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8270" windowHeight="7665"/>
  </bookViews>
  <sheets>
    <sheet name="Studie kompletní dokument" sheetId="4" r:id="rId1"/>
    <sheet name="Technická specifikace objektu" sheetId="9" r:id="rId2"/>
    <sheet name="Cenová nabídka prázdná" sheetId="12" r:id="rId3"/>
    <sheet name="Světla" sheetId="6" r:id="rId4"/>
  </sheets>
  <definedNames>
    <definedName name="_xlnm._FilterDatabase" localSheetId="2" hidden="1">'Cenová nabídka prázdná'!$I$2:$I$92</definedName>
    <definedName name="_xlnm._FilterDatabase" localSheetId="1" hidden="1">'Technická specifikace objektu'!$K$7:$P$735</definedName>
    <definedName name="_xlnm.Print_Area" localSheetId="1">'Technická specifikace objektu'!$K$332:$P$737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2" l="1"/>
  <c r="F23" i="12"/>
  <c r="F20" i="12"/>
  <c r="F19" i="12"/>
  <c r="F8" i="12"/>
  <c r="L32" i="12"/>
  <c r="L29" i="12"/>
  <c r="D16" i="12"/>
  <c r="F16" i="12" s="1"/>
  <c r="D15" i="12"/>
  <c r="F15" i="12" s="1"/>
  <c r="D14" i="12"/>
  <c r="F14" i="12" s="1"/>
  <c r="D13" i="12"/>
  <c r="F13" i="12" s="1"/>
  <c r="D12" i="12"/>
  <c r="F12" i="12" s="1"/>
  <c r="D11" i="12"/>
  <c r="F11" i="12" s="1"/>
  <c r="D10" i="12"/>
  <c r="F10" i="12" s="1"/>
  <c r="D9" i="12"/>
  <c r="F9" i="12" s="1"/>
  <c r="D8" i="12"/>
  <c r="D7" i="12"/>
  <c r="F7" i="12" s="1"/>
  <c r="D6" i="12"/>
  <c r="F6" i="12" s="1"/>
  <c r="D5" i="12"/>
  <c r="F5" i="12" s="1"/>
  <c r="D4" i="12"/>
  <c r="F230" i="4"/>
  <c r="G230" i="4" s="1"/>
  <c r="F216" i="4"/>
  <c r="F213" i="4"/>
  <c r="F198" i="4"/>
  <c r="F197" i="4"/>
  <c r="F196" i="4"/>
  <c r="E923" i="4"/>
  <c r="E938" i="4"/>
  <c r="E903" i="4"/>
  <c r="E902" i="4"/>
  <c r="E901" i="4"/>
  <c r="E900" i="4"/>
  <c r="E899" i="4"/>
  <c r="E898" i="4"/>
  <c r="E897" i="4"/>
  <c r="E896" i="4"/>
  <c r="E895" i="4"/>
  <c r="E931" i="4"/>
  <c r="E930" i="4"/>
  <c r="E929" i="4"/>
  <c r="E928" i="4"/>
  <c r="E927" i="4"/>
  <c r="E926" i="4"/>
  <c r="E925" i="4"/>
  <c r="E924" i="4"/>
  <c r="E830" i="4"/>
  <c r="E831" i="4" s="1"/>
  <c r="E839" i="4" s="1"/>
  <c r="E815" i="4"/>
  <c r="F815" i="4" s="1"/>
  <c r="E818" i="4"/>
  <c r="E811" i="4"/>
  <c r="E812" i="4"/>
  <c r="E813" i="4"/>
  <c r="E803" i="4"/>
  <c r="E817" i="4"/>
  <c r="E802" i="4"/>
  <c r="E816" i="4"/>
  <c r="E801" i="4"/>
  <c r="E800" i="4"/>
  <c r="E814" i="4"/>
  <c r="E799" i="4"/>
  <c r="E798" i="4"/>
  <c r="E797" i="4"/>
  <c r="E796" i="4"/>
  <c r="E810" i="4"/>
  <c r="E795" i="4"/>
  <c r="F215" i="4"/>
  <c r="G215" i="4" s="1"/>
  <c r="F221" i="4"/>
  <c r="F204" i="4"/>
  <c r="F220" i="4"/>
  <c r="F203" i="4"/>
  <c r="F219" i="4"/>
  <c r="F202" i="4"/>
  <c r="F218" i="4"/>
  <c r="F201" i="4"/>
  <c r="F217" i="4"/>
  <c r="F200" i="4"/>
  <c r="F199" i="4"/>
  <c r="F214" i="4"/>
  <c r="F830" i="4" l="1"/>
  <c r="F938" i="4" s="1"/>
  <c r="D17" i="12"/>
  <c r="F32" i="12"/>
  <c r="F40" i="12"/>
  <c r="F50" i="12"/>
  <c r="L60" i="12"/>
  <c r="F60" i="12" l="1"/>
  <c r="F29" i="12"/>
  <c r="F43" i="12"/>
  <c r="L34" i="12"/>
  <c r="F52" i="12"/>
  <c r="F34" i="12"/>
  <c r="F68" i="12"/>
  <c r="L43" i="12"/>
  <c r="L52" i="12"/>
  <c r="L40" i="12"/>
  <c r="F17" i="12"/>
  <c r="L23" i="12"/>
  <c r="L50" i="12"/>
  <c r="F811" i="4" l="1"/>
  <c r="F810" i="4"/>
  <c r="F795" i="4"/>
  <c r="F796" i="4"/>
  <c r="F797" i="4"/>
  <c r="F798" i="4"/>
  <c r="F799" i="4"/>
  <c r="F800" i="4"/>
  <c r="F801" i="4"/>
  <c r="F802" i="4"/>
  <c r="F803" i="4"/>
  <c r="F812" i="4"/>
  <c r="F925" i="4" s="1"/>
  <c r="F813" i="4"/>
  <c r="F814" i="4"/>
  <c r="F816" i="4"/>
  <c r="F817" i="4"/>
  <c r="F818" i="4"/>
  <c r="G220" i="4"/>
  <c r="G219" i="4"/>
  <c r="F929" i="4" s="1"/>
  <c r="G218" i="4"/>
  <c r="G204" i="4"/>
  <c r="G202" i="4"/>
  <c r="G200" i="4"/>
  <c r="G199" i="4"/>
  <c r="G196" i="4"/>
  <c r="G217" i="4"/>
  <c r="G216" i="4"/>
  <c r="G197" i="4"/>
  <c r="G221" i="4"/>
  <c r="F931" i="4" s="1"/>
  <c r="G214" i="4"/>
  <c r="F924" i="4" s="1"/>
  <c r="G213" i="4"/>
  <c r="F923" i="4" s="1"/>
  <c r="G198" i="4"/>
  <c r="F895" i="4" l="1"/>
  <c r="G895" i="4" s="1"/>
  <c r="F896" i="4"/>
  <c r="F930" i="4"/>
  <c r="F926" i="4"/>
  <c r="F928" i="4"/>
  <c r="E819" i="4"/>
  <c r="E838" i="4" s="1"/>
  <c r="F927" i="4"/>
  <c r="F205" i="4"/>
  <c r="F243" i="4" s="1"/>
  <c r="G201" i="4"/>
  <c r="G203" i="4"/>
  <c r="F932" i="4" l="1"/>
  <c r="F946" i="4" s="1"/>
  <c r="E939" i="4" l="1"/>
  <c r="E947" i="4" s="1"/>
  <c r="E231" i="4"/>
  <c r="E245" i="4" s="1"/>
  <c r="F231" i="4"/>
  <c r="F245" i="4" s="1"/>
  <c r="E222" i="4"/>
  <c r="E244" i="4" s="1"/>
  <c r="E205" i="4"/>
  <c r="E243" i="4" s="1"/>
  <c r="E246" i="4" l="1"/>
  <c r="G928" i="4"/>
  <c r="G798" i="4"/>
  <c r="G795" i="4"/>
  <c r="G817" i="4"/>
  <c r="G816" i="4"/>
  <c r="G831" i="4"/>
  <c r="G839" i="4" s="1"/>
  <c r="G896" i="4"/>
  <c r="G930" i="4"/>
  <c r="G796" i="4"/>
  <c r="G799" i="4"/>
  <c r="G830" i="4"/>
  <c r="G813" i="4"/>
  <c r="G801" i="4"/>
  <c r="G925" i="4"/>
  <c r="G814" i="4"/>
  <c r="F831" i="4"/>
  <c r="F839" i="4" s="1"/>
  <c r="F903" i="4"/>
  <c r="G903" i="4" s="1"/>
  <c r="F222" i="4"/>
  <c r="F244" i="4" s="1"/>
  <c r="G797" i="4"/>
  <c r="E904" i="4"/>
  <c r="E945" i="4" s="1"/>
  <c r="G811" i="4"/>
  <c r="G800" i="4"/>
  <c r="G818" i="4"/>
  <c r="F902" i="4"/>
  <c r="G902" i="4" s="1"/>
  <c r="F899" i="4"/>
  <c r="G899" i="4" s="1"/>
  <c r="G812" i="4"/>
  <c r="G929" i="4"/>
  <c r="F897" i="4"/>
  <c r="G897" i="4" s="1"/>
  <c r="G802" i="4"/>
  <c r="G923" i="4"/>
  <c r="G815" i="4"/>
  <c r="G931" i="4"/>
  <c r="E932" i="4"/>
  <c r="E946" i="4" s="1"/>
  <c r="F900" i="4"/>
  <c r="G900" i="4" s="1"/>
  <c r="G810" i="4"/>
  <c r="G926" i="4"/>
  <c r="F898" i="4"/>
  <c r="G898" i="4" s="1"/>
  <c r="G803" i="4"/>
  <c r="F901" i="4"/>
  <c r="G901" i="4" s="1"/>
  <c r="E804" i="4"/>
  <c r="E837" i="4" s="1"/>
  <c r="E840" i="4" s="1"/>
  <c r="G927" i="4"/>
  <c r="E948" i="4" l="1"/>
  <c r="G948" i="4" s="1"/>
  <c r="G932" i="4"/>
  <c r="G924" i="4"/>
  <c r="G819" i="4"/>
  <c r="G838" i="4" s="1"/>
  <c r="F246" i="4"/>
  <c r="F819" i="4"/>
  <c r="F838" i="4" s="1"/>
  <c r="F804" i="4"/>
  <c r="F837" i="4" s="1"/>
  <c r="G804" i="4"/>
  <c r="G837" i="4" s="1"/>
  <c r="G840" i="4" s="1"/>
  <c r="G231" i="4"/>
  <c r="G245" i="4" s="1"/>
  <c r="G205" i="4"/>
  <c r="G243" i="4" s="1"/>
  <c r="G222" i="4"/>
  <c r="G244" i="4" s="1"/>
  <c r="F840" i="4" l="1"/>
  <c r="G246" i="4"/>
  <c r="F939" i="4"/>
  <c r="F947" i="4" s="1"/>
  <c r="G938" i="4"/>
  <c r="F904" i="4"/>
  <c r="F945" i="4" s="1"/>
  <c r="G904" i="4" l="1"/>
  <c r="G947" i="4"/>
  <c r="G939" i="4"/>
  <c r="G946" i="4"/>
  <c r="G945" i="4" l="1"/>
</calcChain>
</file>

<file path=xl/sharedStrings.xml><?xml version="1.0" encoding="utf-8"?>
<sst xmlns="http://schemas.openxmlformats.org/spreadsheetml/2006/main" count="4866" uniqueCount="452">
  <si>
    <t>ZŠ Opava Kylešovice</t>
  </si>
  <si>
    <t>Cena za revizi</t>
  </si>
  <si>
    <t>Cena instalace na klíč</t>
  </si>
  <si>
    <t>Stávající osvětlení</t>
  </si>
  <si>
    <t>Nové osvětlení LED</t>
  </si>
  <si>
    <t>Pavilon A - I. NP</t>
  </si>
  <si>
    <t>Poř. Číslo</t>
  </si>
  <si>
    <t>Název</t>
  </si>
  <si>
    <t>Krytí</t>
  </si>
  <si>
    <t>Počet (ks)</t>
  </si>
  <si>
    <t>Příkon (kW)</t>
  </si>
  <si>
    <t>Příkon celkem (kW)</t>
  </si>
  <si>
    <t>Zářivkové svítidlo 2x18W</t>
  </si>
  <si>
    <t>IP20</t>
  </si>
  <si>
    <t>Svítidlo 3</t>
  </si>
  <si>
    <t>Zářivkové svítidlo 2x28W</t>
  </si>
  <si>
    <t>IP65</t>
  </si>
  <si>
    <t>Svítidlo 2</t>
  </si>
  <si>
    <t>IP66</t>
  </si>
  <si>
    <t>Zářivkové svítidlo 2x36W</t>
  </si>
  <si>
    <t>Zářivkové svítidlo 4x18W</t>
  </si>
  <si>
    <t>Svítidlo 5</t>
  </si>
  <si>
    <t>Svítidlo 10</t>
  </si>
  <si>
    <t>Svítidlo 75W</t>
  </si>
  <si>
    <t>Svítidlo 8</t>
  </si>
  <si>
    <t>IP44</t>
  </si>
  <si>
    <t>Svítidlo 60W</t>
  </si>
  <si>
    <t>Tab.8</t>
  </si>
  <si>
    <t>Zářivové svítidlo 4x18W</t>
  </si>
  <si>
    <t>Svítidlo 6</t>
  </si>
  <si>
    <t>Pavilon A - II. NP</t>
  </si>
  <si>
    <t>Zářivové svítidlo 2x36W</t>
  </si>
  <si>
    <t>Svítidlo 13</t>
  </si>
  <si>
    <t>Zářivové svítidlo 1x36W</t>
  </si>
  <si>
    <t>Svítidlo 12</t>
  </si>
  <si>
    <t>Svítidlo 9</t>
  </si>
  <si>
    <t>Pavilon G - I. NP</t>
  </si>
  <si>
    <t>Pavilon G - II. NP</t>
  </si>
  <si>
    <t>Pavilon KJ - I. NP</t>
  </si>
  <si>
    <t>Svítidlo 100W</t>
  </si>
  <si>
    <t>IP43</t>
  </si>
  <si>
    <t>Svítidlo 1</t>
  </si>
  <si>
    <t>Pavilon F - I. NP</t>
  </si>
  <si>
    <t>Pavilon F - II. NP</t>
  </si>
  <si>
    <t>Zářivové svítidlo 1x58W</t>
  </si>
  <si>
    <t>Svítidlo 11</t>
  </si>
  <si>
    <t>Pavilon E - I. NP</t>
  </si>
  <si>
    <t>Zářivkové svítidlo 11W chlapci 5ks, dívky 6ks</t>
  </si>
  <si>
    <t>Svítidlo 7 chlapci 5ks, dívky 6ks</t>
  </si>
  <si>
    <t>Svítidlo 4</t>
  </si>
  <si>
    <t>Pavilon E - II. NP</t>
  </si>
  <si>
    <t>Pavilon D - I. NP</t>
  </si>
  <si>
    <t>IP54</t>
  </si>
  <si>
    <t>Zářivkové svítidlo 2x58W</t>
  </si>
  <si>
    <t>Zářivkové svítidlo 4x58W</t>
  </si>
  <si>
    <t>Zářivkové svítidlo 11W</t>
  </si>
  <si>
    <t>Svítidlo 7</t>
  </si>
  <si>
    <t>Pavilon D - II. NP</t>
  </si>
  <si>
    <t>Pavilon B - I. NP</t>
  </si>
  <si>
    <t>Pavilon B - II. NP</t>
  </si>
  <si>
    <t>Pavilon C - I. NP</t>
  </si>
  <si>
    <t>Zářivkové svítidlo 1x58W</t>
  </si>
  <si>
    <t>Tab.113</t>
  </si>
  <si>
    <t>Svítidlo 11W</t>
  </si>
  <si>
    <t>Pavilon C - II. NP</t>
  </si>
  <si>
    <t>Svítidlo 60W (nově lineární systém 4 ks)</t>
  </si>
  <si>
    <t>Zářivkové svítidlo 1x36W</t>
  </si>
  <si>
    <t>Svítidlo 36W</t>
  </si>
  <si>
    <t>Tab.144</t>
  </si>
  <si>
    <t>Pavilon Pomezí - I. NP</t>
  </si>
  <si>
    <t>1.</t>
  </si>
  <si>
    <t>2.</t>
  </si>
  <si>
    <t>Kumbál I
Žárovkové svítidlo 60 W</t>
  </si>
  <si>
    <t>Kumbál I
Svítidlo 8</t>
  </si>
  <si>
    <t>3.</t>
  </si>
  <si>
    <t>Kumbál II - výlevka
Žárovkové svítidlo 60 W bez krytu</t>
  </si>
  <si>
    <t>Kumbál II - výlevka
Svítidlo 8</t>
  </si>
  <si>
    <t>Žárovkové svítidlo 60 W</t>
  </si>
  <si>
    <t xml:space="preserve">Zář. svítidlo u tab. 2x58 W </t>
  </si>
  <si>
    <t>Pavilon Pomezí - II. NP</t>
  </si>
  <si>
    <t>Zář. svítidlo u tab. 2x58 W</t>
  </si>
  <si>
    <t>Pavilon Pomezí - III. NP</t>
  </si>
  <si>
    <t>Pavilon KJ - II. NP</t>
  </si>
  <si>
    <t>Příkon budovy celkem (kW)</t>
  </si>
  <si>
    <t>Světelná studie</t>
  </si>
  <si>
    <t>Rekonstrukce a modernizace
soustavy vnitřního osvětlení
ZŠ Opava Kylešovice</t>
  </si>
  <si>
    <t>Objednatel:</t>
  </si>
  <si>
    <t>OBSAH</t>
  </si>
  <si>
    <t xml:space="preserve">    Základní údaje o ZŠ</t>
  </si>
  <si>
    <t xml:space="preserve">    Popis současného stavu</t>
  </si>
  <si>
    <t xml:space="preserve">    Návrh nového osvětlení</t>
  </si>
  <si>
    <t>3.1</t>
  </si>
  <si>
    <t>Svítidla</t>
  </si>
  <si>
    <t>3.2</t>
  </si>
  <si>
    <t>Typy svítidel</t>
  </si>
  <si>
    <t>3.3</t>
  </si>
  <si>
    <t>Světelně technické výpočty</t>
  </si>
  <si>
    <t xml:space="preserve">    Potenciál úspor provozních nákladů</t>
  </si>
  <si>
    <t xml:space="preserve">    Cenová návratnost investice</t>
  </si>
  <si>
    <t xml:space="preserve">    Závěr</t>
  </si>
  <si>
    <t>1 ZÁKLADNÍ ÚDAJE O ZŠ</t>
  </si>
  <si>
    <t>Předmětem této studie osvětlení jsou místnosti v Základní škole v Opavě - Kylešovicích. Historie školní budovy sahá až do roku 1901, kdy byl položen stavební kámen pro novou budovu školy. V r. 1932 byly schváleny plány na projekt nové školní budovy, ale pro nedostatek finančních prostředků nebylo možno přikročit ke stavbě. Budova měšťanské školy byla postavena v r. 1936 v ulici Na Pomezí. V březnu 1981 byla zahájena přístavba nového školního objektu v návaznosti na školní budovu Na Pomezí. 1.9.1983 byl otevřen na ulici U Hřiště nově postavený školní areál s 13 třídami, odbornými učebnami, dílnami, cvičnou kuchyní, 2 tělocvičnami, 18 kabinety, sklady, školní jídelnou a kuchyní. O rok později byla dobudována kovodílna a dřevodílna a byl předán sportovní areál kolem školy, jehož součástí se stalo fotbalové hřiště, hřiště na košíkovou, odbíjenou a tenis, běžecká dráha apod. V průběhu školního roku 1986/87 probíhala generální oprava školní budovy Na Pomezí a současně se pokračovalo v budování spojovací chodby mezi touto školní budovou a novým školním areálem. Ve školním roce 1989/90 byly ukončeny řemeslnické práce na spojovacím krčku a uskutečnily se terénní úpravy v okolí školy. V témže roce byl zřízen při škole školní klub pro volnou klubovou a zájmovou činnost žáků.</t>
  </si>
  <si>
    <t>Obr. 1. ZŠ Opava Kylešovice</t>
  </si>
  <si>
    <t>2 POPIS SOUČASNÉHO STAVU</t>
  </si>
  <si>
    <t>Cílem této studie je analyzovat a posoudit současný stav soustavy vnitřního osvětlení a navrhnout náhradu za stávající osvětlení s důrazem na zlepšení světelných podmínek, snížení spotřeby elektrické energie a zároveň zhodnocení celkové finanční investice a její návratnost. Důraz je kladen na životnost svítidel a také na jejich komplikovanou výměnu za minimálního omezení výuky během školního roku.</t>
  </si>
  <si>
    <t>Tab. 1. označení objektů v ZŠ Opava Kylešovice</t>
  </si>
  <si>
    <t>Označení budovy</t>
  </si>
  <si>
    <t>I. NP</t>
  </si>
  <si>
    <t>Pavilon A</t>
  </si>
  <si>
    <t>Pavilon G</t>
  </si>
  <si>
    <t>Pavilon KJ</t>
  </si>
  <si>
    <t>Pavilon F</t>
  </si>
  <si>
    <t>Pavilon E</t>
  </si>
  <si>
    <t>Pavilon D</t>
  </si>
  <si>
    <t>Pavilon B</t>
  </si>
  <si>
    <t>Pavilon C</t>
  </si>
  <si>
    <t>Pavilon Pomezí</t>
  </si>
  <si>
    <t>II. NP</t>
  </si>
  <si>
    <t>III. NP</t>
  </si>
  <si>
    <t>Tab. 2. Počty svítidel a cena za elektrickou energii v I.NP</t>
  </si>
  <si>
    <t>Patro</t>
  </si>
  <si>
    <t>Část budovy</t>
  </si>
  <si>
    <t>Počet svítidel [ks]</t>
  </si>
  <si>
    <t>Spotřeba [kWh/rok]</t>
  </si>
  <si>
    <t>Cena za el. energii [Kč/rok]</t>
  </si>
  <si>
    <t>Celkem</t>
  </si>
  <si>
    <t>Tab. 3. Počty svítidel a cena za elektrickou energii v II.NP</t>
  </si>
  <si>
    <t>Tab. 4. Počty svítidel a cena za elektrickou energii v III.NP</t>
  </si>
  <si>
    <t>V tomto patře jsme zkontrolovali celkem 72 ks svítidel.</t>
  </si>
  <si>
    <t>Tab. 5. Počty svítidel a cena za elektrickou energii ve všech patrech</t>
  </si>
  <si>
    <t>3 NÁVRH NOVÉHO OSVĚTLENÍ</t>
  </si>
  <si>
    <t>Po pečlivé prohlídce ZŠ Opava Kylešovice navrhujeme vyměnit stávající osvětlení za svítidla nová na bázi LED. V těchto prostorech se svítí denně 8 a více hodin, navíc je většina svítidel svým provedením již zastaralá.</t>
  </si>
  <si>
    <t>3.1 Svítidla</t>
  </si>
  <si>
    <t>Byly vybrány svítidla renomovaných výrobců. Jednotlivá svítidla splňující nároky na specifické požadavky provozu. Z velké nabídky různých svítidel byly vybrány svítidla LED se zárukou 3 až 5 let.</t>
  </si>
  <si>
    <t>3.2 Typy svítidel</t>
  </si>
  <si>
    <t>Detailní seznam náhrad je uveden v excelu dle místností.</t>
  </si>
  <si>
    <t>3.2.1 Svítidlo 1</t>
  </si>
  <si>
    <t>Přisazené:</t>
  </si>
  <si>
    <t>LED 53W</t>
  </si>
  <si>
    <t>Rozměr:</t>
  </si>
  <si>
    <t>1 520 × 85 × 80 mm</t>
  </si>
  <si>
    <t>Světelný zdroj:</t>
  </si>
  <si>
    <t>SMD LED</t>
  </si>
  <si>
    <t>Použitý materiál na obal svítidla:</t>
  </si>
  <si>
    <t>Vysoce odolný plast</t>
  </si>
  <si>
    <t>Rozsah pracovní teploty</t>
  </si>
  <si>
    <t>-20 °C až +40 °C</t>
  </si>
  <si>
    <t>Životnost:</t>
  </si>
  <si>
    <t>50 000 hodin</t>
  </si>
  <si>
    <t>Typ difuzoru</t>
  </si>
  <si>
    <t>mléčný</t>
  </si>
  <si>
    <t>Index podání barev (CRI):</t>
  </si>
  <si>
    <t>Ra &gt;80</t>
  </si>
  <si>
    <t>Teplota chromatičnosti:</t>
  </si>
  <si>
    <t>4 000 K</t>
  </si>
  <si>
    <t>Záruční doba:</t>
  </si>
  <si>
    <t>5 let</t>
  </si>
  <si>
    <t>Krytí:</t>
  </si>
  <si>
    <t>Světelná účinnost:</t>
  </si>
  <si>
    <t>145 lm/W</t>
  </si>
  <si>
    <t>Celkem:</t>
  </si>
  <si>
    <t>3.2.2 Svítidlo 2</t>
  </si>
  <si>
    <t>LED 37W</t>
  </si>
  <si>
    <t>1 220 × 85 × 80 mm</t>
  </si>
  <si>
    <t>143 lm/W</t>
  </si>
  <si>
    <t>61 ks</t>
  </si>
  <si>
    <t>3.2.3 Svítidlo 3</t>
  </si>
  <si>
    <t>Vestavné:</t>
  </si>
  <si>
    <t>LED 19W</t>
  </si>
  <si>
    <t>UGR&lt;22</t>
  </si>
  <si>
    <t>595 × 295 × 10,4 mm</t>
  </si>
  <si>
    <t>hliník</t>
  </si>
  <si>
    <t xml:space="preserve">	-20 °C až +40 °C</t>
  </si>
  <si>
    <t>40 000 hodin</t>
  </si>
  <si>
    <t xml:space="preserve">	mléčný</t>
  </si>
  <si>
    <t xml:space="preserve">	4 000 K</t>
  </si>
  <si>
    <t>95 lm/W</t>
  </si>
  <si>
    <t>3.2.4 Svítidlo 4</t>
  </si>
  <si>
    <t>LED 40W</t>
  </si>
  <si>
    <t>UGR&lt;19</t>
  </si>
  <si>
    <t>595 × 595 × 10,4 mm</t>
  </si>
  <si>
    <t>100 lm/W</t>
  </si>
  <si>
    <t>3.2.5 Svítidlo 5</t>
  </si>
  <si>
    <t>3.2.6 Svítidlo 6</t>
  </si>
  <si>
    <t>2 ks</t>
  </si>
  <si>
    <t>3.2.7 Svítidlo 7</t>
  </si>
  <si>
    <t>LED 24W</t>
  </si>
  <si>
    <t>průměr 300 × 40 mm</t>
  </si>
  <si>
    <t>30 000 hodin</t>
  </si>
  <si>
    <t>3 roky</t>
  </si>
  <si>
    <t>83 lm/W</t>
  </si>
  <si>
    <t>3.2.8 Svítidlo 8</t>
  </si>
  <si>
    <t>LED 32W</t>
  </si>
  <si>
    <t>průměr 410 × 115 mm</t>
  </si>
  <si>
    <t>Odolný plast / plech</t>
  </si>
  <si>
    <t>90 lm/W</t>
  </si>
  <si>
    <t>3.2.9 Svítidlo 9</t>
  </si>
  <si>
    <t>LED 38W</t>
  </si>
  <si>
    <t>ocel</t>
  </si>
  <si>
    <t>110 lm/W</t>
  </si>
  <si>
    <t>SWITCH 21-38W, 2500-4200Lm</t>
  </si>
  <si>
    <t>3.2.10 Svítidlo 10</t>
  </si>
  <si>
    <t>1 258 × 264 × 60 mm</t>
  </si>
  <si>
    <t>115 lm/W</t>
  </si>
  <si>
    <t>65 ks</t>
  </si>
  <si>
    <t>3.2.11 Svítidlo 11</t>
  </si>
  <si>
    <t>LED 47W</t>
  </si>
  <si>
    <t>asymetrická optika pro tabule</t>
  </si>
  <si>
    <t>1 486 × 100 × 67 mm</t>
  </si>
  <si>
    <t>80 000 hodin</t>
  </si>
  <si>
    <t>132 lm/W</t>
  </si>
  <si>
    <t>3.2.12 Svítidlo 12</t>
  </si>
  <si>
    <t>1 195 × 100 × 60 mm</t>
  </si>
  <si>
    <t>122 lm/W</t>
  </si>
  <si>
    <t>26 ks</t>
  </si>
  <si>
    <t>3.2.13 Svítidlo 13</t>
  </si>
  <si>
    <t>463 ks</t>
  </si>
  <si>
    <t>3.3 Světelně technické výpočty</t>
  </si>
  <si>
    <t>Ve vybraných prostorech školy byly provedeny světelně technické výpočty, pro ověření vybraných typů svítidel. Koeficienty údržby pro výpočty ve studii jsou nastaveny na k = 0,8, výpočty jsou provedeny na svítidla se světelnou účinností 80 % nově nainstalovaných svítidel.</t>
  </si>
  <si>
    <r>
      <rPr>
        <sz val="11"/>
        <color rgb="FFFF0000"/>
        <rFont val="Calibri"/>
        <family val="2"/>
        <charset val="238"/>
        <scheme val="minor"/>
      </rPr>
      <t>Tab.12- učebna č.9</t>
    </r>
    <r>
      <rPr>
        <sz val="11"/>
        <color theme="1"/>
        <rFont val="Calibri"/>
        <family val="2"/>
        <charset val="238"/>
        <scheme val="minor"/>
      </rPr>
      <t xml:space="preserve">
V tomto prostoru je umístěno celkem 15 ks svítidel 2 x 36 W a 2 ks svítidel 1x36W. Všechna svítidla jsou přisazená na betonovém stropě. Příkon současného osvětlení je 1 440 W. Námi navrženou náhradou za tyto typy svítidel jsou svítidla LED 38 W (1 558 × 264) a 37W (1 195 × 100) pro osvětlení tabule. Navrhujeme využít stávající rozmístění svítidel. Příkon námi navržené varianty je 644 W.
Dle ČSN EN 12464-1 má být udržovaná osvětlenost ve školní učebně (v pracovní rovině) Em - 500 lx a rovnoměrnost U0 – 0,6. Dle výpočtu je udržovaná osvětlenost (v pracovní rovině) Em - 911 lx a rovnoměrnost U0 – 0,6.</t>
    </r>
  </si>
  <si>
    <t>Obr. 1. 3D výsledky výpočtu z programu Dialux pro učebnu č.9</t>
  </si>
  <si>
    <r>
      <rPr>
        <sz val="11"/>
        <color rgb="FFFF0000"/>
        <rFont val="Calibri"/>
        <family val="2"/>
        <charset val="238"/>
        <scheme val="minor"/>
      </rPr>
      <t>Tab.17- chodba</t>
    </r>
    <r>
      <rPr>
        <sz val="11"/>
        <color theme="1"/>
        <rFont val="Calibri"/>
        <family val="2"/>
        <charset val="238"/>
        <scheme val="minor"/>
      </rPr>
      <t xml:space="preserve">
V tomto prostoru je umístěno celkem 6 ks svítidel 4 x 18 W. Všechna svítidla jsou umístěna v rastrovém podhledu. Příkon současného osvětlení je 540 W. Námi navrženou náhradou za tyto typy svítidel jsou svítidla LED 40 W (595 × 595). Navrhujeme využít stávající rozmístění svítidel. Příkon námi navržené varianty je 240 W.
Dle ČSN EN 12464-1 má být udržovaná osvětlenost na chodbě Em – 100 lx a rovnoměrnost U0 – 0,4. Dle výpočtu je udržovaná osvětlenost Em - 175 lx a rovnoměrnost U0 – 0,74. Část schodiště je osvětleno samostatně.</t>
    </r>
  </si>
  <si>
    <t>Obr. 2. 3D výsledky výpočtu z programu Dialux pro chodbu</t>
  </si>
  <si>
    <r>
      <rPr>
        <sz val="11"/>
        <color rgb="FFFF0000"/>
        <rFont val="Calibri"/>
        <family val="2"/>
        <charset val="238"/>
        <scheme val="minor"/>
      </rPr>
      <t>Tab.56- sociální zařízení- dívky</t>
    </r>
    <r>
      <rPr>
        <sz val="11"/>
        <color theme="1"/>
        <rFont val="Calibri"/>
        <family val="2"/>
        <charset val="238"/>
        <scheme val="minor"/>
      </rPr>
      <t xml:space="preserve">
V tomto prostoru je umístěno celkem 6 ks svítidel 11 W. Všechna svítidla jsou přisazená na betonovém stropě. Příkon současného osvětlení je 82,5 W. Hodnota osvětlenosti nevyhovuje požadavkům normy, z toho důvodu navrhujeme svítidla s vyšším příkonem. Námi navrženou náhradou za tyto typy svítidel jsou svítidla LED 24 W (průměr 300 × 40). Navrhujeme využít stávající rozmístění svítidel. Příkon námi navržené varianty je 144 W.
Dle ČSN EN 12464-1 má být udržovaná osvětlenost na sociálním zařízení Em – 200 lx a rovnoměrnost U0 – 0,4. Dle výpočtu je udržovaná osvětlenost Em - 221 lx a rovnoměrnost U0 – 0,70.</t>
    </r>
  </si>
  <si>
    <t>Obr. 3. 3D výsledky výpočtu z programu Dialux pro sociální zařízení- dívky</t>
  </si>
  <si>
    <r>
      <rPr>
        <sz val="11"/>
        <color rgb="FFFF0000"/>
        <rFont val="Calibri"/>
        <family val="2"/>
        <charset val="238"/>
        <scheme val="minor"/>
      </rPr>
      <t>Tab.75- tělocvična velká</t>
    </r>
    <r>
      <rPr>
        <sz val="11"/>
        <color theme="1"/>
        <rFont val="Calibri"/>
        <family val="2"/>
        <charset val="238"/>
        <scheme val="minor"/>
      </rPr>
      <t xml:space="preserve">
V tomto prostoru je umístěno celkem 24 ks svítidel 4x58 W. Všechna svítidla jsou přisazená na stropní konstrukci. Příkon současného osvětlení je 6960 W. Námi navrženou náhradou za tyto typy svítidel jsou svítidla LED 53 W (1 520 × 85). Navrhujeme využít stávající rozmístění svítidel. Příkon námi navržené varianty je 1 272 W.
Dle ČSN EN 12464-1 má být udržovaná osvětlenost ve školní tělocvičně Em – 300 lx a rovnoměrnost U0 – 0,6. Dle výpočtu je udržovaná osvětlenost Em - 377 lx a rovnoměrnost U0 – 0,63.</t>
    </r>
  </si>
  <si>
    <t>Obr. 4. 3D výsledky výpočtu z programu Dialux pro tělocvičnu</t>
  </si>
  <si>
    <t>4 POTENCIÁL ÚSPOR PROVOZNÍCH NÁKLADŮ</t>
  </si>
  <si>
    <t>Rekonstrukce je navržena za pomoci svítidel na bázi světlo emitujících diod (LED).
LED svítidla budou osazena elektronickými předřadníky, které vykazují pouze zanedbatelné ztráty. Svítidla, jež jsou momentálně umístěna ve školní budově jsou vybavena indukčními předřadníky způsobující ztráty ve výši minimálně 20 %. Počítáme tedy s tabulkovou hodnotou ztrát 20%.</t>
  </si>
  <si>
    <t>Tab. 6.  Úspora nově navržené soustavy osvětlení v I.NP</t>
  </si>
  <si>
    <t>Příkon nový
[kWh/rok]</t>
  </si>
  <si>
    <t>Cena za el. energii
[Kč/rok]</t>
  </si>
  <si>
    <t>Úspora nově 
navržené soustavy</t>
  </si>
  <si>
    <t>Tab. 7.  Úspora nově navržené soustavy osvětlení v II.NP</t>
  </si>
  <si>
    <t>Tab. 8. Úspora nově navržené soustavy osvětlení v III.NP</t>
  </si>
  <si>
    <t>Tab. 9. Úspora nově navržené soustavy osvětlení ve všech patrech</t>
  </si>
  <si>
    <t xml:space="preserve">5 CENOVÁ NÁVRATNOST INVESTICE </t>
  </si>
  <si>
    <t>Náklady na modernizaci vnitřního osvětlení jsou stanoveny na základě běžných 
„projektových“ cen materiálů a montážních prací. Jako nová svítidla byla použita svítidla s LED
technologií. Náklady, které bude nutno za modernizaci vnitřního osvětlení skutečně zaplatit, 
by se od nákladů uvedených v této studii neměly příliš lišit. Všechny ceny jsou uváděny v Kč
bez DPH.</t>
  </si>
  <si>
    <t>V kalkulaci investičních nákladů je zahrnuto:</t>
  </si>
  <si>
    <t>-</t>
  </si>
  <si>
    <t>Demontáž stávajícího svítidla</t>
  </si>
  <si>
    <t>Cena za nové svítidlo</t>
  </si>
  <si>
    <t>Montáž nového svítidla</t>
  </si>
  <si>
    <t>Podružný materiál</t>
  </si>
  <si>
    <t>Projekční cena za nové svítidlo</t>
  </si>
  <si>
    <t>Inženýring</t>
  </si>
  <si>
    <t>Tab. 10. Cenová návratnost nově navržené soustavy v I.NP</t>
  </si>
  <si>
    <t>Celkové náklady 
na výměnu</t>
  </si>
  <si>
    <t>Úspora za el. 
Energii</t>
  </si>
  <si>
    <t>Návratnost
[let]</t>
  </si>
  <si>
    <t>Tab. 11. Cenová návratnost nově navržené soustavy v II.NP</t>
  </si>
  <si>
    <t>Tab. 12. Cenová návratnost nově navržené soustavy v III.NP</t>
  </si>
  <si>
    <t>Tab. 13. Cenová návratnost nově navržené soustavy ve všech patrech</t>
  </si>
  <si>
    <t>6 ZÁVĚR</t>
  </si>
  <si>
    <t>STANDARD</t>
  </si>
  <si>
    <t>NÁZEV</t>
  </si>
  <si>
    <t>KUSY</t>
  </si>
  <si>
    <t>I.NP</t>
  </si>
  <si>
    <t>II.NP</t>
  </si>
  <si>
    <t xml:space="preserve">Pavilon F </t>
  </si>
  <si>
    <t>III.NP</t>
  </si>
  <si>
    <t>SWITCH 21-38W, 2500-4200Lm, 119-110Lm/W</t>
  </si>
  <si>
    <t>A101</t>
  </si>
  <si>
    <t>A106</t>
  </si>
  <si>
    <t>A108</t>
  </si>
  <si>
    <t>A103</t>
  </si>
  <si>
    <t>A104</t>
  </si>
  <si>
    <t>A105</t>
  </si>
  <si>
    <t>A107</t>
  </si>
  <si>
    <t>A102</t>
  </si>
  <si>
    <t>A201</t>
  </si>
  <si>
    <t>A204</t>
  </si>
  <si>
    <t>A205</t>
  </si>
  <si>
    <t>A203</t>
  </si>
  <si>
    <t>A206</t>
  </si>
  <si>
    <t>A207</t>
  </si>
  <si>
    <t>A208</t>
  </si>
  <si>
    <t>A202</t>
  </si>
  <si>
    <t>G101</t>
  </si>
  <si>
    <t>G104</t>
  </si>
  <si>
    <t>G102</t>
  </si>
  <si>
    <t>G104.1</t>
  </si>
  <si>
    <t>G104.2</t>
  </si>
  <si>
    <t>G103</t>
  </si>
  <si>
    <t>G201</t>
  </si>
  <si>
    <t>G202</t>
  </si>
  <si>
    <t>KJ123</t>
  </si>
  <si>
    <t>KJ124</t>
  </si>
  <si>
    <t>F113</t>
  </si>
  <si>
    <t>F112</t>
  </si>
  <si>
    <t>F112.1</t>
  </si>
  <si>
    <t>F109</t>
  </si>
  <si>
    <t>F108</t>
  </si>
  <si>
    <t>F107</t>
  </si>
  <si>
    <t>F106</t>
  </si>
  <si>
    <t>F105</t>
  </si>
  <si>
    <t>F104</t>
  </si>
  <si>
    <t>F103</t>
  </si>
  <si>
    <t>F102</t>
  </si>
  <si>
    <t>E103</t>
  </si>
  <si>
    <t>E101</t>
  </si>
  <si>
    <t>F201</t>
  </si>
  <si>
    <t>F213</t>
  </si>
  <si>
    <t>F212</t>
  </si>
  <si>
    <t>F211</t>
  </si>
  <si>
    <t>F210</t>
  </si>
  <si>
    <t>F209</t>
  </si>
  <si>
    <t>F208</t>
  </si>
  <si>
    <t>F206</t>
  </si>
  <si>
    <t>F207</t>
  </si>
  <si>
    <t>F205</t>
  </si>
  <si>
    <t>F204</t>
  </si>
  <si>
    <t>F203</t>
  </si>
  <si>
    <t>F202</t>
  </si>
  <si>
    <t>E102</t>
  </si>
  <si>
    <t>E105</t>
  </si>
  <si>
    <t>E104</t>
  </si>
  <si>
    <t>E201</t>
  </si>
  <si>
    <t>E205+E202</t>
  </si>
  <si>
    <t>D101</t>
  </si>
  <si>
    <t>D102</t>
  </si>
  <si>
    <t>D113</t>
  </si>
  <si>
    <t>D103</t>
  </si>
  <si>
    <t>D104</t>
  </si>
  <si>
    <t>D105</t>
  </si>
  <si>
    <t>D106</t>
  </si>
  <si>
    <t>D107</t>
  </si>
  <si>
    <t>D108</t>
  </si>
  <si>
    <t>D109</t>
  </si>
  <si>
    <t>D110</t>
  </si>
  <si>
    <t>D117</t>
  </si>
  <si>
    <t>D119</t>
  </si>
  <si>
    <t>D118</t>
  </si>
  <si>
    <t>D120</t>
  </si>
  <si>
    <t>D114</t>
  </si>
  <si>
    <t>D115</t>
  </si>
  <si>
    <t>D122</t>
  </si>
  <si>
    <t>D112</t>
  </si>
  <si>
    <t>D111</t>
  </si>
  <si>
    <t>D201</t>
  </si>
  <si>
    <t>D208</t>
  </si>
  <si>
    <t>D205</t>
  </si>
  <si>
    <t>D209</t>
  </si>
  <si>
    <t>D220</t>
  </si>
  <si>
    <t>D214</t>
  </si>
  <si>
    <t>D217</t>
  </si>
  <si>
    <t>D218</t>
  </si>
  <si>
    <t>B101</t>
  </si>
  <si>
    <t>B105</t>
  </si>
  <si>
    <t>B103+B104</t>
  </si>
  <si>
    <t>B102</t>
  </si>
  <si>
    <t>B201</t>
  </si>
  <si>
    <t>B205</t>
  </si>
  <si>
    <t>B202</t>
  </si>
  <si>
    <t>B203</t>
  </si>
  <si>
    <t>C101</t>
  </si>
  <si>
    <t>C111</t>
  </si>
  <si>
    <t>C109</t>
  </si>
  <si>
    <t>C122</t>
  </si>
  <si>
    <t>C106</t>
  </si>
  <si>
    <t>C105</t>
  </si>
  <si>
    <t>C104</t>
  </si>
  <si>
    <t>C103</t>
  </si>
  <si>
    <t>C102</t>
  </si>
  <si>
    <t>C201</t>
  </si>
  <si>
    <t>C217</t>
  </si>
  <si>
    <t>C216</t>
  </si>
  <si>
    <t>C213</t>
  </si>
  <si>
    <t>C215</t>
  </si>
  <si>
    <t>C214</t>
  </si>
  <si>
    <t>C211</t>
  </si>
  <si>
    <t>C210</t>
  </si>
  <si>
    <t>C208</t>
  </si>
  <si>
    <t>C205+C207</t>
  </si>
  <si>
    <t>C209+C206</t>
  </si>
  <si>
    <t>C206</t>
  </si>
  <si>
    <t>C204</t>
  </si>
  <si>
    <t>C203</t>
  </si>
  <si>
    <t>C202</t>
  </si>
  <si>
    <t>SK114</t>
  </si>
  <si>
    <t>SK116</t>
  </si>
  <si>
    <t>SK115</t>
  </si>
  <si>
    <t>SK113</t>
  </si>
  <si>
    <t>SK112</t>
  </si>
  <si>
    <t>SK111</t>
  </si>
  <si>
    <t>SK102</t>
  </si>
  <si>
    <t>SK107</t>
  </si>
  <si>
    <t>SK108</t>
  </si>
  <si>
    <t>SK113.1</t>
  </si>
  <si>
    <t>SK104</t>
  </si>
  <si>
    <t>SK113.2</t>
  </si>
  <si>
    <t>SK106</t>
  </si>
  <si>
    <t>SK105</t>
  </si>
  <si>
    <t>SK103</t>
  </si>
  <si>
    <t>SK101</t>
  </si>
  <si>
    <t>P101</t>
  </si>
  <si>
    <t>P102</t>
  </si>
  <si>
    <t>P113</t>
  </si>
  <si>
    <t>P112</t>
  </si>
  <si>
    <t>P111</t>
  </si>
  <si>
    <t>P105</t>
  </si>
  <si>
    <t>P106</t>
  </si>
  <si>
    <t>P107</t>
  </si>
  <si>
    <t>P108</t>
  </si>
  <si>
    <t>P109</t>
  </si>
  <si>
    <t>P209</t>
  </si>
  <si>
    <t>P208</t>
  </si>
  <si>
    <t>P207</t>
  </si>
  <si>
    <t>P202</t>
  </si>
  <si>
    <t>P203</t>
  </si>
  <si>
    <t>P204</t>
  </si>
  <si>
    <t>P205</t>
  </si>
  <si>
    <t>P206</t>
  </si>
  <si>
    <t>P301</t>
  </si>
  <si>
    <t>P302</t>
  </si>
  <si>
    <t>P310</t>
  </si>
  <si>
    <t>P309</t>
  </si>
  <si>
    <t>P308</t>
  </si>
  <si>
    <t>P303</t>
  </si>
  <si>
    <t>P304</t>
  </si>
  <si>
    <t>P305</t>
  </si>
  <si>
    <t>P306</t>
  </si>
  <si>
    <t>P307</t>
  </si>
  <si>
    <t>KJ201</t>
  </si>
  <si>
    <t>7 ks</t>
  </si>
  <si>
    <t>56 ks</t>
  </si>
  <si>
    <t>30 ks</t>
  </si>
  <si>
    <t>181 ks</t>
  </si>
  <si>
    <t>453 ks</t>
  </si>
  <si>
    <t>Jednotlivá svítidla splňující nároky na specifické požadavky provozu. Z velké nabídky různých svítidel byly vybrány svítidla LED se zárukou 3 až 5 let.</t>
  </si>
  <si>
    <t>LED 41W</t>
  </si>
  <si>
    <t>1 558 × 264 × 60 mm</t>
  </si>
  <si>
    <t>55 000 hodin</t>
  </si>
  <si>
    <t>SWITCH 33-60W, 3850-6300Lm, 119-110Lm/W</t>
  </si>
  <si>
    <t>35 ks</t>
  </si>
  <si>
    <t>90 ks</t>
  </si>
  <si>
    <t>51 ks</t>
  </si>
  <si>
    <t>CENA CELKEM bez DPH</t>
  </si>
  <si>
    <t>CENA /ks bez DPH</t>
  </si>
  <si>
    <t>V této studii jsme se zaměřili na prostory s dobou svícení 4 a více hodin z důvodu návratnosti investice spojenou s výměnou svítidel za nový typ. Dalším kritériem byl technický stav svítidla. Celkem jsme napočítali 1 060 ks svítidel. Většina svítidel je v relativně dobrém stavu.</t>
  </si>
  <si>
    <t>V tomto patře jsme zkontrolovali celkem 456 ks svítidel.</t>
  </si>
  <si>
    <t>V tomto patře jsme zkontrolovali celkem 532 ks svítidel.</t>
  </si>
  <si>
    <r>
      <t>V této studii jsme se zaměřili na prostory s dobou svícení 4 a více hodin z důvodu návratnosti investice spojenou s výměnou svítidel za nový typ. Dalším kritériem byl technický stav svítidla. Celkem jsme napočítali 1 060 ks svítidel. Většina svítidel je v relativně dobrém stavu.
V námi navržené variantě klesl celkový počet svítidel o 1 ks na konečnou hodnotu 1 059 ks.
Při porovnání celkové spotřeby nově navržené osvětlovací soustavy z tab. 9. 
(</t>
    </r>
    <r>
      <rPr>
        <b/>
        <sz val="11"/>
        <color theme="1"/>
        <rFont val="Calibri"/>
        <family val="2"/>
        <charset val="238"/>
        <scheme val="minor"/>
      </rPr>
      <t>24,234 MWh/rok</t>
    </r>
    <r>
      <rPr>
        <sz val="11"/>
        <color theme="1"/>
        <rFont val="Calibri"/>
        <family val="2"/>
        <charset val="238"/>
        <scheme val="minor"/>
      </rPr>
      <t>) a spotřeby stávající osvětlovací soustavy z tab. 5. (</t>
    </r>
    <r>
      <rPr>
        <b/>
        <sz val="11"/>
        <color theme="1"/>
        <rFont val="Calibri"/>
        <family val="2"/>
        <charset val="238"/>
        <scheme val="minor"/>
      </rPr>
      <t>63,348 MWh/rok</t>
    </r>
    <r>
      <rPr>
        <sz val="11"/>
        <color theme="1"/>
        <rFont val="Calibri"/>
        <family val="2"/>
        <charset val="238"/>
        <scheme val="minor"/>
      </rPr>
      <t xml:space="preserve">) je 
spotřeba nově navržené varianty o </t>
    </r>
    <r>
      <rPr>
        <b/>
        <sz val="11"/>
        <color theme="1"/>
        <rFont val="Calibri"/>
        <family val="2"/>
        <charset val="238"/>
        <scheme val="minor"/>
      </rPr>
      <t>61 %</t>
    </r>
    <r>
      <rPr>
        <sz val="11"/>
        <color theme="1"/>
        <rFont val="Calibri"/>
        <family val="2"/>
        <charset val="238"/>
        <scheme val="minor"/>
      </rPr>
      <t xml:space="preserve"> nižší (</t>
    </r>
    <r>
      <rPr>
        <b/>
        <sz val="11"/>
        <color theme="1"/>
        <rFont val="Calibri"/>
        <family val="2"/>
        <charset val="238"/>
        <scheme val="minor"/>
      </rPr>
      <t>39,114 MWh/rok</t>
    </r>
    <r>
      <rPr>
        <sz val="11"/>
        <color theme="1"/>
        <rFont val="Calibri"/>
        <family val="2"/>
        <charset val="238"/>
        <scheme val="minor"/>
      </rPr>
      <t xml:space="preserve">). Úspora za elektrickou 
energii takto navržené varianty činí </t>
    </r>
    <r>
      <rPr>
        <b/>
        <sz val="11"/>
        <color theme="1"/>
        <rFont val="Calibri"/>
        <family val="2"/>
        <charset val="238"/>
        <scheme val="minor"/>
      </rPr>
      <t>351 810 Kč</t>
    </r>
    <r>
      <rPr>
        <sz val="11"/>
        <color theme="1"/>
        <rFont val="Calibri"/>
        <family val="2"/>
        <charset val="238"/>
        <scheme val="minor"/>
      </rPr>
      <t xml:space="preserve"> při ceně </t>
    </r>
    <r>
      <rPr>
        <b/>
        <sz val="11"/>
        <color theme="1"/>
        <rFont val="Calibri"/>
        <family val="2"/>
        <charset val="238"/>
        <scheme val="minor"/>
      </rPr>
      <t>9 Kč</t>
    </r>
    <r>
      <rPr>
        <sz val="11"/>
        <color theme="1"/>
        <rFont val="Calibri"/>
        <family val="2"/>
        <charset val="238"/>
        <scheme val="minor"/>
      </rPr>
      <t xml:space="preserve"> za kWh. 
Celkové náklady na výměnu 1 060 ks svítidel dosahují </t>
    </r>
    <r>
      <rPr>
        <b/>
        <sz val="11"/>
        <color theme="1"/>
        <rFont val="Calibri"/>
        <family val="2"/>
        <charset val="238"/>
        <scheme val="minor"/>
      </rPr>
      <t>2 726 843 Kč</t>
    </r>
    <r>
      <rPr>
        <sz val="11"/>
        <color theme="1"/>
        <rFont val="Calibri"/>
        <family val="2"/>
        <charset val="238"/>
        <scheme val="minor"/>
      </rPr>
      <t xml:space="preserve"> při návratnosti 
investice necelých</t>
    </r>
    <r>
      <rPr>
        <b/>
        <sz val="11"/>
        <color theme="1"/>
        <rFont val="Calibri"/>
        <family val="2"/>
        <charset val="238"/>
        <scheme val="minor"/>
      </rPr>
      <t xml:space="preserve"> 7,8 let</t>
    </r>
    <r>
      <rPr>
        <sz val="11"/>
        <color theme="1"/>
        <rFont val="Calibri"/>
        <family val="2"/>
        <charset val="238"/>
        <scheme val="minor"/>
      </rPr>
      <t>. Tato cenová návratnost byla počítána jen z úspory elektrické energie, k této 
návratnosti nejsou připočítány náklady na mzdu, výměnu a materiál při pravidelných výměnách 
zářivek a předřadníků. Po započítání těchto nákladů by se celková návratnost ještě snížila.</t>
    </r>
  </si>
  <si>
    <t>Zpracoval :</t>
  </si>
  <si>
    <t>EMOS spol. s r.o.</t>
  </si>
  <si>
    <t>Patrik Macek</t>
  </si>
  <si>
    <t>Lipnická 2844</t>
  </si>
  <si>
    <t>750 02 Přerov</t>
  </si>
  <si>
    <t>Tel.: +420 702 210 476</t>
  </si>
  <si>
    <t>Množství celkem</t>
  </si>
  <si>
    <t>demontáž/ montáž</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</si>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</sst>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 &quot;Kč&quot;"/>
    <numFmt numFmtId="166" formatCode="0.0"/>
  </numFmts>
  <fonts count="19" x14ac:knownFonts="1">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20"/>
      <color theme="1"/>
      <name val="Calibri"/>
      <family val="2"/>
      <charset val="238"/>
      <scheme val="minor"/>
    </font>
    <font>
      <b/>
      <sz val="16"/>
      <color theme="1"/>
      <name val="Calibri"/>
      <family val="2"/>
      <charset val="238"/>
      <scheme val="minor"/>
    </font>
    <font>
      <b/>
      <sz val="36"/>
      <color theme="1"/>
      <name val="Calibri"/>
      <family val="2"/>
      <charset val="238"/>
      <scheme val="minor"/>
    </font>
    <font>
      <b/>
      <sz val="16"/>
      <color theme="0"/>
      <name val="Calibri"/>
      <family val="2"/>
      <charset val="238"/>
      <scheme val="minor"/>
    </font>
    <font>
      <sz val="14"/>
      <color theme="1"/>
      <name val="Calibri"/>
      <family val="2"/>
      <charset val="238"/>
      <scheme val="minor"/>
    </font>
    <font>
      <b/>
      <sz val="14"/>
      <color theme="1"/>
      <name val="Calibri"/>
      <family val="2"/>
      <charset val="238"/>
      <scheme val="minor"/>
    </font>
    <font>
      <b/>
      <sz val="18"/>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sz val="11"/>
      <name val="Calibri"/>
      <family val="2"/>
      <charset val="238"/>
      <scheme val="minor"/>
    </font>
    <font>
      <b/>
      <sz val="12"/>
      <color rgb="FFFF0000"/>
      <name val="Calibri"/>
      <family val="2"/>
      <charset val="238"/>
      <scheme val="minor"/>
    </font>
    <font>
      <sz val="12"/>
      <name val="Calibri"/>
      <family val="2"/>
      <charset val="238"/>
      <scheme val="minor"/>
    </font>
    <font>
      <sz val="12"/>
      <color rgb="FFFF0000"/>
      <name val="Calibri"/>
      <family val="2"/>
      <charset val="238"/>
      <scheme val="minor"/>
    </font>
    <font>
      <sz val="11"/>
      <color theme="1"/>
      <name val="Calibri"/>
      <family val="2"/>
      <scheme val="minor"/>
    </font>
    <font>
      <sz val="16"/>
      <color theme="1"/>
      <name val="Calibri"/>
      <family val="2"/>
      <charset val="238"/>
      <scheme val="minor"/>
    </font>
  </fonts>
  <fills count="9">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0" fontId="17" fillId="0" borderId="0"/>
    <xf numFmtId="9" fontId="17" fillId="0" borderId="0" applyFont="0" applyFill="0" applyBorder="0" applyAlignment="0" applyProtection="0"/>
  </cellStyleXfs>
  <cellXfs count="204">
    <xf numFmtId="0" fontId="0" fillId="0" borderId="0" xfId="0"/>
    <xf numFmtId="0" fontId="0" fillId="0" borderId="0" xfId="0" applyAlignment="1">
      <alignment horizontal="center" vertical="center"/>
    </xf>
    <xf numFmtId="0" fontId="3" fillId="0" borderId="0" xfId="0" applyFont="1" applyAlignment="1">
      <alignment horizontal="left"/>
    </xf>
    <xf numFmtId="0" fontId="0" fillId="0" borderId="0" xfId="0"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vertical="center"/>
    </xf>
    <xf numFmtId="14" fontId="7" fillId="0" borderId="0" xfId="0" applyNumberFormat="1" applyFont="1" applyAlignment="1">
      <alignment vertical="center"/>
    </xf>
    <xf numFmtId="0" fontId="7" fillId="0" borderId="0" xfId="0" applyFont="1" applyAlignment="1">
      <alignment vertical="center" wrapText="1"/>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xf>
    <xf numFmtId="0" fontId="8" fillId="0" borderId="0" xfId="0" applyFont="1"/>
    <xf numFmtId="49" fontId="12" fillId="0" borderId="0" xfId="0" applyNumberFormat="1" applyFont="1" applyAlignment="1">
      <alignment horizontal="left"/>
    </xf>
    <xf numFmtId="49" fontId="12" fillId="0" borderId="0" xfId="0" applyNumberFormat="1" applyFont="1"/>
    <xf numFmtId="0" fontId="2" fillId="0" borderId="0" xfId="0" applyFont="1" applyAlignment="1">
      <alignment horizontal="left"/>
    </xf>
    <xf numFmtId="0" fontId="0" fillId="0" borderId="0" xfId="0" applyAlignment="1">
      <alignment vertical="top" wrapText="1"/>
    </xf>
    <xf numFmtId="0" fontId="0" fillId="0" borderId="0" xfId="0" applyAlignment="1">
      <alignment horizontal="left"/>
    </xf>
    <xf numFmtId="0" fontId="0" fillId="0" borderId="0" xfId="0" applyAlignment="1">
      <alignment vertical="top"/>
    </xf>
    <xf numFmtId="0" fontId="0" fillId="0" borderId="13"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3" fontId="0" fillId="0" borderId="1" xfId="0" applyNumberFormat="1" applyBorder="1" applyAlignment="1">
      <alignment horizontal="center" vertical="center"/>
    </xf>
    <xf numFmtId="0" fontId="1" fillId="6" borderId="1" xfId="0" applyFont="1" applyFill="1" applyBorder="1" applyAlignment="1">
      <alignment horizontal="center" vertical="center"/>
    </xf>
    <xf numFmtId="3" fontId="1" fillId="6" borderId="1" xfId="0" applyNumberFormat="1" applyFont="1" applyFill="1" applyBorder="1" applyAlignment="1">
      <alignment horizontal="center" vertical="center"/>
    </xf>
    <xf numFmtId="165" fontId="1" fillId="6" borderId="1" xfId="0" applyNumberFormat="1" applyFont="1" applyFill="1" applyBorder="1" applyAlignment="1">
      <alignment horizontal="center" vertical="center"/>
    </xf>
    <xf numFmtId="0" fontId="16" fillId="0" borderId="0" xfId="0" applyFont="1" applyAlignment="1">
      <alignment horizontal="left"/>
    </xf>
    <xf numFmtId="0" fontId="2" fillId="0" borderId="0" xfId="0" applyFont="1"/>
    <xf numFmtId="0" fontId="3" fillId="0" borderId="0" xfId="0" applyFont="1"/>
    <xf numFmtId="165" fontId="0" fillId="0" borderId="1" xfId="0" applyNumberFormat="1" applyBorder="1" applyAlignment="1">
      <alignment horizontal="center" vertical="center"/>
    </xf>
    <xf numFmtId="0" fontId="0" fillId="0" borderId="0" xfId="0" applyAlignment="1">
      <alignment horizontal="right" vertical="top"/>
    </xf>
    <xf numFmtId="0" fontId="17" fillId="4" borderId="2" xfId="1" applyFill="1" applyBorder="1" applyAlignment="1">
      <alignment horizontal="center" vertical="center"/>
    </xf>
    <xf numFmtId="0" fontId="17" fillId="0" borderId="0" xfId="1"/>
    <xf numFmtId="0" fontId="17" fillId="4" borderId="1" xfId="1" applyFill="1" applyBorder="1" applyAlignment="1">
      <alignment horizontal="center" vertical="center"/>
    </xf>
    <xf numFmtId="0" fontId="17" fillId="0" borderId="1" xfId="1" applyBorder="1" applyAlignment="1">
      <alignment horizontal="center" vertical="center"/>
    </xf>
    <xf numFmtId="165" fontId="17" fillId="0" borderId="1" xfId="1" applyNumberFormat="1" applyBorder="1" applyAlignment="1">
      <alignment horizontal="center" vertical="center"/>
    </xf>
    <xf numFmtId="0" fontId="17" fillId="0" borderId="0" xfId="1" applyAlignment="1">
      <alignment horizontal="center" vertical="center"/>
    </xf>
    <xf numFmtId="0" fontId="17" fillId="0" borderId="0" xfId="1" applyAlignment="1">
      <alignment horizontal="center"/>
    </xf>
    <xf numFmtId="165" fontId="17" fillId="0" borderId="0" xfId="1" applyNumberFormat="1"/>
    <xf numFmtId="0" fontId="17" fillId="0" borderId="6" xfId="1" applyBorder="1" applyAlignment="1">
      <alignment horizontal="center" vertical="center"/>
    </xf>
    <xf numFmtId="0" fontId="17" fillId="0" borderId="18" xfId="1" applyBorder="1" applyAlignment="1">
      <alignment horizontal="center" vertical="center"/>
    </xf>
    <xf numFmtId="165" fontId="17" fillId="0" borderId="18" xfId="1" applyNumberFormat="1" applyBorder="1" applyAlignment="1">
      <alignment horizontal="center"/>
    </xf>
    <xf numFmtId="165" fontId="17" fillId="0" borderId="1" xfId="1" applyNumberFormat="1" applyBorder="1" applyAlignment="1">
      <alignment horizontal="center"/>
    </xf>
    <xf numFmtId="0" fontId="17" fillId="0" borderId="1" xfId="1" applyBorder="1" applyAlignment="1">
      <alignment horizontal="center"/>
    </xf>
    <xf numFmtId="0" fontId="17" fillId="0" borderId="14" xfId="1" applyBorder="1" applyAlignment="1">
      <alignment horizontal="center" vertical="center"/>
    </xf>
    <xf numFmtId="165" fontId="17" fillId="0" borderId="14" xfId="1" applyNumberFormat="1" applyBorder="1" applyAlignment="1">
      <alignment horizontal="center"/>
    </xf>
    <xf numFmtId="0" fontId="17" fillId="0" borderId="18" xfId="1" applyBorder="1" applyAlignment="1">
      <alignment horizontal="center"/>
    </xf>
    <xf numFmtId="0" fontId="17" fillId="0" borderId="7" xfId="1" applyBorder="1" applyAlignment="1">
      <alignment horizontal="center"/>
    </xf>
    <xf numFmtId="0" fontId="17" fillId="0" borderId="7" xfId="1" applyBorder="1" applyAlignment="1">
      <alignment horizontal="center" vertical="center"/>
    </xf>
    <xf numFmtId="165" fontId="17" fillId="0" borderId="7" xfId="1" applyNumberFormat="1" applyBorder="1" applyAlignment="1">
      <alignment horizontal="center" vertical="center"/>
    </xf>
    <xf numFmtId="0" fontId="17" fillId="0" borderId="14" xfId="1" applyBorder="1" applyAlignment="1">
      <alignment horizontal="center"/>
    </xf>
    <xf numFmtId="165" fontId="17" fillId="0" borderId="29" xfId="1" applyNumberFormat="1" applyBorder="1" applyAlignment="1">
      <alignment horizontal="center" vertical="center"/>
    </xf>
    <xf numFmtId="165" fontId="17" fillId="0" borderId="18" xfId="1" applyNumberFormat="1" applyBorder="1" applyAlignment="1">
      <alignment horizontal="center" vertical="center"/>
    </xf>
    <xf numFmtId="165" fontId="17" fillId="0" borderId="6" xfId="1" applyNumberFormat="1" applyBorder="1" applyAlignment="1">
      <alignment horizontal="center"/>
    </xf>
    <xf numFmtId="165" fontId="17" fillId="0" borderId="6" xfId="1" applyNumberFormat="1" applyBorder="1" applyAlignment="1">
      <alignment horizontal="center" vertical="center"/>
    </xf>
    <xf numFmtId="165" fontId="17" fillId="0" borderId="14" xfId="1" applyNumberFormat="1" applyBorder="1" applyAlignment="1">
      <alignment horizontal="center" vertical="center"/>
    </xf>
    <xf numFmtId="0" fontId="17" fillId="0" borderId="6" xfId="1" applyBorder="1" applyAlignment="1">
      <alignment horizontal="center"/>
    </xf>
    <xf numFmtId="0" fontId="17" fillId="0" borderId="29" xfId="1" applyBorder="1" applyAlignment="1">
      <alignment horizontal="center"/>
    </xf>
    <xf numFmtId="165" fontId="17" fillId="0" borderId="2" xfId="1" applyNumberFormat="1" applyBorder="1" applyAlignment="1">
      <alignment horizontal="center" vertical="center"/>
    </xf>
    <xf numFmtId="0" fontId="17" fillId="0" borderId="38" xfId="1" applyBorder="1" applyAlignment="1">
      <alignment horizontal="center" vertical="center"/>
    </xf>
    <xf numFmtId="165" fontId="17" fillId="0" borderId="0" xfId="1" applyNumberFormat="1" applyAlignment="1">
      <alignment horizontal="center" vertical="center"/>
    </xf>
    <xf numFmtId="0" fontId="17" fillId="0" borderId="2" xfId="1" applyBorder="1" applyAlignment="1">
      <alignment horizontal="center" vertical="center"/>
    </xf>
    <xf numFmtId="9" fontId="0" fillId="0" borderId="0" xfId="2" applyFont="1" applyAlignment="1">
      <alignment horizontal="center" vertical="center"/>
    </xf>
    <xf numFmtId="0" fontId="17" fillId="8" borderId="1" xfId="1" applyFill="1" applyBorder="1" applyAlignment="1">
      <alignment horizontal="center" vertical="center"/>
    </xf>
    <xf numFmtId="165" fontId="17" fillId="8" borderId="1" xfId="1" applyNumberFormat="1" applyFill="1" applyBorder="1" applyAlignment="1">
      <alignment horizontal="center" vertical="center"/>
    </xf>
    <xf numFmtId="0" fontId="17" fillId="8" borderId="0" xfId="1" applyFill="1" applyAlignment="1">
      <alignment horizontal="center" vertical="center"/>
    </xf>
    <xf numFmtId="165" fontId="17" fillId="8" borderId="0" xfId="1" applyNumberFormat="1" applyFill="1" applyAlignment="1">
      <alignment horizontal="center" vertical="center"/>
    </xf>
    <xf numFmtId="0" fontId="17" fillId="8" borderId="0" xfId="1" applyFill="1"/>
    <xf numFmtId="0" fontId="17" fillId="8" borderId="39" xfId="1" applyFill="1" applyBorder="1" applyAlignment="1">
      <alignment horizontal="center" vertical="center"/>
    </xf>
    <xf numFmtId="0" fontId="17" fillId="8" borderId="2" xfId="1" applyFill="1" applyBorder="1" applyAlignment="1">
      <alignment horizontal="center" vertical="center"/>
    </xf>
    <xf numFmtId="0" fontId="3" fillId="0" borderId="9" xfId="0" applyFont="1" applyBorder="1" applyAlignment="1">
      <alignment horizontal="center" vertical="center"/>
    </xf>
    <xf numFmtId="0" fontId="0" fillId="0" borderId="2" xfId="0" applyBorder="1" applyAlignment="1">
      <alignment horizontal="left" vertical="center"/>
    </xf>
    <xf numFmtId="0" fontId="0" fillId="0" borderId="8" xfId="0" applyBorder="1" applyAlignment="1">
      <alignment horizontal="left" vertical="center"/>
    </xf>
    <xf numFmtId="0" fontId="3" fillId="0" borderId="0" xfId="0" applyFont="1" applyAlignment="1">
      <alignment horizontal="left" vertical="center"/>
    </xf>
    <xf numFmtId="0" fontId="0" fillId="0" borderId="2" xfId="0" applyBorder="1" applyAlignment="1">
      <alignment horizontal="left"/>
    </xf>
    <xf numFmtId="0" fontId="0" fillId="0" borderId="9" xfId="0" applyBorder="1" applyAlignment="1">
      <alignment horizontal="left"/>
    </xf>
    <xf numFmtId="0" fontId="0" fillId="0" borderId="8" xfId="0" applyBorder="1" applyAlignment="1">
      <alignment horizontal="left"/>
    </xf>
    <xf numFmtId="164" fontId="5" fillId="4" borderId="0" xfId="0" applyNumberFormat="1" applyFont="1" applyFill="1" applyAlignment="1">
      <alignment horizontal="center" vertical="center"/>
    </xf>
    <xf numFmtId="1" fontId="0" fillId="0" borderId="0" xfId="0" applyNumberFormat="1" applyAlignment="1">
      <alignment horizontal="center" vertical="center"/>
    </xf>
    <xf numFmtId="1" fontId="17" fillId="0" borderId="0" xfId="1" applyNumberFormat="1" applyAlignment="1">
      <alignment horizontal="center" vertical="center"/>
    </xf>
    <xf numFmtId="1" fontId="17" fillId="0" borderId="0" xfId="1" applyNumberFormat="1"/>
    <xf numFmtId="0" fontId="0" fillId="4" borderId="1" xfId="0" applyFill="1" applyBorder="1" applyAlignment="1">
      <alignment horizontal="center" vertical="center"/>
    </xf>
    <xf numFmtId="0" fontId="17" fillId="7" borderId="1" xfId="1" applyFill="1" applyBorder="1" applyAlignment="1">
      <alignment horizontal="center" vertical="center"/>
    </xf>
    <xf numFmtId="165" fontId="17" fillId="7" borderId="1" xfId="1" applyNumberFormat="1" applyFill="1" applyBorder="1" applyAlignment="1">
      <alignment horizontal="center"/>
    </xf>
    <xf numFmtId="165" fontId="17" fillId="0" borderId="0" xfId="1" applyNumberFormat="1" applyAlignment="1">
      <alignment horizontal="center"/>
    </xf>
    <xf numFmtId="165" fontId="17" fillId="7" borderId="1" xfId="1" applyNumberFormat="1"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left" vertical="center"/>
    </xf>
    <xf numFmtId="0" fontId="5" fillId="4" borderId="9" xfId="0" applyFont="1" applyFill="1" applyBorder="1" applyAlignment="1">
      <alignment horizontal="left" vertical="center"/>
    </xf>
    <xf numFmtId="0" fontId="5" fillId="4" borderId="8" xfId="0" applyFont="1" applyFill="1"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3" fillId="0" borderId="0" xfId="0" applyFont="1" applyAlignment="1">
      <alignment horizontal="left"/>
    </xf>
    <xf numFmtId="0" fontId="3" fillId="0" borderId="9" xfId="0" applyFont="1" applyBorder="1" applyAlignment="1">
      <alignment horizontal="center" vertical="center"/>
    </xf>
    <xf numFmtId="0" fontId="3" fillId="0" borderId="0" xfId="0" applyFont="1" applyAlignment="1">
      <alignment horizontal="left" vertical="center"/>
    </xf>
    <xf numFmtId="0" fontId="0" fillId="0" borderId="2"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4" fillId="3" borderId="0" xfId="0" applyFont="1" applyFill="1" applyAlignment="1">
      <alignment horizontal="center" vertical="center"/>
    </xf>
    <xf numFmtId="0" fontId="18"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166" fontId="0" fillId="0" borderId="2" xfId="0" applyNumberFormat="1" applyBorder="1" applyAlignment="1">
      <alignment horizontal="center" vertical="center"/>
    </xf>
    <xf numFmtId="166" fontId="0" fillId="0" borderId="12" xfId="0" applyNumberFormat="1" applyBorder="1" applyAlignment="1">
      <alignment horizontal="center" vertical="center"/>
    </xf>
    <xf numFmtId="0" fontId="1" fillId="6" borderId="16"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8" xfId="0" applyFont="1" applyFill="1" applyBorder="1" applyAlignment="1">
      <alignment horizontal="center" vertical="center"/>
    </xf>
    <xf numFmtId="166" fontId="1" fillId="6" borderId="2" xfId="0" applyNumberFormat="1" applyFont="1" applyFill="1" applyBorder="1" applyAlignment="1">
      <alignment horizontal="center" vertical="center"/>
    </xf>
    <xf numFmtId="166" fontId="1" fillId="6" borderId="12" xfId="0" applyNumberFormat="1" applyFont="1" applyFill="1" applyBorder="1" applyAlignment="1">
      <alignment horizontal="center" vertical="center"/>
    </xf>
    <xf numFmtId="0" fontId="11" fillId="0" borderId="0" xfId="0" applyFont="1" applyAlignment="1">
      <alignment horizontal="left"/>
    </xf>
    <xf numFmtId="0" fontId="0" fillId="0" borderId="0" xfId="0" applyAlignment="1">
      <alignment horizontal="left" vertical="top" wrapText="1"/>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1" fillId="6" borderId="1" xfId="0" applyFont="1" applyFill="1" applyBorder="1" applyAlignment="1">
      <alignment horizontal="left" vertical="center"/>
    </xf>
    <xf numFmtId="0" fontId="0" fillId="0" borderId="0" xfId="0" applyAlignment="1">
      <alignment horizontal="left"/>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left" vertical="top"/>
    </xf>
    <xf numFmtId="9" fontId="0" fillId="0" borderId="2" xfId="0" applyNumberFormat="1" applyBorder="1" applyAlignment="1">
      <alignment horizontal="center" vertical="center"/>
    </xf>
    <xf numFmtId="9" fontId="0" fillId="0" borderId="12" xfId="0" applyNumberFormat="1" applyBorder="1" applyAlignment="1">
      <alignment horizontal="center" vertical="center"/>
    </xf>
    <xf numFmtId="9" fontId="1" fillId="6" borderId="2" xfId="0" applyNumberFormat="1" applyFont="1" applyFill="1" applyBorder="1" applyAlignment="1">
      <alignment horizontal="center" vertical="center"/>
    </xf>
    <xf numFmtId="9" fontId="1" fillId="6" borderId="12" xfId="0" applyNumberFormat="1" applyFont="1" applyFill="1" applyBorder="1" applyAlignment="1">
      <alignment horizontal="center" vertical="center"/>
    </xf>
    <xf numFmtId="9" fontId="1" fillId="6" borderId="8" xfId="0" applyNumberFormat="1" applyFont="1" applyFill="1" applyBorder="1" applyAlignment="1">
      <alignment horizontal="center" vertical="center"/>
    </xf>
    <xf numFmtId="9" fontId="1" fillId="6" borderId="1" xfId="0" applyNumberFormat="1" applyFont="1" applyFill="1" applyBorder="1" applyAlignment="1">
      <alignment horizontal="center" vertical="center"/>
    </xf>
    <xf numFmtId="0" fontId="14" fillId="0" borderId="0" xfId="0" applyFont="1" applyAlignment="1">
      <alignment horizontal="left" vertical="top" wrapText="1"/>
    </xf>
    <xf numFmtId="0" fontId="0" fillId="0" borderId="0" xfId="0" applyAlignment="1">
      <alignment horizontal="center"/>
    </xf>
    <xf numFmtId="49" fontId="0" fillId="0" borderId="0" xfId="0" applyNumberFormat="1" applyAlignment="1">
      <alignment horizontal="center"/>
    </xf>
    <xf numFmtId="0" fontId="16" fillId="0" borderId="0" xfId="0" applyFont="1" applyAlignment="1">
      <alignment horizontal="left"/>
    </xf>
    <xf numFmtId="0" fontId="2" fillId="0" borderId="0" xfId="0" applyFont="1" applyAlignment="1">
      <alignment horizontal="left"/>
    </xf>
    <xf numFmtId="0" fontId="13" fillId="0" borderId="0" xfId="0" applyFont="1" applyAlignment="1">
      <alignment horizontal="left" vertical="top" wrapText="1"/>
    </xf>
    <xf numFmtId="0" fontId="15" fillId="0" borderId="0" xfId="0" applyFont="1" applyAlignment="1">
      <alignment horizontal="left" vertical="top"/>
    </xf>
    <xf numFmtId="165" fontId="0" fillId="0" borderId="2" xfId="0" applyNumberFormat="1" applyBorder="1" applyAlignment="1">
      <alignment horizontal="center" vertical="center"/>
    </xf>
    <xf numFmtId="165" fontId="0" fillId="0" borderId="12" xfId="0" applyNumberFormat="1" applyBorder="1" applyAlignment="1">
      <alignment horizontal="center" vertical="center"/>
    </xf>
    <xf numFmtId="165" fontId="1" fillId="6" borderId="2" xfId="0" applyNumberFormat="1" applyFont="1" applyFill="1" applyBorder="1" applyAlignment="1">
      <alignment horizontal="center" vertical="center"/>
    </xf>
    <xf numFmtId="165" fontId="1" fillId="6" borderId="12" xfId="0" applyNumberFormat="1" applyFont="1" applyFill="1" applyBorder="1" applyAlignment="1">
      <alignment horizontal="center" vertical="center"/>
    </xf>
    <xf numFmtId="165" fontId="1" fillId="6" borderId="1" xfId="0" applyNumberFormat="1" applyFont="1" applyFill="1" applyBorder="1" applyAlignment="1">
      <alignment horizontal="center"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12" fillId="0" borderId="0" xfId="0" applyFont="1" applyAlignment="1">
      <alignment horizontal="left"/>
    </xf>
    <xf numFmtId="0" fontId="6" fillId="0" borderId="0" xfId="0" applyFont="1" applyAlignment="1">
      <alignment horizontal="left" vertical="center"/>
    </xf>
    <xf numFmtId="0" fontId="0" fillId="0" borderId="0" xfId="0" applyAlignment="1">
      <alignment horizontal="left" vertical="center"/>
    </xf>
    <xf numFmtId="14" fontId="7" fillId="5" borderId="0" xfId="0" applyNumberFormat="1" applyFont="1" applyFill="1" applyAlignment="1">
      <alignment horizontal="center" vertical="center"/>
    </xf>
    <xf numFmtId="0" fontId="7" fillId="6" borderId="0" xfId="0" applyFont="1" applyFill="1" applyAlignment="1">
      <alignment horizontal="left" vertical="center" wrapText="1"/>
    </xf>
    <xf numFmtId="0" fontId="8" fillId="0" borderId="0" xfId="0" applyFont="1" applyAlignment="1">
      <alignment horizontal="left"/>
    </xf>
    <xf numFmtId="0" fontId="9" fillId="0" borderId="0" xfId="0" applyFont="1" applyAlignment="1">
      <alignment horizontal="right"/>
    </xf>
    <xf numFmtId="0" fontId="10" fillId="0" borderId="0" xfId="0" applyFont="1" applyAlignment="1">
      <alignment horizontal="center"/>
    </xf>
    <xf numFmtId="0" fontId="17" fillId="0" borderId="35" xfId="1" applyBorder="1" applyAlignment="1">
      <alignment horizontal="center" vertical="center"/>
    </xf>
    <xf numFmtId="0" fontId="17" fillId="0" borderId="37" xfId="1" applyBorder="1" applyAlignment="1">
      <alignment horizontal="center" vertical="center"/>
    </xf>
    <xf numFmtId="165" fontId="17" fillId="0" borderId="25" xfId="1" applyNumberFormat="1" applyBorder="1" applyAlignment="1">
      <alignment horizontal="center" vertical="center"/>
    </xf>
    <xf numFmtId="165" fontId="17" fillId="0" borderId="28" xfId="1" applyNumberFormat="1" applyBorder="1" applyAlignment="1">
      <alignment horizontal="center" vertical="center"/>
    </xf>
    <xf numFmtId="0" fontId="17" fillId="0" borderId="36" xfId="1" applyBorder="1" applyAlignment="1">
      <alignment horizontal="center" vertical="center"/>
    </xf>
    <xf numFmtId="165" fontId="17" fillId="0" borderId="26" xfId="1" applyNumberFormat="1" applyBorder="1" applyAlignment="1">
      <alignment horizontal="center" vertical="center"/>
    </xf>
    <xf numFmtId="0" fontId="17" fillId="0" borderId="30" xfId="1" applyBorder="1" applyAlignment="1">
      <alignment horizontal="center" vertical="center"/>
    </xf>
    <xf numFmtId="0" fontId="17" fillId="0" borderId="31" xfId="1" applyBorder="1" applyAlignment="1">
      <alignment horizontal="center" vertical="center"/>
    </xf>
    <xf numFmtId="0" fontId="17" fillId="0" borderId="32" xfId="1" applyBorder="1" applyAlignment="1">
      <alignment horizontal="center" vertical="center"/>
    </xf>
    <xf numFmtId="0" fontId="17" fillId="0" borderId="40" xfId="1" applyBorder="1" applyAlignment="1">
      <alignment horizontal="center"/>
    </xf>
    <xf numFmtId="0" fontId="17" fillId="0" borderId="41" xfId="1" applyBorder="1" applyAlignment="1">
      <alignment horizontal="center"/>
    </xf>
    <xf numFmtId="0" fontId="17" fillId="0" borderId="42" xfId="1" applyBorder="1" applyAlignment="1">
      <alignment horizontal="center"/>
    </xf>
    <xf numFmtId="0" fontId="17" fillId="0" borderId="30" xfId="1" applyBorder="1" applyAlignment="1">
      <alignment horizontal="center"/>
    </xf>
    <xf numFmtId="0" fontId="17" fillId="0" borderId="31" xfId="1" applyBorder="1" applyAlignment="1">
      <alignment horizontal="center"/>
    </xf>
    <xf numFmtId="0" fontId="17" fillId="0" borderId="32" xfId="1" applyBorder="1" applyAlignment="1">
      <alignment horizontal="center"/>
    </xf>
    <xf numFmtId="0" fontId="17" fillId="4" borderId="1" xfId="1" applyFill="1" applyBorder="1" applyAlignment="1">
      <alignment horizontal="center" vertical="center"/>
    </xf>
    <xf numFmtId="0" fontId="17" fillId="0" borderId="6" xfId="1" applyBorder="1" applyAlignment="1">
      <alignment horizontal="center" vertical="center"/>
    </xf>
    <xf numFmtId="0" fontId="17" fillId="0" borderId="17" xfId="1" applyBorder="1" applyAlignment="1">
      <alignment horizontal="center" vertical="center"/>
    </xf>
    <xf numFmtId="0" fontId="17" fillId="0" borderId="10" xfId="1" applyBorder="1" applyAlignment="1">
      <alignment horizontal="center" vertical="center"/>
    </xf>
    <xf numFmtId="0" fontId="17" fillId="0" borderId="13" xfId="1" applyBorder="1" applyAlignment="1">
      <alignment horizontal="center" vertical="center"/>
    </xf>
    <xf numFmtId="165" fontId="17" fillId="0" borderId="19" xfId="1" applyNumberFormat="1" applyBorder="1" applyAlignment="1">
      <alignment horizontal="center" vertical="center"/>
    </xf>
    <xf numFmtId="0" fontId="17" fillId="0" borderId="11" xfId="1" applyBorder="1" applyAlignment="1">
      <alignment horizontal="center" vertical="center"/>
    </xf>
    <xf numFmtId="0" fontId="17" fillId="0" borderId="15" xfId="1" applyBorder="1" applyAlignment="1">
      <alignment horizontal="center" vertical="center"/>
    </xf>
    <xf numFmtId="0" fontId="17" fillId="0" borderId="20" xfId="1" applyBorder="1" applyAlignment="1">
      <alignment horizontal="center" vertical="center"/>
    </xf>
    <xf numFmtId="0" fontId="17" fillId="0" borderId="16" xfId="1" applyBorder="1" applyAlignment="1">
      <alignment horizontal="center" vertical="center"/>
    </xf>
    <xf numFmtId="0" fontId="17" fillId="0" borderId="23" xfId="1" applyBorder="1" applyAlignment="1">
      <alignment horizontal="center" vertical="center"/>
    </xf>
    <xf numFmtId="165" fontId="17" fillId="0" borderId="21" xfId="1" applyNumberFormat="1" applyBorder="1" applyAlignment="1">
      <alignment horizontal="center" vertical="center"/>
    </xf>
    <xf numFmtId="0" fontId="17" fillId="0" borderId="12" xfId="1" applyBorder="1" applyAlignment="1">
      <alignment horizontal="center" vertical="center"/>
    </xf>
    <xf numFmtId="0" fontId="17" fillId="0" borderId="24" xfId="1" applyBorder="1" applyAlignment="1">
      <alignment horizontal="center" vertical="center"/>
    </xf>
    <xf numFmtId="0" fontId="17" fillId="0" borderId="22" xfId="1" applyBorder="1" applyAlignment="1">
      <alignment horizontal="center"/>
    </xf>
    <xf numFmtId="165" fontId="17" fillId="0" borderId="11" xfId="1" applyNumberFormat="1" applyBorder="1" applyAlignment="1">
      <alignment horizontal="center" vertical="center"/>
    </xf>
    <xf numFmtId="165" fontId="17" fillId="0" borderId="15" xfId="1" applyNumberFormat="1" applyBorder="1" applyAlignment="1">
      <alignment horizontal="center" vertical="center"/>
    </xf>
    <xf numFmtId="0" fontId="17" fillId="0" borderId="22" xfId="1" applyBorder="1" applyAlignment="1">
      <alignment horizontal="center" vertical="center"/>
    </xf>
    <xf numFmtId="0" fontId="17" fillId="0" borderId="27" xfId="1" applyBorder="1" applyAlignment="1">
      <alignment horizontal="center" vertical="center"/>
    </xf>
    <xf numFmtId="0" fontId="17" fillId="0" borderId="28" xfId="1" applyBorder="1" applyAlignment="1">
      <alignment horizontal="center" vertical="center"/>
    </xf>
    <xf numFmtId="165" fontId="17" fillId="0" borderId="34" xfId="1" applyNumberFormat="1" applyBorder="1" applyAlignment="1">
      <alignment horizontal="center" vertical="center"/>
    </xf>
    <xf numFmtId="0" fontId="17" fillId="0" borderId="33" xfId="1" applyBorder="1" applyAlignment="1">
      <alignment horizontal="center" vertical="center"/>
    </xf>
  </cellXfs>
  <cellStyles count="3">
    <cellStyle name="Normální" xfId="0" builtinId="0"/>
    <cellStyle name="Normální 2" xfId="1"/>
    <cellStyle name="Procenta 2" xfId="2"/>
  </cellStyles>
  <dxfs count="68">
    <dxf>
      <font>
        <color rgb="FF9C0006"/>
      </font>
      <fill>
        <patternFill>
          <bgColor rgb="FFFFC7CE"/>
        </patternFill>
      </fill>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3" Type="http://schemas.openxmlformats.org/officeDocument/2006/relationships/image" Target="../media/image6.jpe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 Type="http://schemas.openxmlformats.org/officeDocument/2006/relationships/image" Target="../media/image5.jpeg"/><Relationship Id="rId16" Type="http://schemas.openxmlformats.org/officeDocument/2006/relationships/image" Target="../media/image23.png"/><Relationship Id="rId1" Type="http://schemas.openxmlformats.org/officeDocument/2006/relationships/image" Target="../media/image4.jpeg"/><Relationship Id="rId6" Type="http://schemas.openxmlformats.org/officeDocument/2006/relationships/image" Target="../media/image9.png"/><Relationship Id="rId11" Type="http://schemas.openxmlformats.org/officeDocument/2006/relationships/image" Target="../media/image18.png"/><Relationship Id="rId5" Type="http://schemas.openxmlformats.org/officeDocument/2006/relationships/image" Target="../media/image8.jpeg"/><Relationship Id="rId15" Type="http://schemas.openxmlformats.org/officeDocument/2006/relationships/image" Target="../media/image22.png"/><Relationship Id="rId10" Type="http://schemas.openxmlformats.org/officeDocument/2006/relationships/image" Target="../media/image17.png"/><Relationship Id="rId4" Type="http://schemas.openxmlformats.org/officeDocument/2006/relationships/image" Target="../media/image7.jpeg"/><Relationship Id="rId9" Type="http://schemas.openxmlformats.org/officeDocument/2006/relationships/image" Target="../media/image16.png"/><Relationship Id="rId14"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2819</xdr:colOff>
      <xdr:row>4</xdr:row>
      <xdr:rowOff>158750</xdr:rowOff>
    </xdr:to>
    <xdr:pic>
      <xdr:nvPicPr>
        <xdr:cNvPr id="2" name="Obrázek 1">
          <a:extLst>
            <a:ext uri="{FF2B5EF4-FFF2-40B4-BE49-F238E27FC236}">
              <a16:creationId xmlns="" xmlns:a16="http://schemas.microsoft.com/office/drawing/2014/main" id="{4A83ED52-1CC3-4DDA-B974-47F31B640D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763"/>
        <a:stretch/>
      </xdr:blipFill>
      <xdr:spPr bwMode="auto">
        <a:xfrm>
          <a:off x="1" y="1"/>
          <a:ext cx="1974493" cy="92074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9525</xdr:colOff>
      <xdr:row>11</xdr:row>
      <xdr:rowOff>100013</xdr:rowOff>
    </xdr:from>
    <xdr:to>
      <xdr:col>8</xdr:col>
      <xdr:colOff>12699</xdr:colOff>
      <xdr:row>30</xdr:row>
      <xdr:rowOff>95249</xdr:rowOff>
    </xdr:to>
    <xdr:pic>
      <xdr:nvPicPr>
        <xdr:cNvPr id="3" name="Obrázek 2">
          <a:extLst>
            <a:ext uri="{FF2B5EF4-FFF2-40B4-BE49-F238E27FC236}">
              <a16:creationId xmlns="" xmlns:a16="http://schemas.microsoft.com/office/drawing/2014/main" id="{BEC94DD5-3129-4BF8-8C6F-0434A61055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195513"/>
          <a:ext cx="4832349" cy="3614736"/>
        </a:xfrm>
        <a:prstGeom prst="rect">
          <a:avLst/>
        </a:prstGeom>
        <a:noFill/>
        <a:ln>
          <a:noFill/>
        </a:ln>
      </xdr:spPr>
    </xdr:pic>
    <xdr:clientData/>
  </xdr:twoCellAnchor>
  <xdr:twoCellAnchor editAs="oneCell">
    <xdr:from>
      <xdr:col>0</xdr:col>
      <xdr:colOff>47626</xdr:colOff>
      <xdr:row>111</xdr:row>
      <xdr:rowOff>20022</xdr:rowOff>
    </xdr:from>
    <xdr:to>
      <xdr:col>8</xdr:col>
      <xdr:colOff>400265</xdr:colOff>
      <xdr:row>132</xdr:row>
      <xdr:rowOff>25400</xdr:rowOff>
    </xdr:to>
    <xdr:pic>
      <xdr:nvPicPr>
        <xdr:cNvPr id="4" name="Obrázek 3">
          <a:extLst>
            <a:ext uri="{FF2B5EF4-FFF2-40B4-BE49-F238E27FC236}">
              <a16:creationId xmlns="" xmlns:a16="http://schemas.microsoft.com/office/drawing/2014/main" id="{DAB45275-F7C7-4CC4-B55E-0878C94B8DA2}"/>
            </a:ext>
          </a:extLst>
        </xdr:cNvPr>
        <xdr:cNvPicPr>
          <a:picLocks noChangeAspect="1"/>
        </xdr:cNvPicPr>
      </xdr:nvPicPr>
      <xdr:blipFill>
        <a:blip xmlns:r="http://schemas.openxmlformats.org/officeDocument/2006/relationships" r:embed="rId3"/>
        <a:stretch>
          <a:fillRect/>
        </a:stretch>
      </xdr:blipFill>
      <xdr:spPr>
        <a:xfrm>
          <a:off x="47626" y="22365672"/>
          <a:ext cx="5839039" cy="4005878"/>
        </a:xfrm>
        <a:prstGeom prst="rect">
          <a:avLst/>
        </a:prstGeom>
      </xdr:spPr>
    </xdr:pic>
    <xdr:clientData/>
  </xdr:twoCellAnchor>
  <xdr:twoCellAnchor editAs="oneCell">
    <xdr:from>
      <xdr:col>5</xdr:col>
      <xdr:colOff>714376</xdr:colOff>
      <xdr:row>314</xdr:row>
      <xdr:rowOff>47626</xdr:rowOff>
    </xdr:from>
    <xdr:to>
      <xdr:col>8</xdr:col>
      <xdr:colOff>501650</xdr:colOff>
      <xdr:row>324</xdr:row>
      <xdr:rowOff>171450</xdr:rowOff>
    </xdr:to>
    <xdr:pic>
      <xdr:nvPicPr>
        <xdr:cNvPr id="5" name="Obrázek 4">
          <a:extLst>
            <a:ext uri="{FF2B5EF4-FFF2-40B4-BE49-F238E27FC236}">
              <a16:creationId xmlns="" xmlns:a16="http://schemas.microsoft.com/office/drawing/2014/main" id="{F8B4A7FE-8E32-44BA-9C7F-B7461501213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62401" y="62122051"/>
          <a:ext cx="2025649" cy="202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695326</xdr:colOff>
      <xdr:row>340</xdr:row>
      <xdr:rowOff>47626</xdr:rowOff>
    </xdr:from>
    <xdr:to>
      <xdr:col>8</xdr:col>
      <xdr:colOff>482600</xdr:colOff>
      <xdr:row>350</xdr:row>
      <xdr:rowOff>171450</xdr:rowOff>
    </xdr:to>
    <xdr:pic>
      <xdr:nvPicPr>
        <xdr:cNvPr id="6" name="Obrázek 5">
          <a:extLst>
            <a:ext uri="{FF2B5EF4-FFF2-40B4-BE49-F238E27FC236}">
              <a16:creationId xmlns="" xmlns:a16="http://schemas.microsoft.com/office/drawing/2014/main" id="{8D3F79AE-8BC1-443E-89C1-1A6BB3626B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43351" y="66903601"/>
          <a:ext cx="2025649" cy="202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695740</xdr:colOff>
      <xdr:row>357</xdr:row>
      <xdr:rowOff>30673</xdr:rowOff>
    </xdr:from>
    <xdr:to>
      <xdr:col>8</xdr:col>
      <xdr:colOff>483429</xdr:colOff>
      <xdr:row>367</xdr:row>
      <xdr:rowOff>155546</xdr:rowOff>
    </xdr:to>
    <xdr:pic>
      <xdr:nvPicPr>
        <xdr:cNvPr id="7" name="Obrázek 6">
          <a:extLst>
            <a:ext uri="{FF2B5EF4-FFF2-40B4-BE49-F238E27FC236}">
              <a16:creationId xmlns="" xmlns:a16="http://schemas.microsoft.com/office/drawing/2014/main" id="{D90477BB-6DC1-4EDB-8AF9-9FE7170691A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43765" y="70144198"/>
          <a:ext cx="2026064" cy="2029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695738</xdr:colOff>
      <xdr:row>438</xdr:row>
      <xdr:rowOff>41411</xdr:rowOff>
    </xdr:from>
    <xdr:to>
      <xdr:col>8</xdr:col>
      <xdr:colOff>479189</xdr:colOff>
      <xdr:row>448</xdr:row>
      <xdr:rowOff>161591</xdr:rowOff>
    </xdr:to>
    <xdr:pic>
      <xdr:nvPicPr>
        <xdr:cNvPr id="8" name="Obrázek 7">
          <a:extLst>
            <a:ext uri="{FF2B5EF4-FFF2-40B4-BE49-F238E27FC236}">
              <a16:creationId xmlns="" xmlns:a16="http://schemas.microsoft.com/office/drawing/2014/main" id="{71C3D1D1-2361-4788-9713-182C82A187A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943763" y="85661636"/>
          <a:ext cx="2021826" cy="2025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704021</xdr:colOff>
      <xdr:row>389</xdr:row>
      <xdr:rowOff>24847</xdr:rowOff>
    </xdr:from>
    <xdr:to>
      <xdr:col>8</xdr:col>
      <xdr:colOff>493915</xdr:colOff>
      <xdr:row>399</xdr:row>
      <xdr:rowOff>144485</xdr:rowOff>
    </xdr:to>
    <xdr:pic>
      <xdr:nvPicPr>
        <xdr:cNvPr id="9" name="Obrázek 8">
          <a:extLst>
            <a:ext uri="{FF2B5EF4-FFF2-40B4-BE49-F238E27FC236}">
              <a16:creationId xmlns="" xmlns:a16="http://schemas.microsoft.com/office/drawing/2014/main" id="{66978908-80EE-4518-A2D8-D50F35826E5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952046" y="76253422"/>
          <a:ext cx="2028269" cy="2024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679173</xdr:colOff>
      <xdr:row>406</xdr:row>
      <xdr:rowOff>16563</xdr:rowOff>
    </xdr:from>
    <xdr:to>
      <xdr:col>8</xdr:col>
      <xdr:colOff>498080</xdr:colOff>
      <xdr:row>416</xdr:row>
      <xdr:rowOff>164171</xdr:rowOff>
    </xdr:to>
    <xdr:pic>
      <xdr:nvPicPr>
        <xdr:cNvPr id="10" name="Obrázek 9">
          <a:extLst>
            <a:ext uri="{FF2B5EF4-FFF2-40B4-BE49-F238E27FC236}">
              <a16:creationId xmlns="" xmlns:a16="http://schemas.microsoft.com/office/drawing/2014/main" id="{A028E815-EB58-42FF-9569-AC7AC7A0C26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927198" y="79502688"/>
          <a:ext cx="2057282" cy="2052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679173</xdr:colOff>
      <xdr:row>455</xdr:row>
      <xdr:rowOff>24848</xdr:rowOff>
    </xdr:from>
    <xdr:to>
      <xdr:col>8</xdr:col>
      <xdr:colOff>488946</xdr:colOff>
      <xdr:row>465</xdr:row>
      <xdr:rowOff>171362</xdr:rowOff>
    </xdr:to>
    <xdr:pic>
      <xdr:nvPicPr>
        <xdr:cNvPr id="11" name="Obrázek 10">
          <a:extLst>
            <a:ext uri="{FF2B5EF4-FFF2-40B4-BE49-F238E27FC236}">
              <a16:creationId xmlns="" xmlns:a16="http://schemas.microsoft.com/office/drawing/2014/main" id="{8A83E3A8-C6DD-4017-8AC5-D7D4BC84AC5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927198" y="88902623"/>
          <a:ext cx="2048148" cy="2051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679173</xdr:colOff>
      <xdr:row>502</xdr:row>
      <xdr:rowOff>33130</xdr:rowOff>
    </xdr:from>
    <xdr:to>
      <xdr:col>8</xdr:col>
      <xdr:colOff>486320</xdr:colOff>
      <xdr:row>512</xdr:row>
      <xdr:rowOff>170742</xdr:rowOff>
    </xdr:to>
    <xdr:pic>
      <xdr:nvPicPr>
        <xdr:cNvPr id="12" name="Obrázek 11">
          <a:extLst>
            <a:ext uri="{FF2B5EF4-FFF2-40B4-BE49-F238E27FC236}">
              <a16:creationId xmlns="" xmlns:a16="http://schemas.microsoft.com/office/drawing/2014/main" id="{11136047-2FC9-4C78-82A0-512B0A7C0C99}"/>
            </a:ext>
          </a:extLst>
        </xdr:cNvPr>
        <xdr:cNvPicPr>
          <a:picLocks noChangeAspect="1"/>
        </xdr:cNvPicPr>
      </xdr:nvPicPr>
      <xdr:blipFill>
        <a:blip xmlns:r="http://schemas.openxmlformats.org/officeDocument/2006/relationships" r:embed="rId9"/>
        <a:stretch>
          <a:fillRect/>
        </a:stretch>
      </xdr:blipFill>
      <xdr:spPr>
        <a:xfrm>
          <a:off x="3927198" y="98293030"/>
          <a:ext cx="2045522" cy="2042612"/>
        </a:xfrm>
        <a:prstGeom prst="rect">
          <a:avLst/>
        </a:prstGeom>
      </xdr:spPr>
    </xdr:pic>
    <xdr:clientData/>
  </xdr:twoCellAnchor>
  <xdr:twoCellAnchor editAs="oneCell">
    <xdr:from>
      <xdr:col>5</xdr:col>
      <xdr:colOff>665921</xdr:colOff>
      <xdr:row>519</xdr:row>
      <xdr:rowOff>19878</xdr:rowOff>
    </xdr:from>
    <xdr:to>
      <xdr:col>8</xdr:col>
      <xdr:colOff>476243</xdr:colOff>
      <xdr:row>529</xdr:row>
      <xdr:rowOff>160665</xdr:rowOff>
    </xdr:to>
    <xdr:pic>
      <xdr:nvPicPr>
        <xdr:cNvPr id="13" name="Obrázek 12">
          <a:extLst>
            <a:ext uri="{FF2B5EF4-FFF2-40B4-BE49-F238E27FC236}">
              <a16:creationId xmlns="" xmlns:a16="http://schemas.microsoft.com/office/drawing/2014/main" id="{0FBD2187-D10E-4B6C-A064-741B5C45C453}"/>
            </a:ext>
          </a:extLst>
        </xdr:cNvPr>
        <xdr:cNvPicPr>
          <a:picLocks noChangeAspect="1"/>
        </xdr:cNvPicPr>
      </xdr:nvPicPr>
      <xdr:blipFill>
        <a:blip xmlns:r="http://schemas.openxmlformats.org/officeDocument/2006/relationships" r:embed="rId9"/>
        <a:stretch>
          <a:fillRect/>
        </a:stretch>
      </xdr:blipFill>
      <xdr:spPr>
        <a:xfrm>
          <a:off x="3913946" y="101346828"/>
          <a:ext cx="2048697" cy="2045787"/>
        </a:xfrm>
        <a:prstGeom prst="rect">
          <a:avLst/>
        </a:prstGeom>
      </xdr:spPr>
    </xdr:pic>
    <xdr:clientData/>
  </xdr:twoCellAnchor>
  <xdr:twoCellAnchor editAs="oneCell">
    <xdr:from>
      <xdr:col>0</xdr:col>
      <xdr:colOff>9526</xdr:colOff>
      <xdr:row>602</xdr:row>
      <xdr:rowOff>76200</xdr:rowOff>
    </xdr:from>
    <xdr:to>
      <xdr:col>8</xdr:col>
      <xdr:colOff>582088</xdr:colOff>
      <xdr:row>623</xdr:row>
      <xdr:rowOff>552</xdr:rowOff>
    </xdr:to>
    <xdr:pic>
      <xdr:nvPicPr>
        <xdr:cNvPr id="14" name="Obrázek 13">
          <a:extLst>
            <a:ext uri="{FF2B5EF4-FFF2-40B4-BE49-F238E27FC236}">
              <a16:creationId xmlns="" xmlns:a16="http://schemas.microsoft.com/office/drawing/2014/main" id="{7A1EE37D-0611-4C41-A013-0EEB34BB3DA8}"/>
            </a:ext>
          </a:extLst>
        </xdr:cNvPr>
        <xdr:cNvPicPr>
          <a:picLocks noChangeAspect="1"/>
        </xdr:cNvPicPr>
      </xdr:nvPicPr>
      <xdr:blipFill>
        <a:blip xmlns:r="http://schemas.openxmlformats.org/officeDocument/2006/relationships" r:embed="rId10"/>
        <a:stretch>
          <a:fillRect/>
        </a:stretch>
      </xdr:blipFill>
      <xdr:spPr>
        <a:xfrm>
          <a:off x="9526" y="118386225"/>
          <a:ext cx="6058962" cy="3924852"/>
        </a:xfrm>
        <a:prstGeom prst="rect">
          <a:avLst/>
        </a:prstGeom>
      </xdr:spPr>
    </xdr:pic>
    <xdr:clientData/>
  </xdr:twoCellAnchor>
  <xdr:twoCellAnchor editAs="oneCell">
    <xdr:from>
      <xdr:col>0</xdr:col>
      <xdr:colOff>9525</xdr:colOff>
      <xdr:row>642</xdr:row>
      <xdr:rowOff>165052</xdr:rowOff>
    </xdr:from>
    <xdr:to>
      <xdr:col>8</xdr:col>
      <xdr:colOff>579531</xdr:colOff>
      <xdr:row>663</xdr:row>
      <xdr:rowOff>171449</xdr:rowOff>
    </xdr:to>
    <xdr:pic>
      <xdr:nvPicPr>
        <xdr:cNvPr id="15" name="Obrázek 14">
          <a:extLst>
            <a:ext uri="{FF2B5EF4-FFF2-40B4-BE49-F238E27FC236}">
              <a16:creationId xmlns="" xmlns:a16="http://schemas.microsoft.com/office/drawing/2014/main" id="{96B7623C-9FC2-4775-8E57-1A51609DA75A}"/>
            </a:ext>
          </a:extLst>
        </xdr:cNvPr>
        <xdr:cNvPicPr>
          <a:picLocks noChangeAspect="1"/>
        </xdr:cNvPicPr>
      </xdr:nvPicPr>
      <xdr:blipFill>
        <a:blip xmlns:r="http://schemas.openxmlformats.org/officeDocument/2006/relationships" r:embed="rId11"/>
        <a:stretch>
          <a:fillRect/>
        </a:stretch>
      </xdr:blipFill>
      <xdr:spPr>
        <a:xfrm>
          <a:off x="9525" y="126095077"/>
          <a:ext cx="6056406" cy="4006897"/>
        </a:xfrm>
        <a:prstGeom prst="rect">
          <a:avLst/>
        </a:prstGeom>
      </xdr:spPr>
    </xdr:pic>
    <xdr:clientData/>
  </xdr:twoCellAnchor>
  <xdr:twoCellAnchor editAs="oneCell">
    <xdr:from>
      <xdr:col>0</xdr:col>
      <xdr:colOff>1</xdr:colOff>
      <xdr:row>692</xdr:row>
      <xdr:rowOff>156883</xdr:rowOff>
    </xdr:from>
    <xdr:to>
      <xdr:col>8</xdr:col>
      <xdr:colOff>591536</xdr:colOff>
      <xdr:row>712</xdr:row>
      <xdr:rowOff>172552</xdr:rowOff>
    </xdr:to>
    <xdr:pic>
      <xdr:nvPicPr>
        <xdr:cNvPr id="16" name="Obrázek 15">
          <a:extLst>
            <a:ext uri="{FF2B5EF4-FFF2-40B4-BE49-F238E27FC236}">
              <a16:creationId xmlns="" xmlns:a16="http://schemas.microsoft.com/office/drawing/2014/main" id="{5D45A83F-03FC-44AC-B526-3B4EE70A0070}"/>
            </a:ext>
          </a:extLst>
        </xdr:cNvPr>
        <xdr:cNvPicPr>
          <a:picLocks noChangeAspect="1"/>
        </xdr:cNvPicPr>
      </xdr:nvPicPr>
      <xdr:blipFill>
        <a:blip xmlns:r="http://schemas.openxmlformats.org/officeDocument/2006/relationships" r:embed="rId12"/>
        <a:stretch>
          <a:fillRect/>
        </a:stretch>
      </xdr:blipFill>
      <xdr:spPr>
        <a:xfrm>
          <a:off x="1" y="135611908"/>
          <a:ext cx="6077935" cy="3825669"/>
        </a:xfrm>
        <a:prstGeom prst="rect">
          <a:avLst/>
        </a:prstGeom>
      </xdr:spPr>
    </xdr:pic>
    <xdr:clientData/>
  </xdr:twoCellAnchor>
  <xdr:twoCellAnchor editAs="oneCell">
    <xdr:from>
      <xdr:col>0</xdr:col>
      <xdr:colOff>8283</xdr:colOff>
      <xdr:row>741</xdr:row>
      <xdr:rowOff>171864</xdr:rowOff>
    </xdr:from>
    <xdr:to>
      <xdr:col>8</xdr:col>
      <xdr:colOff>580700</xdr:colOff>
      <xdr:row>762</xdr:row>
      <xdr:rowOff>2469</xdr:rowOff>
    </xdr:to>
    <xdr:pic>
      <xdr:nvPicPr>
        <xdr:cNvPr id="17" name="Obrázek 16">
          <a:extLst>
            <a:ext uri="{FF2B5EF4-FFF2-40B4-BE49-F238E27FC236}">
              <a16:creationId xmlns="" xmlns:a16="http://schemas.microsoft.com/office/drawing/2014/main" id="{A44D71A7-EE89-4254-A12A-3FC626EA8EC5}"/>
            </a:ext>
          </a:extLst>
        </xdr:cNvPr>
        <xdr:cNvPicPr>
          <a:picLocks noChangeAspect="1"/>
        </xdr:cNvPicPr>
      </xdr:nvPicPr>
      <xdr:blipFill>
        <a:blip xmlns:r="http://schemas.openxmlformats.org/officeDocument/2006/relationships" r:embed="rId13"/>
        <a:stretch>
          <a:fillRect/>
        </a:stretch>
      </xdr:blipFill>
      <xdr:spPr>
        <a:xfrm>
          <a:off x="8283" y="144961389"/>
          <a:ext cx="6058817" cy="3831105"/>
        </a:xfrm>
        <a:prstGeom prst="rect">
          <a:avLst/>
        </a:prstGeom>
      </xdr:spPr>
    </xdr:pic>
    <xdr:clientData/>
  </xdr:twoCellAnchor>
  <xdr:oneCellAnchor>
    <xdr:from>
      <xdr:col>5</xdr:col>
      <xdr:colOff>679173</xdr:colOff>
      <xdr:row>422</xdr:row>
      <xdr:rowOff>16563</xdr:rowOff>
    </xdr:from>
    <xdr:ext cx="2060945" cy="2055783"/>
    <xdr:pic>
      <xdr:nvPicPr>
        <xdr:cNvPr id="18" name="Obrázek 17">
          <a:extLst>
            <a:ext uri="{FF2B5EF4-FFF2-40B4-BE49-F238E27FC236}">
              <a16:creationId xmlns="" xmlns:a16="http://schemas.microsoft.com/office/drawing/2014/main" id="{7BA31FDC-0003-44C1-9164-B43E7114E1F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927198" y="82760238"/>
          <a:ext cx="2060945" cy="20557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295275</xdr:colOff>
      <xdr:row>471</xdr:row>
      <xdr:rowOff>128691</xdr:rowOff>
    </xdr:from>
    <xdr:to>
      <xdr:col>8</xdr:col>
      <xdr:colOff>578768</xdr:colOff>
      <xdr:row>481</xdr:row>
      <xdr:rowOff>153101</xdr:rowOff>
    </xdr:to>
    <xdr:pic>
      <xdr:nvPicPr>
        <xdr:cNvPr id="19" name="Obrázek 18">
          <a:extLst>
            <a:ext uri="{FF2B5EF4-FFF2-40B4-BE49-F238E27FC236}">
              <a16:creationId xmlns="" xmlns:a16="http://schemas.microsoft.com/office/drawing/2014/main" id="{267D53C4-FFC5-432A-AF35-0AE25882D94C}"/>
            </a:ext>
          </a:extLst>
        </xdr:cNvPr>
        <xdr:cNvPicPr>
          <a:picLocks noChangeAspect="1"/>
        </xdr:cNvPicPr>
      </xdr:nvPicPr>
      <xdr:blipFill>
        <a:blip xmlns:r="http://schemas.openxmlformats.org/officeDocument/2006/relationships" r:embed="rId14"/>
        <a:stretch>
          <a:fillRect/>
        </a:stretch>
      </xdr:blipFill>
      <xdr:spPr>
        <a:xfrm>
          <a:off x="3543300" y="92264016"/>
          <a:ext cx="2521868" cy="1929410"/>
        </a:xfrm>
        <a:prstGeom prst="rect">
          <a:avLst/>
        </a:prstGeom>
      </xdr:spPr>
    </xdr:pic>
    <xdr:clientData/>
  </xdr:twoCellAnchor>
  <xdr:twoCellAnchor editAs="oneCell">
    <xdr:from>
      <xdr:col>5</xdr:col>
      <xdr:colOff>247650</xdr:colOff>
      <xdr:row>486</xdr:row>
      <xdr:rowOff>62016</xdr:rowOff>
    </xdr:from>
    <xdr:to>
      <xdr:col>8</xdr:col>
      <xdr:colOff>534318</xdr:colOff>
      <xdr:row>496</xdr:row>
      <xdr:rowOff>83251</xdr:rowOff>
    </xdr:to>
    <xdr:pic>
      <xdr:nvPicPr>
        <xdr:cNvPr id="20" name="Obrázek 19">
          <a:extLst>
            <a:ext uri="{FF2B5EF4-FFF2-40B4-BE49-F238E27FC236}">
              <a16:creationId xmlns="" xmlns:a16="http://schemas.microsoft.com/office/drawing/2014/main" id="{356480BA-2825-4222-86A2-6D354C564C17}"/>
            </a:ext>
          </a:extLst>
        </xdr:cNvPr>
        <xdr:cNvPicPr>
          <a:picLocks noChangeAspect="1"/>
        </xdr:cNvPicPr>
      </xdr:nvPicPr>
      <xdr:blipFill>
        <a:blip xmlns:r="http://schemas.openxmlformats.org/officeDocument/2006/relationships" r:embed="rId14"/>
        <a:stretch>
          <a:fillRect/>
        </a:stretch>
      </xdr:blipFill>
      <xdr:spPr>
        <a:xfrm>
          <a:off x="3495675" y="95064366"/>
          <a:ext cx="2525043" cy="1926235"/>
        </a:xfrm>
        <a:prstGeom prst="rect">
          <a:avLst/>
        </a:prstGeom>
      </xdr:spPr>
    </xdr:pic>
    <xdr:clientData/>
  </xdr:twoCellAnchor>
  <xdr:twoCellAnchor editAs="oneCell">
    <xdr:from>
      <xdr:col>5</xdr:col>
      <xdr:colOff>285750</xdr:colOff>
      <xdr:row>535</xdr:row>
      <xdr:rowOff>85725</xdr:rowOff>
    </xdr:from>
    <xdr:to>
      <xdr:col>8</xdr:col>
      <xdr:colOff>572418</xdr:colOff>
      <xdr:row>545</xdr:row>
      <xdr:rowOff>106960</xdr:rowOff>
    </xdr:to>
    <xdr:pic>
      <xdr:nvPicPr>
        <xdr:cNvPr id="21" name="Obrázek 20">
          <a:extLst>
            <a:ext uri="{FF2B5EF4-FFF2-40B4-BE49-F238E27FC236}">
              <a16:creationId xmlns="" xmlns:a16="http://schemas.microsoft.com/office/drawing/2014/main" id="{7B94DBB2-2103-47B8-9F6A-4E687BBDFA2F}"/>
            </a:ext>
          </a:extLst>
        </xdr:cNvPr>
        <xdr:cNvPicPr>
          <a:picLocks noChangeAspect="1"/>
        </xdr:cNvPicPr>
      </xdr:nvPicPr>
      <xdr:blipFill>
        <a:blip xmlns:r="http://schemas.openxmlformats.org/officeDocument/2006/relationships" r:embed="rId14"/>
        <a:stretch>
          <a:fillRect/>
        </a:stretch>
      </xdr:blipFill>
      <xdr:spPr>
        <a:xfrm>
          <a:off x="3533775" y="104860725"/>
          <a:ext cx="2525043" cy="1926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714376</xdr:colOff>
      <xdr:row>16</xdr:row>
      <xdr:rowOff>47626</xdr:rowOff>
    </xdr:from>
    <xdr:to>
      <xdr:col>9</xdr:col>
      <xdr:colOff>200025</xdr:colOff>
      <xdr:row>26</xdr:row>
      <xdr:rowOff>171450</xdr:rowOff>
    </xdr:to>
    <xdr:pic>
      <xdr:nvPicPr>
        <xdr:cNvPr id="2" name="Obrázek 1">
          <a:extLst>
            <a:ext uri="{FF2B5EF4-FFF2-40B4-BE49-F238E27FC236}">
              <a16:creationId xmlns="" xmlns:a16="http://schemas.microsoft.com/office/drawing/2014/main" id="{C259B17D-4218-4E83-BBAD-162A794E75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3133726"/>
          <a:ext cx="2028824" cy="202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695326</xdr:colOff>
      <xdr:row>33</xdr:row>
      <xdr:rowOff>47626</xdr:rowOff>
    </xdr:from>
    <xdr:to>
      <xdr:col>9</xdr:col>
      <xdr:colOff>200025</xdr:colOff>
      <xdr:row>43</xdr:row>
      <xdr:rowOff>171450</xdr:rowOff>
    </xdr:to>
    <xdr:pic>
      <xdr:nvPicPr>
        <xdr:cNvPr id="3" name="Obrázek 2">
          <a:extLst>
            <a:ext uri="{FF2B5EF4-FFF2-40B4-BE49-F238E27FC236}">
              <a16:creationId xmlns="" xmlns:a16="http://schemas.microsoft.com/office/drawing/2014/main" id="{B43AD68F-D16C-450A-9431-BA0AB773F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6391276"/>
          <a:ext cx="2028824" cy="202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695740</xdr:colOff>
      <xdr:row>50</xdr:row>
      <xdr:rowOff>30673</xdr:rowOff>
    </xdr:from>
    <xdr:to>
      <xdr:col>9</xdr:col>
      <xdr:colOff>200854</xdr:colOff>
      <xdr:row>60</xdr:row>
      <xdr:rowOff>155546</xdr:rowOff>
    </xdr:to>
    <xdr:pic>
      <xdr:nvPicPr>
        <xdr:cNvPr id="4" name="Obrázek 3">
          <a:extLst>
            <a:ext uri="{FF2B5EF4-FFF2-40B4-BE49-F238E27FC236}">
              <a16:creationId xmlns="" xmlns:a16="http://schemas.microsoft.com/office/drawing/2014/main" id="{74E9A554-4FAF-4C59-A8ED-4AF7880045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8015" y="9631873"/>
          <a:ext cx="2029239" cy="2029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695738</xdr:colOff>
      <xdr:row>118</xdr:row>
      <xdr:rowOff>41411</xdr:rowOff>
    </xdr:from>
    <xdr:to>
      <xdr:col>9</xdr:col>
      <xdr:colOff>193439</xdr:colOff>
      <xdr:row>128</xdr:row>
      <xdr:rowOff>164766</xdr:rowOff>
    </xdr:to>
    <xdr:pic>
      <xdr:nvPicPr>
        <xdr:cNvPr id="5" name="Obrázek 4">
          <a:extLst>
            <a:ext uri="{FF2B5EF4-FFF2-40B4-BE49-F238E27FC236}">
              <a16:creationId xmlns="" xmlns:a16="http://schemas.microsoft.com/office/drawing/2014/main" id="{E06BC409-2AFF-4733-B68B-0976ACD955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8013" y="22291811"/>
          <a:ext cx="2021826" cy="2028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704021</xdr:colOff>
      <xdr:row>67</xdr:row>
      <xdr:rowOff>24847</xdr:rowOff>
    </xdr:from>
    <xdr:to>
      <xdr:col>9</xdr:col>
      <xdr:colOff>201815</xdr:colOff>
      <xdr:row>77</xdr:row>
      <xdr:rowOff>141310</xdr:rowOff>
    </xdr:to>
    <xdr:pic>
      <xdr:nvPicPr>
        <xdr:cNvPr id="6" name="Obrázek 5">
          <a:extLst>
            <a:ext uri="{FF2B5EF4-FFF2-40B4-BE49-F238E27FC236}">
              <a16:creationId xmlns="" xmlns:a16="http://schemas.microsoft.com/office/drawing/2014/main" id="{6D753182-C3B2-44F2-AB74-FCB159E8215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6771" y="12883597"/>
          <a:ext cx="2031444" cy="2021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679173</xdr:colOff>
      <xdr:row>84</xdr:row>
      <xdr:rowOff>16563</xdr:rowOff>
    </xdr:from>
    <xdr:to>
      <xdr:col>9</xdr:col>
      <xdr:colOff>231380</xdr:colOff>
      <xdr:row>94</xdr:row>
      <xdr:rowOff>160996</xdr:rowOff>
    </xdr:to>
    <xdr:pic>
      <xdr:nvPicPr>
        <xdr:cNvPr id="7" name="Obrázek 6">
          <a:extLst>
            <a:ext uri="{FF2B5EF4-FFF2-40B4-BE49-F238E27FC236}">
              <a16:creationId xmlns="" xmlns:a16="http://schemas.microsoft.com/office/drawing/2014/main" id="{BFD800E2-8BC4-4ED4-ACCD-D5D2280B13A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0498" y="16132863"/>
          <a:ext cx="2057282" cy="2049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679173</xdr:colOff>
      <xdr:row>135</xdr:row>
      <xdr:rowOff>24848</xdr:rowOff>
    </xdr:from>
    <xdr:to>
      <xdr:col>9</xdr:col>
      <xdr:colOff>219071</xdr:colOff>
      <xdr:row>145</xdr:row>
      <xdr:rowOff>171362</xdr:rowOff>
    </xdr:to>
    <xdr:pic>
      <xdr:nvPicPr>
        <xdr:cNvPr id="8" name="Obrázek 7">
          <a:extLst>
            <a:ext uri="{FF2B5EF4-FFF2-40B4-BE49-F238E27FC236}">
              <a16:creationId xmlns="" xmlns:a16="http://schemas.microsoft.com/office/drawing/2014/main" id="{7722ABBB-014F-4F11-ACA8-EF0B66DE66F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660498" y="25532798"/>
          <a:ext cx="2044973" cy="2051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679173</xdr:colOff>
      <xdr:row>185</xdr:row>
      <xdr:rowOff>33130</xdr:rowOff>
    </xdr:from>
    <xdr:to>
      <xdr:col>9</xdr:col>
      <xdr:colOff>216445</xdr:colOff>
      <xdr:row>195</xdr:row>
      <xdr:rowOff>170742</xdr:rowOff>
    </xdr:to>
    <xdr:pic>
      <xdr:nvPicPr>
        <xdr:cNvPr id="9" name="Obrázek 8">
          <a:extLst>
            <a:ext uri="{FF2B5EF4-FFF2-40B4-BE49-F238E27FC236}">
              <a16:creationId xmlns="" xmlns:a16="http://schemas.microsoft.com/office/drawing/2014/main" id="{DE7BF29A-6037-4A76-878C-7578980B0E3C}"/>
            </a:ext>
          </a:extLst>
        </xdr:cNvPr>
        <xdr:cNvPicPr>
          <a:picLocks noChangeAspect="1"/>
        </xdr:cNvPicPr>
      </xdr:nvPicPr>
      <xdr:blipFill>
        <a:blip xmlns:r="http://schemas.openxmlformats.org/officeDocument/2006/relationships" r:embed="rId6"/>
        <a:stretch>
          <a:fillRect/>
        </a:stretch>
      </xdr:blipFill>
      <xdr:spPr>
        <a:xfrm>
          <a:off x="3660498" y="35123230"/>
          <a:ext cx="2042347" cy="2042612"/>
        </a:xfrm>
        <a:prstGeom prst="rect">
          <a:avLst/>
        </a:prstGeom>
      </xdr:spPr>
    </xdr:pic>
    <xdr:clientData/>
  </xdr:twoCellAnchor>
  <xdr:twoCellAnchor editAs="oneCell">
    <xdr:from>
      <xdr:col>5</xdr:col>
      <xdr:colOff>665921</xdr:colOff>
      <xdr:row>202</xdr:row>
      <xdr:rowOff>19878</xdr:rowOff>
    </xdr:from>
    <xdr:to>
      <xdr:col>9</xdr:col>
      <xdr:colOff>222243</xdr:colOff>
      <xdr:row>212</xdr:row>
      <xdr:rowOff>163840</xdr:rowOff>
    </xdr:to>
    <xdr:pic>
      <xdr:nvPicPr>
        <xdr:cNvPr id="10" name="Obrázek 9">
          <a:extLst>
            <a:ext uri="{FF2B5EF4-FFF2-40B4-BE49-F238E27FC236}">
              <a16:creationId xmlns="" xmlns:a16="http://schemas.microsoft.com/office/drawing/2014/main" id="{E54650AF-F77E-4D28-BA97-492DDBAA0DF0}"/>
            </a:ext>
          </a:extLst>
        </xdr:cNvPr>
        <xdr:cNvPicPr>
          <a:picLocks noChangeAspect="1"/>
        </xdr:cNvPicPr>
      </xdr:nvPicPr>
      <xdr:blipFill>
        <a:blip xmlns:r="http://schemas.openxmlformats.org/officeDocument/2006/relationships" r:embed="rId6"/>
        <a:stretch>
          <a:fillRect/>
        </a:stretch>
      </xdr:blipFill>
      <xdr:spPr>
        <a:xfrm>
          <a:off x="3656771" y="38367528"/>
          <a:ext cx="2051872" cy="2048962"/>
        </a:xfrm>
        <a:prstGeom prst="rect">
          <a:avLst/>
        </a:prstGeom>
      </xdr:spPr>
    </xdr:pic>
    <xdr:clientData/>
  </xdr:twoCellAnchor>
  <xdr:oneCellAnchor>
    <xdr:from>
      <xdr:col>5</xdr:col>
      <xdr:colOff>679173</xdr:colOff>
      <xdr:row>101</xdr:row>
      <xdr:rowOff>16563</xdr:rowOff>
    </xdr:from>
    <xdr:ext cx="2060945" cy="2055783"/>
    <xdr:pic>
      <xdr:nvPicPr>
        <xdr:cNvPr id="11" name="Obrázek 10">
          <a:extLst>
            <a:ext uri="{FF2B5EF4-FFF2-40B4-BE49-F238E27FC236}">
              <a16:creationId xmlns="" xmlns:a16="http://schemas.microsoft.com/office/drawing/2014/main" id="{86162EB0-A871-40CE-BD34-32E6D57F615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0498" y="19390413"/>
          <a:ext cx="2060945" cy="20557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295275</xdr:colOff>
      <xdr:row>150</xdr:row>
      <xdr:rowOff>128691</xdr:rowOff>
    </xdr:from>
    <xdr:to>
      <xdr:col>9</xdr:col>
      <xdr:colOff>378743</xdr:colOff>
      <xdr:row>160</xdr:row>
      <xdr:rowOff>143576</xdr:rowOff>
    </xdr:to>
    <xdr:pic>
      <xdr:nvPicPr>
        <xdr:cNvPr id="12" name="Obrázek 11">
          <a:extLst>
            <a:ext uri="{FF2B5EF4-FFF2-40B4-BE49-F238E27FC236}">
              <a16:creationId xmlns="" xmlns:a16="http://schemas.microsoft.com/office/drawing/2014/main" id="{39752788-72C2-4D7E-830B-4C5861A8DBE8}"/>
            </a:ext>
          </a:extLst>
        </xdr:cNvPr>
        <xdr:cNvPicPr>
          <a:picLocks noChangeAspect="1"/>
        </xdr:cNvPicPr>
      </xdr:nvPicPr>
      <xdr:blipFill>
        <a:blip xmlns:r="http://schemas.openxmlformats.org/officeDocument/2006/relationships" r:embed="rId7"/>
        <a:stretch>
          <a:fillRect/>
        </a:stretch>
      </xdr:blipFill>
      <xdr:spPr>
        <a:xfrm>
          <a:off x="3343275" y="28894191"/>
          <a:ext cx="2521868" cy="1929410"/>
        </a:xfrm>
        <a:prstGeom prst="rect">
          <a:avLst/>
        </a:prstGeom>
      </xdr:spPr>
    </xdr:pic>
    <xdr:clientData/>
  </xdr:twoCellAnchor>
  <xdr:twoCellAnchor editAs="oneCell">
    <xdr:from>
      <xdr:col>5</xdr:col>
      <xdr:colOff>247650</xdr:colOff>
      <xdr:row>168</xdr:row>
      <xdr:rowOff>62016</xdr:rowOff>
    </xdr:from>
    <xdr:to>
      <xdr:col>9</xdr:col>
      <xdr:colOff>331118</xdr:colOff>
      <xdr:row>178</xdr:row>
      <xdr:rowOff>86426</xdr:rowOff>
    </xdr:to>
    <xdr:pic>
      <xdr:nvPicPr>
        <xdr:cNvPr id="13" name="Obrázek 12">
          <a:extLst>
            <a:ext uri="{FF2B5EF4-FFF2-40B4-BE49-F238E27FC236}">
              <a16:creationId xmlns="" xmlns:a16="http://schemas.microsoft.com/office/drawing/2014/main" id="{F65A71E6-BDBF-4755-93AE-AB656AA861C0}"/>
            </a:ext>
          </a:extLst>
        </xdr:cNvPr>
        <xdr:cNvPicPr>
          <a:picLocks noChangeAspect="1"/>
        </xdr:cNvPicPr>
      </xdr:nvPicPr>
      <xdr:blipFill>
        <a:blip xmlns:r="http://schemas.openxmlformats.org/officeDocument/2006/relationships" r:embed="rId7"/>
        <a:stretch>
          <a:fillRect/>
        </a:stretch>
      </xdr:blipFill>
      <xdr:spPr>
        <a:xfrm>
          <a:off x="3295650" y="31894566"/>
          <a:ext cx="2521868" cy="1929410"/>
        </a:xfrm>
        <a:prstGeom prst="rect">
          <a:avLst/>
        </a:prstGeom>
      </xdr:spPr>
    </xdr:pic>
    <xdr:clientData/>
  </xdr:twoCellAnchor>
  <xdr:twoCellAnchor editAs="oneCell">
    <xdr:from>
      <xdr:col>5</xdr:col>
      <xdr:colOff>285750</xdr:colOff>
      <xdr:row>220</xdr:row>
      <xdr:rowOff>85725</xdr:rowOff>
    </xdr:from>
    <xdr:to>
      <xdr:col>9</xdr:col>
      <xdr:colOff>372393</xdr:colOff>
      <xdr:row>230</xdr:row>
      <xdr:rowOff>106960</xdr:rowOff>
    </xdr:to>
    <xdr:pic>
      <xdr:nvPicPr>
        <xdr:cNvPr id="15" name="Obrázek 14">
          <a:extLst>
            <a:ext uri="{FF2B5EF4-FFF2-40B4-BE49-F238E27FC236}">
              <a16:creationId xmlns="" xmlns:a16="http://schemas.microsoft.com/office/drawing/2014/main" id="{9DB808F9-2226-4CD7-BDCE-C0A9C77F1746}"/>
            </a:ext>
          </a:extLst>
        </xdr:cNvPr>
        <xdr:cNvPicPr>
          <a:picLocks noChangeAspect="1"/>
        </xdr:cNvPicPr>
      </xdr:nvPicPr>
      <xdr:blipFill>
        <a:blip xmlns:r="http://schemas.openxmlformats.org/officeDocument/2006/relationships" r:embed="rId7"/>
        <a:stretch>
          <a:fillRect/>
        </a:stretch>
      </xdr:blipFill>
      <xdr:spPr>
        <a:xfrm>
          <a:off x="3533775" y="104670225"/>
          <a:ext cx="2525043" cy="1926235"/>
        </a:xfrm>
        <a:prstGeom prst="rect">
          <a:avLst/>
        </a:prstGeom>
      </xdr:spPr>
    </xdr:pic>
    <xdr:clientData/>
  </xdr:twoCellAnchor>
  <xdr:twoCellAnchor editAs="oneCell">
    <xdr:from>
      <xdr:col>9</xdr:col>
      <xdr:colOff>276226</xdr:colOff>
      <xdr:row>16</xdr:row>
      <xdr:rowOff>57221</xdr:rowOff>
    </xdr:from>
    <xdr:to>
      <xdr:col>12</xdr:col>
      <xdr:colOff>581025</xdr:colOff>
      <xdr:row>26</xdr:row>
      <xdr:rowOff>134253</xdr:rowOff>
    </xdr:to>
    <xdr:pic>
      <xdr:nvPicPr>
        <xdr:cNvPr id="14" name="Obrázek 13">
          <a:extLst>
            <a:ext uri="{FF2B5EF4-FFF2-40B4-BE49-F238E27FC236}">
              <a16:creationId xmlns="" xmlns:a16="http://schemas.microsoft.com/office/drawing/2014/main" id="{00885444-E894-26B4-0F40-D9B4759DB7FE}"/>
            </a:ext>
          </a:extLst>
        </xdr:cNvPr>
        <xdr:cNvPicPr>
          <a:picLocks noChangeAspect="1"/>
        </xdr:cNvPicPr>
      </xdr:nvPicPr>
      <xdr:blipFill>
        <a:blip xmlns:r="http://schemas.openxmlformats.org/officeDocument/2006/relationships" r:embed="rId8"/>
        <a:stretch>
          <a:fillRect/>
        </a:stretch>
      </xdr:blipFill>
      <xdr:spPr>
        <a:xfrm>
          <a:off x="5762626" y="3143321"/>
          <a:ext cx="2133599" cy="1982032"/>
        </a:xfrm>
        <a:prstGeom prst="rect">
          <a:avLst/>
        </a:prstGeom>
      </xdr:spPr>
    </xdr:pic>
    <xdr:clientData/>
  </xdr:twoCellAnchor>
  <xdr:twoCellAnchor editAs="oneCell">
    <xdr:from>
      <xdr:col>9</xdr:col>
      <xdr:colOff>323850</xdr:colOff>
      <xdr:row>33</xdr:row>
      <xdr:rowOff>115634</xdr:rowOff>
    </xdr:from>
    <xdr:to>
      <xdr:col>13</xdr:col>
      <xdr:colOff>219075</xdr:colOff>
      <xdr:row>43</xdr:row>
      <xdr:rowOff>162740</xdr:rowOff>
    </xdr:to>
    <xdr:pic>
      <xdr:nvPicPr>
        <xdr:cNvPr id="16" name="Obrázek 15">
          <a:extLst>
            <a:ext uri="{FF2B5EF4-FFF2-40B4-BE49-F238E27FC236}">
              <a16:creationId xmlns="" xmlns:a16="http://schemas.microsoft.com/office/drawing/2014/main" id="{491343ED-6198-8B8D-9E88-413D23660EB3}"/>
            </a:ext>
          </a:extLst>
        </xdr:cNvPr>
        <xdr:cNvPicPr>
          <a:picLocks noChangeAspect="1"/>
        </xdr:cNvPicPr>
      </xdr:nvPicPr>
      <xdr:blipFill>
        <a:blip xmlns:r="http://schemas.openxmlformats.org/officeDocument/2006/relationships" r:embed="rId9"/>
        <a:stretch>
          <a:fillRect/>
        </a:stretch>
      </xdr:blipFill>
      <xdr:spPr>
        <a:xfrm>
          <a:off x="5810250" y="6459284"/>
          <a:ext cx="2333625" cy="1952106"/>
        </a:xfrm>
        <a:prstGeom prst="rect">
          <a:avLst/>
        </a:prstGeom>
      </xdr:spPr>
    </xdr:pic>
    <xdr:clientData/>
  </xdr:twoCellAnchor>
  <xdr:twoCellAnchor editAs="oneCell">
    <xdr:from>
      <xdr:col>9</xdr:col>
      <xdr:colOff>333375</xdr:colOff>
      <xdr:row>50</xdr:row>
      <xdr:rowOff>106577</xdr:rowOff>
    </xdr:from>
    <xdr:to>
      <xdr:col>13</xdr:col>
      <xdr:colOff>552450</xdr:colOff>
      <xdr:row>60</xdr:row>
      <xdr:rowOff>114713</xdr:rowOff>
    </xdr:to>
    <xdr:pic>
      <xdr:nvPicPr>
        <xdr:cNvPr id="18" name="Obrázek 17">
          <a:extLst>
            <a:ext uri="{FF2B5EF4-FFF2-40B4-BE49-F238E27FC236}">
              <a16:creationId xmlns="" xmlns:a16="http://schemas.microsoft.com/office/drawing/2014/main" id="{76017259-73A9-0D2D-8CF2-C589B9464308}"/>
            </a:ext>
          </a:extLst>
        </xdr:cNvPr>
        <xdr:cNvPicPr>
          <a:picLocks noChangeAspect="1"/>
        </xdr:cNvPicPr>
      </xdr:nvPicPr>
      <xdr:blipFill>
        <a:blip xmlns:r="http://schemas.openxmlformats.org/officeDocument/2006/relationships" r:embed="rId10"/>
        <a:stretch>
          <a:fillRect/>
        </a:stretch>
      </xdr:blipFill>
      <xdr:spPr>
        <a:xfrm>
          <a:off x="5819775" y="9707777"/>
          <a:ext cx="2657475" cy="1913136"/>
        </a:xfrm>
        <a:prstGeom prst="rect">
          <a:avLst/>
        </a:prstGeom>
      </xdr:spPr>
    </xdr:pic>
    <xdr:clientData/>
  </xdr:twoCellAnchor>
  <xdr:twoCellAnchor editAs="oneCell">
    <xdr:from>
      <xdr:col>9</xdr:col>
      <xdr:colOff>371475</xdr:colOff>
      <xdr:row>66</xdr:row>
      <xdr:rowOff>124455</xdr:rowOff>
    </xdr:from>
    <xdr:to>
      <xdr:col>13</xdr:col>
      <xdr:colOff>47624</xdr:colOff>
      <xdr:row>78</xdr:row>
      <xdr:rowOff>178714</xdr:rowOff>
    </xdr:to>
    <xdr:pic>
      <xdr:nvPicPr>
        <xdr:cNvPr id="19" name="Obrázek 18">
          <a:extLst>
            <a:ext uri="{FF2B5EF4-FFF2-40B4-BE49-F238E27FC236}">
              <a16:creationId xmlns="" xmlns:a16="http://schemas.microsoft.com/office/drawing/2014/main" id="{A34662BE-A901-B2A3-93CD-57F0200583F7}"/>
            </a:ext>
          </a:extLst>
        </xdr:cNvPr>
        <xdr:cNvPicPr>
          <a:picLocks noChangeAspect="1"/>
        </xdr:cNvPicPr>
      </xdr:nvPicPr>
      <xdr:blipFill>
        <a:blip xmlns:r="http://schemas.openxmlformats.org/officeDocument/2006/relationships" r:embed="rId11"/>
        <a:stretch>
          <a:fillRect/>
        </a:stretch>
      </xdr:blipFill>
      <xdr:spPr>
        <a:xfrm>
          <a:off x="5857875" y="12792705"/>
          <a:ext cx="2114549" cy="2340259"/>
        </a:xfrm>
        <a:prstGeom prst="rect">
          <a:avLst/>
        </a:prstGeom>
      </xdr:spPr>
    </xdr:pic>
    <xdr:clientData/>
  </xdr:twoCellAnchor>
  <xdr:twoCellAnchor editAs="oneCell">
    <xdr:from>
      <xdr:col>9</xdr:col>
      <xdr:colOff>381000</xdr:colOff>
      <xdr:row>83</xdr:row>
      <xdr:rowOff>105405</xdr:rowOff>
    </xdr:from>
    <xdr:to>
      <xdr:col>13</xdr:col>
      <xdr:colOff>57149</xdr:colOff>
      <xdr:row>95</xdr:row>
      <xdr:rowOff>159664</xdr:rowOff>
    </xdr:to>
    <xdr:pic>
      <xdr:nvPicPr>
        <xdr:cNvPr id="20" name="Obrázek 19">
          <a:extLst>
            <a:ext uri="{FF2B5EF4-FFF2-40B4-BE49-F238E27FC236}">
              <a16:creationId xmlns="" xmlns:a16="http://schemas.microsoft.com/office/drawing/2014/main" id="{4EFBA30D-ABA5-4535-94C0-EB35EA0BBCF0}"/>
            </a:ext>
          </a:extLst>
        </xdr:cNvPr>
        <xdr:cNvPicPr>
          <a:picLocks noChangeAspect="1"/>
        </xdr:cNvPicPr>
      </xdr:nvPicPr>
      <xdr:blipFill>
        <a:blip xmlns:r="http://schemas.openxmlformats.org/officeDocument/2006/relationships" r:embed="rId11"/>
        <a:stretch>
          <a:fillRect/>
        </a:stretch>
      </xdr:blipFill>
      <xdr:spPr>
        <a:xfrm>
          <a:off x="5867400" y="16031205"/>
          <a:ext cx="2114549" cy="2340259"/>
        </a:xfrm>
        <a:prstGeom prst="rect">
          <a:avLst/>
        </a:prstGeom>
      </xdr:spPr>
    </xdr:pic>
    <xdr:clientData/>
  </xdr:twoCellAnchor>
  <xdr:twoCellAnchor editAs="oneCell">
    <xdr:from>
      <xdr:col>9</xdr:col>
      <xdr:colOff>457200</xdr:colOff>
      <xdr:row>100</xdr:row>
      <xdr:rowOff>67305</xdr:rowOff>
    </xdr:from>
    <xdr:to>
      <xdr:col>13</xdr:col>
      <xdr:colOff>133349</xdr:colOff>
      <xdr:row>112</xdr:row>
      <xdr:rowOff>121564</xdr:rowOff>
    </xdr:to>
    <xdr:pic>
      <xdr:nvPicPr>
        <xdr:cNvPr id="21" name="Obrázek 20">
          <a:extLst>
            <a:ext uri="{FF2B5EF4-FFF2-40B4-BE49-F238E27FC236}">
              <a16:creationId xmlns="" xmlns:a16="http://schemas.microsoft.com/office/drawing/2014/main" id="{6F797E48-33F4-48DD-9C81-813A6339BE16}"/>
            </a:ext>
          </a:extLst>
        </xdr:cNvPr>
        <xdr:cNvPicPr>
          <a:picLocks noChangeAspect="1"/>
        </xdr:cNvPicPr>
      </xdr:nvPicPr>
      <xdr:blipFill>
        <a:blip xmlns:r="http://schemas.openxmlformats.org/officeDocument/2006/relationships" r:embed="rId11"/>
        <a:stretch>
          <a:fillRect/>
        </a:stretch>
      </xdr:blipFill>
      <xdr:spPr>
        <a:xfrm>
          <a:off x="5943600" y="19250655"/>
          <a:ext cx="2114549" cy="2340259"/>
        </a:xfrm>
        <a:prstGeom prst="rect">
          <a:avLst/>
        </a:prstGeom>
      </xdr:spPr>
    </xdr:pic>
    <xdr:clientData/>
  </xdr:twoCellAnchor>
  <xdr:twoCellAnchor editAs="oneCell">
    <xdr:from>
      <xdr:col>9</xdr:col>
      <xdr:colOff>390526</xdr:colOff>
      <xdr:row>135</xdr:row>
      <xdr:rowOff>62095</xdr:rowOff>
    </xdr:from>
    <xdr:to>
      <xdr:col>12</xdr:col>
      <xdr:colOff>600076</xdr:colOff>
      <xdr:row>146</xdr:row>
      <xdr:rowOff>67567</xdr:rowOff>
    </xdr:to>
    <xdr:pic>
      <xdr:nvPicPr>
        <xdr:cNvPr id="22" name="Obrázek 21">
          <a:extLst>
            <a:ext uri="{FF2B5EF4-FFF2-40B4-BE49-F238E27FC236}">
              <a16:creationId xmlns="" xmlns:a16="http://schemas.microsoft.com/office/drawing/2014/main" id="{6CC009BD-3C04-A413-36C9-C02493B507DF}"/>
            </a:ext>
          </a:extLst>
        </xdr:cNvPr>
        <xdr:cNvPicPr>
          <a:picLocks noChangeAspect="1"/>
        </xdr:cNvPicPr>
      </xdr:nvPicPr>
      <xdr:blipFill>
        <a:blip xmlns:r="http://schemas.openxmlformats.org/officeDocument/2006/relationships" r:embed="rId12"/>
        <a:stretch>
          <a:fillRect/>
        </a:stretch>
      </xdr:blipFill>
      <xdr:spPr>
        <a:xfrm>
          <a:off x="5876926" y="25951045"/>
          <a:ext cx="2038350" cy="2100972"/>
        </a:xfrm>
        <a:prstGeom prst="rect">
          <a:avLst/>
        </a:prstGeom>
      </xdr:spPr>
    </xdr:pic>
    <xdr:clientData/>
  </xdr:twoCellAnchor>
  <xdr:twoCellAnchor editAs="oneCell">
    <xdr:from>
      <xdr:col>9</xdr:col>
      <xdr:colOff>457200</xdr:colOff>
      <xdr:row>118</xdr:row>
      <xdr:rowOff>9524</xdr:rowOff>
    </xdr:from>
    <xdr:to>
      <xdr:col>13</xdr:col>
      <xdr:colOff>6712</xdr:colOff>
      <xdr:row>128</xdr:row>
      <xdr:rowOff>142875</xdr:rowOff>
    </xdr:to>
    <xdr:pic>
      <xdr:nvPicPr>
        <xdr:cNvPr id="23" name="Obrázek 22">
          <a:extLst>
            <a:ext uri="{FF2B5EF4-FFF2-40B4-BE49-F238E27FC236}">
              <a16:creationId xmlns="" xmlns:a16="http://schemas.microsoft.com/office/drawing/2014/main" id="{F1A005B4-F051-F1A7-D5C2-9BB9BBD70B5E}"/>
            </a:ext>
          </a:extLst>
        </xdr:cNvPr>
        <xdr:cNvPicPr>
          <a:picLocks noChangeAspect="1"/>
        </xdr:cNvPicPr>
      </xdr:nvPicPr>
      <xdr:blipFill>
        <a:blip xmlns:r="http://schemas.openxmlformats.org/officeDocument/2006/relationships" r:embed="rId13"/>
        <a:stretch>
          <a:fillRect/>
        </a:stretch>
      </xdr:blipFill>
      <xdr:spPr>
        <a:xfrm>
          <a:off x="5943600" y="22640924"/>
          <a:ext cx="1987912" cy="2038351"/>
        </a:xfrm>
        <a:prstGeom prst="rect">
          <a:avLst/>
        </a:prstGeom>
      </xdr:spPr>
    </xdr:pic>
    <xdr:clientData/>
  </xdr:twoCellAnchor>
  <xdr:twoCellAnchor editAs="oneCell">
    <xdr:from>
      <xdr:col>9</xdr:col>
      <xdr:colOff>409575</xdr:colOff>
      <xdr:row>150</xdr:row>
      <xdr:rowOff>140044</xdr:rowOff>
    </xdr:from>
    <xdr:to>
      <xdr:col>15</xdr:col>
      <xdr:colOff>550074</xdr:colOff>
      <xdr:row>158</xdr:row>
      <xdr:rowOff>171450</xdr:rowOff>
    </xdr:to>
    <xdr:pic>
      <xdr:nvPicPr>
        <xdr:cNvPr id="25" name="Obrázek 24">
          <a:extLst>
            <a:ext uri="{FF2B5EF4-FFF2-40B4-BE49-F238E27FC236}">
              <a16:creationId xmlns="" xmlns:a16="http://schemas.microsoft.com/office/drawing/2014/main" id="{7AAF726C-8F41-7BB4-86F7-A8DE68D66074}"/>
            </a:ext>
          </a:extLst>
        </xdr:cNvPr>
        <xdr:cNvPicPr>
          <a:picLocks noChangeAspect="1"/>
        </xdr:cNvPicPr>
      </xdr:nvPicPr>
      <xdr:blipFill>
        <a:blip xmlns:r="http://schemas.openxmlformats.org/officeDocument/2006/relationships" r:embed="rId14"/>
        <a:stretch>
          <a:fillRect/>
        </a:stretch>
      </xdr:blipFill>
      <xdr:spPr>
        <a:xfrm>
          <a:off x="5895975" y="28896019"/>
          <a:ext cx="3798099" cy="1564931"/>
        </a:xfrm>
        <a:prstGeom prst="rect">
          <a:avLst/>
        </a:prstGeom>
      </xdr:spPr>
    </xdr:pic>
    <xdr:clientData/>
  </xdr:twoCellAnchor>
  <xdr:twoCellAnchor editAs="oneCell">
    <xdr:from>
      <xdr:col>9</xdr:col>
      <xdr:colOff>466725</xdr:colOff>
      <xdr:row>169</xdr:row>
      <xdr:rowOff>85725</xdr:rowOff>
    </xdr:from>
    <xdr:to>
      <xdr:col>15</xdr:col>
      <xdr:colOff>492186</xdr:colOff>
      <xdr:row>177</xdr:row>
      <xdr:rowOff>76200</xdr:rowOff>
    </xdr:to>
    <xdr:pic>
      <xdr:nvPicPr>
        <xdr:cNvPr id="26" name="Obrázek 25">
          <a:extLst>
            <a:ext uri="{FF2B5EF4-FFF2-40B4-BE49-F238E27FC236}">
              <a16:creationId xmlns="" xmlns:a16="http://schemas.microsoft.com/office/drawing/2014/main" id="{E4484527-8FA9-8E7C-DBC9-1FFD52F478AA}"/>
            </a:ext>
          </a:extLst>
        </xdr:cNvPr>
        <xdr:cNvPicPr>
          <a:picLocks noChangeAspect="1"/>
        </xdr:cNvPicPr>
      </xdr:nvPicPr>
      <xdr:blipFill>
        <a:blip xmlns:r="http://schemas.openxmlformats.org/officeDocument/2006/relationships" r:embed="rId15"/>
        <a:stretch>
          <a:fillRect/>
        </a:stretch>
      </xdr:blipFill>
      <xdr:spPr>
        <a:xfrm>
          <a:off x="5953125" y="32489775"/>
          <a:ext cx="3683061" cy="1514475"/>
        </a:xfrm>
        <a:prstGeom prst="rect">
          <a:avLst/>
        </a:prstGeom>
      </xdr:spPr>
    </xdr:pic>
    <xdr:clientData/>
  </xdr:twoCellAnchor>
  <xdr:twoCellAnchor editAs="oneCell">
    <xdr:from>
      <xdr:col>9</xdr:col>
      <xdr:colOff>485775</xdr:colOff>
      <xdr:row>220</xdr:row>
      <xdr:rowOff>57150</xdr:rowOff>
    </xdr:from>
    <xdr:to>
      <xdr:col>15</xdr:col>
      <xdr:colOff>511236</xdr:colOff>
      <xdr:row>228</xdr:row>
      <xdr:rowOff>47625</xdr:rowOff>
    </xdr:to>
    <xdr:pic>
      <xdr:nvPicPr>
        <xdr:cNvPr id="27" name="Obrázek 26">
          <a:extLst>
            <a:ext uri="{FF2B5EF4-FFF2-40B4-BE49-F238E27FC236}">
              <a16:creationId xmlns="" xmlns:a16="http://schemas.microsoft.com/office/drawing/2014/main" id="{09F0092F-AF52-4AB9-91D5-EA4D06B52A24}"/>
            </a:ext>
          </a:extLst>
        </xdr:cNvPr>
        <xdr:cNvPicPr>
          <a:picLocks noChangeAspect="1"/>
        </xdr:cNvPicPr>
      </xdr:nvPicPr>
      <xdr:blipFill>
        <a:blip xmlns:r="http://schemas.openxmlformats.org/officeDocument/2006/relationships" r:embed="rId15"/>
        <a:stretch>
          <a:fillRect/>
        </a:stretch>
      </xdr:blipFill>
      <xdr:spPr>
        <a:xfrm>
          <a:off x="5972175" y="42233850"/>
          <a:ext cx="3683061" cy="1514475"/>
        </a:xfrm>
        <a:prstGeom prst="rect">
          <a:avLst/>
        </a:prstGeom>
      </xdr:spPr>
    </xdr:pic>
    <xdr:clientData/>
  </xdr:twoCellAnchor>
  <xdr:twoCellAnchor editAs="oneCell">
    <xdr:from>
      <xdr:col>9</xdr:col>
      <xdr:colOff>312312</xdr:colOff>
      <xdr:row>202</xdr:row>
      <xdr:rowOff>104775</xdr:rowOff>
    </xdr:from>
    <xdr:to>
      <xdr:col>15</xdr:col>
      <xdr:colOff>92843</xdr:colOff>
      <xdr:row>210</xdr:row>
      <xdr:rowOff>28575</xdr:rowOff>
    </xdr:to>
    <xdr:pic>
      <xdr:nvPicPr>
        <xdr:cNvPr id="29" name="Obrázek 28">
          <a:extLst>
            <a:ext uri="{FF2B5EF4-FFF2-40B4-BE49-F238E27FC236}">
              <a16:creationId xmlns="" xmlns:a16="http://schemas.microsoft.com/office/drawing/2014/main" id="{99C75094-10C2-6C2D-A278-8836598476FC}"/>
            </a:ext>
          </a:extLst>
        </xdr:cNvPr>
        <xdr:cNvPicPr>
          <a:picLocks noChangeAspect="1"/>
        </xdr:cNvPicPr>
      </xdr:nvPicPr>
      <xdr:blipFill>
        <a:blip xmlns:r="http://schemas.openxmlformats.org/officeDocument/2006/relationships" r:embed="rId16"/>
        <a:stretch>
          <a:fillRect/>
        </a:stretch>
      </xdr:blipFill>
      <xdr:spPr>
        <a:xfrm>
          <a:off x="5798712" y="38833425"/>
          <a:ext cx="3438131" cy="1447800"/>
        </a:xfrm>
        <a:prstGeom prst="rect">
          <a:avLst/>
        </a:prstGeom>
      </xdr:spPr>
    </xdr:pic>
    <xdr:clientData/>
  </xdr:twoCellAnchor>
  <xdr:twoCellAnchor editAs="oneCell">
    <xdr:from>
      <xdr:col>9</xdr:col>
      <xdr:colOff>276225</xdr:colOff>
      <xdr:row>185</xdr:row>
      <xdr:rowOff>108756</xdr:rowOff>
    </xdr:from>
    <xdr:to>
      <xdr:col>15</xdr:col>
      <xdr:colOff>180974</xdr:colOff>
      <xdr:row>193</xdr:row>
      <xdr:rowOff>86912</xdr:rowOff>
    </xdr:to>
    <xdr:pic>
      <xdr:nvPicPr>
        <xdr:cNvPr id="30" name="Obrázek 29">
          <a:extLst>
            <a:ext uri="{FF2B5EF4-FFF2-40B4-BE49-F238E27FC236}">
              <a16:creationId xmlns="" xmlns:a16="http://schemas.microsoft.com/office/drawing/2014/main" id="{011AA85E-E03D-D6C4-9036-8305EBE7B918}"/>
            </a:ext>
          </a:extLst>
        </xdr:cNvPr>
        <xdr:cNvPicPr>
          <a:picLocks noChangeAspect="1"/>
        </xdr:cNvPicPr>
      </xdr:nvPicPr>
      <xdr:blipFill>
        <a:blip xmlns:r="http://schemas.openxmlformats.org/officeDocument/2006/relationships" r:embed="rId17"/>
        <a:stretch>
          <a:fillRect/>
        </a:stretch>
      </xdr:blipFill>
      <xdr:spPr>
        <a:xfrm>
          <a:off x="5762625" y="35579856"/>
          <a:ext cx="3562349" cy="1502156"/>
        </a:xfrm>
        <a:prstGeom prst="rect">
          <a:avLst/>
        </a:prstGeom>
      </xdr:spPr>
    </xdr:pic>
    <xdr:clientData/>
  </xdr:twoCellAnchor>
</xdr:wsDr>
</file>

<file path=xl/tables/table1.xml><?xml version="1.0" encoding="utf-8"?>
<table xmlns="http://schemas.openxmlformats.org/spreadsheetml/2006/main" id="2" name="Tabulka2" displayName="Tabulka2" ref="K7:P735" totalsRowShown="0">
  <tableColumns count="6">
    <tableColumn id="2" name="Poř. Číslo"/>
    <tableColumn id="3" name="Název"/>
    <tableColumn id="4" name="Krytí" dataDxfId="3"/>
    <tableColumn id="5" name="Počet (ks)" dataDxfId="2"/>
    <tableColumn id="6" name="Příkon (kW)"/>
    <tableColumn id="7" name="Příkon celkem (kW)" dataDxfId="1"/>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8:I996"/>
  <sheetViews>
    <sheetView tabSelected="1" view="pageLayout" zoomScaleNormal="100" workbookViewId="0">
      <selection activeCell="A6" sqref="A6"/>
    </sheetView>
  </sheetViews>
  <sheetFormatPr defaultColWidth="9.140625" defaultRowHeight="15" x14ac:dyDescent="0.25"/>
  <cols>
    <col min="3" max="3" width="9.140625" customWidth="1"/>
    <col min="4" max="4" width="4.85546875" customWidth="1"/>
    <col min="5" max="6" width="12.85546875" customWidth="1"/>
  </cols>
  <sheetData>
    <row r="8" spans="2:8" x14ac:dyDescent="0.25">
      <c r="B8" s="160" t="s">
        <v>84</v>
      </c>
      <c r="C8" s="161"/>
      <c r="D8" s="161"/>
      <c r="E8" s="161"/>
      <c r="F8" s="161"/>
      <c r="G8" s="161"/>
      <c r="H8" s="161"/>
    </row>
    <row r="9" spans="2:8" x14ac:dyDescent="0.25">
      <c r="B9" s="161"/>
      <c r="C9" s="161"/>
      <c r="D9" s="161"/>
      <c r="E9" s="161"/>
      <c r="F9" s="161"/>
      <c r="G9" s="161"/>
      <c r="H9" s="161"/>
    </row>
    <row r="10" spans="2:8" x14ac:dyDescent="0.25">
      <c r="B10" s="161"/>
      <c r="C10" s="161"/>
      <c r="D10" s="161"/>
      <c r="E10" s="161"/>
      <c r="F10" s="161"/>
      <c r="G10" s="161"/>
      <c r="H10" s="161"/>
    </row>
    <row r="11" spans="2:8" x14ac:dyDescent="0.25">
      <c r="B11" s="161"/>
      <c r="C11" s="161"/>
      <c r="D11" s="161"/>
      <c r="E11" s="161"/>
      <c r="F11" s="161"/>
      <c r="G11" s="161"/>
      <c r="H11" s="161"/>
    </row>
    <row r="36" spans="2:8" ht="15" customHeight="1" x14ac:dyDescent="0.25">
      <c r="B36" s="162">
        <v>44756</v>
      </c>
      <c r="C36" s="162"/>
      <c r="D36" s="163" t="s">
        <v>85</v>
      </c>
      <c r="E36" s="163"/>
      <c r="F36" s="163"/>
      <c r="G36" s="163"/>
      <c r="H36" s="163"/>
    </row>
    <row r="37" spans="2:8" ht="15" customHeight="1" x14ac:dyDescent="0.25">
      <c r="B37" s="162"/>
      <c r="C37" s="162"/>
      <c r="D37" s="163"/>
      <c r="E37" s="163"/>
      <c r="F37" s="163"/>
      <c r="G37" s="163"/>
      <c r="H37" s="163"/>
    </row>
    <row r="38" spans="2:8" ht="15" customHeight="1" x14ac:dyDescent="0.25">
      <c r="B38" s="162"/>
      <c r="C38" s="162"/>
      <c r="D38" s="163"/>
      <c r="E38" s="163"/>
      <c r="F38" s="163"/>
      <c r="G38" s="163"/>
      <c r="H38" s="163"/>
    </row>
    <row r="39" spans="2:8" ht="15" customHeight="1" x14ac:dyDescent="0.25">
      <c r="B39" s="162"/>
      <c r="C39" s="162"/>
      <c r="D39" s="163"/>
      <c r="E39" s="163"/>
      <c r="F39" s="163"/>
      <c r="G39" s="163"/>
      <c r="H39" s="163"/>
    </row>
    <row r="40" spans="2:8" ht="15" customHeight="1" x14ac:dyDescent="0.25">
      <c r="B40" s="162"/>
      <c r="C40" s="162"/>
      <c r="D40" s="163"/>
      <c r="E40" s="163"/>
      <c r="F40" s="163"/>
      <c r="G40" s="163"/>
      <c r="H40" s="163"/>
    </row>
    <row r="41" spans="2:8" ht="15" customHeight="1" x14ac:dyDescent="0.25">
      <c r="B41" s="162"/>
      <c r="C41" s="162"/>
      <c r="D41" s="163"/>
      <c r="E41" s="163"/>
      <c r="F41" s="163"/>
      <c r="G41" s="163"/>
      <c r="H41" s="163"/>
    </row>
    <row r="42" spans="2:8" ht="15" customHeight="1" x14ac:dyDescent="0.25">
      <c r="B42" s="12"/>
      <c r="C42" s="12"/>
      <c r="D42" s="13"/>
      <c r="E42" s="13"/>
      <c r="F42" s="13"/>
      <c r="G42" s="13"/>
      <c r="H42" s="13"/>
    </row>
    <row r="48" spans="2:8" ht="18.75" x14ac:dyDescent="0.3">
      <c r="B48" s="164" t="s">
        <v>86</v>
      </c>
      <c r="C48" s="164"/>
      <c r="D48" s="165" t="s">
        <v>0</v>
      </c>
      <c r="E48" s="165"/>
      <c r="F48" s="165"/>
      <c r="G48" s="165"/>
      <c r="H48" s="165"/>
    </row>
    <row r="51" spans="1:8" ht="23.25" x14ac:dyDescent="0.35">
      <c r="A51" s="166" t="s">
        <v>87</v>
      </c>
      <c r="B51" s="166"/>
      <c r="C51" s="166"/>
      <c r="D51" s="14"/>
      <c r="E51" s="14"/>
      <c r="F51" s="14"/>
      <c r="G51" s="14"/>
    </row>
    <row r="52" spans="1:8" ht="18.75" x14ac:dyDescent="0.3">
      <c r="A52" s="15"/>
      <c r="B52" s="15"/>
      <c r="C52" s="15"/>
      <c r="D52" s="14"/>
      <c r="E52" s="14"/>
      <c r="F52" s="14"/>
      <c r="G52" s="14"/>
    </row>
    <row r="53" spans="1:8" ht="22.5" customHeight="1" x14ac:dyDescent="0.3">
      <c r="B53" s="16">
        <v>1</v>
      </c>
      <c r="C53" s="159" t="s">
        <v>88</v>
      </c>
      <c r="D53" s="159"/>
      <c r="E53" s="159"/>
      <c r="F53" s="159"/>
      <c r="G53" s="159"/>
      <c r="H53" s="159"/>
    </row>
    <row r="54" spans="1:8" ht="22.5" customHeight="1" x14ac:dyDescent="0.3">
      <c r="B54" s="16">
        <v>2</v>
      </c>
      <c r="C54" s="159" t="s">
        <v>89</v>
      </c>
      <c r="D54" s="159"/>
      <c r="E54" s="159"/>
      <c r="F54" s="159"/>
      <c r="G54" s="159"/>
      <c r="H54" s="159"/>
    </row>
    <row r="55" spans="1:8" ht="22.5" customHeight="1" x14ac:dyDescent="0.3">
      <c r="B55" s="16">
        <v>3</v>
      </c>
      <c r="C55" s="159" t="s">
        <v>90</v>
      </c>
      <c r="D55" s="159"/>
      <c r="E55" s="159"/>
      <c r="F55" s="159"/>
      <c r="G55" s="159"/>
      <c r="H55" s="159"/>
    </row>
    <row r="56" spans="1:8" ht="22.5" customHeight="1" x14ac:dyDescent="0.3">
      <c r="B56" s="18"/>
      <c r="C56" s="19" t="s">
        <v>91</v>
      </c>
      <c r="D56" s="159" t="s">
        <v>92</v>
      </c>
      <c r="E56" s="159"/>
      <c r="F56" s="159"/>
      <c r="G56" s="159"/>
      <c r="H56" s="159"/>
    </row>
    <row r="57" spans="1:8" ht="22.5" customHeight="1" x14ac:dyDescent="0.3">
      <c r="B57" s="18"/>
      <c r="C57" s="20" t="s">
        <v>93</v>
      </c>
      <c r="D57" s="159" t="s">
        <v>94</v>
      </c>
      <c r="E57" s="159"/>
      <c r="F57" s="159"/>
      <c r="G57" s="159"/>
      <c r="H57" s="159"/>
    </row>
    <row r="58" spans="1:8" ht="22.5" customHeight="1" x14ac:dyDescent="0.3">
      <c r="B58" s="18"/>
      <c r="C58" s="20" t="s">
        <v>95</v>
      </c>
      <c r="D58" s="159" t="s">
        <v>96</v>
      </c>
      <c r="E58" s="159"/>
      <c r="F58" s="159"/>
      <c r="G58" s="159"/>
      <c r="H58" s="159"/>
    </row>
    <row r="59" spans="1:8" ht="22.5" customHeight="1" x14ac:dyDescent="0.3">
      <c r="B59" s="16">
        <v>4</v>
      </c>
      <c r="C59" s="159" t="s">
        <v>97</v>
      </c>
      <c r="D59" s="159"/>
      <c r="E59" s="159"/>
      <c r="F59" s="159"/>
      <c r="G59" s="159"/>
      <c r="H59" s="159"/>
    </row>
    <row r="60" spans="1:8" ht="22.5" customHeight="1" x14ac:dyDescent="0.3">
      <c r="B60" s="16">
        <v>5</v>
      </c>
      <c r="C60" s="159" t="s">
        <v>98</v>
      </c>
      <c r="D60" s="159"/>
      <c r="E60" s="159"/>
      <c r="F60" s="159"/>
      <c r="G60" s="159"/>
      <c r="H60" s="17"/>
    </row>
    <row r="61" spans="1:8" ht="22.5" customHeight="1" x14ac:dyDescent="0.3">
      <c r="B61" s="16">
        <v>6</v>
      </c>
      <c r="C61" s="159" t="s">
        <v>99</v>
      </c>
      <c r="D61" s="159"/>
      <c r="E61" s="159"/>
      <c r="F61" s="159"/>
      <c r="G61" s="159"/>
      <c r="H61" s="17"/>
    </row>
    <row r="62" spans="1:8" ht="22.5" customHeight="1" x14ac:dyDescent="0.25">
      <c r="B62" s="21"/>
    </row>
    <row r="95" spans="1:7" ht="18.75" x14ac:dyDescent="0.3">
      <c r="A95" s="118" t="s">
        <v>100</v>
      </c>
      <c r="B95" s="118"/>
      <c r="C95" s="118"/>
      <c r="D95" s="118"/>
      <c r="E95" s="118"/>
      <c r="F95" s="118"/>
      <c r="G95" s="118"/>
    </row>
    <row r="98" spans="1:9" ht="15" customHeight="1" x14ac:dyDescent="0.25">
      <c r="A98" s="142" t="s">
        <v>101</v>
      </c>
      <c r="B98" s="119"/>
      <c r="C98" s="119"/>
      <c r="D98" s="119"/>
      <c r="E98" s="119"/>
      <c r="F98" s="119"/>
      <c r="G98" s="119"/>
      <c r="H98" s="119"/>
      <c r="I98" s="119"/>
    </row>
    <row r="99" spans="1:9" x14ac:dyDescent="0.25">
      <c r="A99" s="119"/>
      <c r="B99" s="119"/>
      <c r="C99" s="119"/>
      <c r="D99" s="119"/>
      <c r="E99" s="119"/>
      <c r="F99" s="119"/>
      <c r="G99" s="119"/>
      <c r="H99" s="119"/>
      <c r="I99" s="119"/>
    </row>
    <row r="100" spans="1:9" x14ac:dyDescent="0.25">
      <c r="A100" s="119"/>
      <c r="B100" s="119"/>
      <c r="C100" s="119"/>
      <c r="D100" s="119"/>
      <c r="E100" s="119"/>
      <c r="F100" s="119"/>
      <c r="G100" s="119"/>
      <c r="H100" s="119"/>
      <c r="I100" s="119"/>
    </row>
    <row r="101" spans="1:9" x14ac:dyDescent="0.25">
      <c r="A101" s="119"/>
      <c r="B101" s="119"/>
      <c r="C101" s="119"/>
      <c r="D101" s="119"/>
      <c r="E101" s="119"/>
      <c r="F101" s="119"/>
      <c r="G101" s="119"/>
      <c r="H101" s="119"/>
      <c r="I101" s="119"/>
    </row>
    <row r="102" spans="1:9" x14ac:dyDescent="0.25">
      <c r="A102" s="119"/>
      <c r="B102" s="119"/>
      <c r="C102" s="119"/>
      <c r="D102" s="119"/>
      <c r="E102" s="119"/>
      <c r="F102" s="119"/>
      <c r="G102" s="119"/>
      <c r="H102" s="119"/>
      <c r="I102" s="119"/>
    </row>
    <row r="103" spans="1:9" x14ac:dyDescent="0.25">
      <c r="A103" s="119"/>
      <c r="B103" s="119"/>
      <c r="C103" s="119"/>
      <c r="D103" s="119"/>
      <c r="E103" s="119"/>
      <c r="F103" s="119"/>
      <c r="G103" s="119"/>
      <c r="H103" s="119"/>
      <c r="I103" s="119"/>
    </row>
    <row r="104" spans="1:9" x14ac:dyDescent="0.25">
      <c r="A104" s="119"/>
      <c r="B104" s="119"/>
      <c r="C104" s="119"/>
      <c r="D104" s="119"/>
      <c r="E104" s="119"/>
      <c r="F104" s="119"/>
      <c r="G104" s="119"/>
      <c r="H104" s="119"/>
      <c r="I104" s="119"/>
    </row>
    <row r="105" spans="1:9" x14ac:dyDescent="0.25">
      <c r="A105" s="119"/>
      <c r="B105" s="119"/>
      <c r="C105" s="119"/>
      <c r="D105" s="119"/>
      <c r="E105" s="119"/>
      <c r="F105" s="119"/>
      <c r="G105" s="119"/>
      <c r="H105" s="119"/>
      <c r="I105" s="119"/>
    </row>
    <row r="106" spans="1:9" x14ac:dyDescent="0.25">
      <c r="A106" s="119"/>
      <c r="B106" s="119"/>
      <c r="C106" s="119"/>
      <c r="D106" s="119"/>
      <c r="E106" s="119"/>
      <c r="F106" s="119"/>
      <c r="G106" s="119"/>
      <c r="H106" s="119"/>
      <c r="I106" s="119"/>
    </row>
    <row r="107" spans="1:9" x14ac:dyDescent="0.25">
      <c r="A107" s="119"/>
      <c r="B107" s="119"/>
      <c r="C107" s="119"/>
      <c r="D107" s="119"/>
      <c r="E107" s="119"/>
      <c r="F107" s="119"/>
      <c r="G107" s="119"/>
      <c r="H107" s="119"/>
      <c r="I107" s="119"/>
    </row>
    <row r="108" spans="1:9" x14ac:dyDescent="0.25">
      <c r="A108" s="119"/>
      <c r="B108" s="119"/>
      <c r="C108" s="119"/>
      <c r="D108" s="119"/>
      <c r="E108" s="119"/>
      <c r="F108" s="119"/>
      <c r="G108" s="119"/>
      <c r="H108" s="119"/>
      <c r="I108" s="119"/>
    </row>
    <row r="109" spans="1:9" x14ac:dyDescent="0.25">
      <c r="A109" s="119"/>
      <c r="B109" s="119"/>
      <c r="C109" s="119"/>
      <c r="D109" s="119"/>
      <c r="E109" s="119"/>
      <c r="F109" s="119"/>
      <c r="G109" s="119"/>
      <c r="H109" s="119"/>
      <c r="I109" s="119"/>
    </row>
    <row r="110" spans="1:9" x14ac:dyDescent="0.25">
      <c r="A110" s="119"/>
      <c r="B110" s="119"/>
      <c r="C110" s="119"/>
      <c r="D110" s="119"/>
      <c r="E110" s="119"/>
      <c r="F110" s="119"/>
      <c r="G110" s="119"/>
      <c r="H110" s="119"/>
      <c r="I110" s="119"/>
    </row>
    <row r="111" spans="1:9" x14ac:dyDescent="0.25">
      <c r="A111" s="119"/>
      <c r="B111" s="119"/>
      <c r="C111" s="119"/>
      <c r="D111" s="119"/>
      <c r="E111" s="119"/>
      <c r="F111" s="119"/>
      <c r="G111" s="119"/>
      <c r="H111" s="119"/>
      <c r="I111" s="119"/>
    </row>
    <row r="112" spans="1:9" x14ac:dyDescent="0.25">
      <c r="A112" s="22"/>
      <c r="B112" s="22"/>
      <c r="C112" s="22"/>
      <c r="D112" s="22"/>
      <c r="E112" s="22"/>
      <c r="F112" s="22"/>
      <c r="G112" s="22"/>
      <c r="H112" s="22"/>
      <c r="I112" s="22"/>
    </row>
    <row r="113" spans="1:9" x14ac:dyDescent="0.25">
      <c r="A113" s="22"/>
      <c r="B113" s="22"/>
      <c r="C113" s="22"/>
      <c r="D113" s="22"/>
      <c r="E113" s="22"/>
      <c r="F113" s="22"/>
      <c r="G113" s="22"/>
      <c r="H113" s="22"/>
      <c r="I113" s="22"/>
    </row>
    <row r="114" spans="1:9" x14ac:dyDescent="0.25">
      <c r="A114" s="22"/>
      <c r="B114" s="22"/>
      <c r="C114" s="22"/>
      <c r="D114" s="22"/>
      <c r="E114" s="22"/>
      <c r="F114" s="22"/>
      <c r="G114" s="22"/>
      <c r="H114" s="22"/>
      <c r="I114" s="22"/>
    </row>
    <row r="115" spans="1:9" x14ac:dyDescent="0.25">
      <c r="A115" s="22"/>
      <c r="B115" s="22"/>
      <c r="C115" s="22"/>
      <c r="D115" s="22"/>
      <c r="E115" s="22"/>
      <c r="F115" s="22"/>
      <c r="G115" s="22"/>
      <c r="H115" s="22"/>
      <c r="I115" s="22"/>
    </row>
    <row r="116" spans="1:9" x14ac:dyDescent="0.25">
      <c r="A116" s="22"/>
      <c r="B116" s="22"/>
      <c r="C116" s="22"/>
      <c r="D116" s="22"/>
      <c r="E116" s="22"/>
      <c r="F116" s="22"/>
      <c r="G116" s="22"/>
      <c r="H116" s="22"/>
      <c r="I116" s="22"/>
    </row>
    <row r="135" spans="1:7" x14ac:dyDescent="0.25">
      <c r="A135" s="126" t="s">
        <v>102</v>
      </c>
      <c r="B135" s="126"/>
      <c r="C135" s="126"/>
      <c r="D135" s="126"/>
    </row>
    <row r="144" spans="1:7" ht="18.75" x14ac:dyDescent="0.3">
      <c r="A144" s="118" t="s">
        <v>103</v>
      </c>
      <c r="B144" s="118"/>
      <c r="C144" s="118"/>
      <c r="D144" s="118"/>
      <c r="E144" s="118"/>
      <c r="F144" s="118"/>
      <c r="G144" s="118"/>
    </row>
    <row r="147" spans="1:9" ht="15" customHeight="1" x14ac:dyDescent="0.25">
      <c r="A147" s="119" t="s">
        <v>104</v>
      </c>
      <c r="B147" s="119"/>
      <c r="C147" s="119"/>
      <c r="D147" s="119"/>
      <c r="E147" s="119"/>
      <c r="F147" s="119"/>
      <c r="G147" s="119"/>
      <c r="H147" s="119"/>
      <c r="I147" s="119"/>
    </row>
    <row r="148" spans="1:9" x14ac:dyDescent="0.25">
      <c r="A148" s="119"/>
      <c r="B148" s="119"/>
      <c r="C148" s="119"/>
      <c r="D148" s="119"/>
      <c r="E148" s="119"/>
      <c r="F148" s="119"/>
      <c r="G148" s="119"/>
      <c r="H148" s="119"/>
      <c r="I148" s="119"/>
    </row>
    <row r="149" spans="1:9" x14ac:dyDescent="0.25">
      <c r="A149" s="119"/>
      <c r="B149" s="119"/>
      <c r="C149" s="119"/>
      <c r="D149" s="119"/>
      <c r="E149" s="119"/>
      <c r="F149" s="119"/>
      <c r="G149" s="119"/>
      <c r="H149" s="119"/>
      <c r="I149" s="119"/>
    </row>
    <row r="150" spans="1:9" x14ac:dyDescent="0.25">
      <c r="A150" s="119"/>
      <c r="B150" s="119"/>
      <c r="C150" s="119"/>
      <c r="D150" s="119"/>
      <c r="E150" s="119"/>
      <c r="F150" s="119"/>
      <c r="G150" s="119"/>
      <c r="H150" s="119"/>
      <c r="I150" s="119"/>
    </row>
    <row r="151" spans="1:9" x14ac:dyDescent="0.25">
      <c r="A151" s="119"/>
      <c r="B151" s="119"/>
      <c r="C151" s="119"/>
      <c r="D151" s="119"/>
      <c r="E151" s="119"/>
      <c r="F151" s="119"/>
      <c r="G151" s="119"/>
      <c r="H151" s="119"/>
      <c r="I151" s="119"/>
    </row>
    <row r="152" spans="1:9" x14ac:dyDescent="0.25">
      <c r="A152" s="119"/>
      <c r="B152" s="119"/>
      <c r="C152" s="119"/>
      <c r="D152" s="119"/>
      <c r="E152" s="119"/>
      <c r="F152" s="119"/>
      <c r="G152" s="119"/>
      <c r="H152" s="119"/>
      <c r="I152" s="119"/>
    </row>
    <row r="153" spans="1:9" x14ac:dyDescent="0.25">
      <c r="A153" s="119"/>
      <c r="B153" s="119"/>
      <c r="C153" s="119"/>
      <c r="D153" s="119"/>
      <c r="E153" s="119"/>
      <c r="F153" s="119"/>
      <c r="G153" s="119"/>
      <c r="H153" s="119"/>
      <c r="I153" s="119"/>
    </row>
    <row r="154" spans="1:9" x14ac:dyDescent="0.25">
      <c r="A154" s="119"/>
      <c r="B154" s="119"/>
      <c r="C154" s="119"/>
      <c r="D154" s="119"/>
      <c r="E154" s="119"/>
      <c r="F154" s="119"/>
      <c r="G154" s="119"/>
      <c r="H154" s="119"/>
      <c r="I154" s="119"/>
    </row>
    <row r="155" spans="1:9" x14ac:dyDescent="0.25">
      <c r="A155" s="119"/>
      <c r="B155" s="119"/>
      <c r="C155" s="119"/>
      <c r="D155" s="119"/>
      <c r="E155" s="119"/>
      <c r="F155" s="119"/>
      <c r="G155" s="119"/>
      <c r="H155" s="119"/>
      <c r="I155" s="119"/>
    </row>
    <row r="156" spans="1:9" x14ac:dyDescent="0.25">
      <c r="A156" s="119"/>
      <c r="B156" s="119"/>
      <c r="C156" s="119"/>
      <c r="D156" s="119"/>
      <c r="E156" s="119"/>
      <c r="F156" s="119"/>
      <c r="G156" s="119"/>
      <c r="H156" s="119"/>
      <c r="I156" s="119"/>
    </row>
    <row r="157" spans="1:9" x14ac:dyDescent="0.25">
      <c r="A157" s="119"/>
      <c r="B157" s="119"/>
      <c r="C157" s="119"/>
      <c r="D157" s="119"/>
      <c r="E157" s="119"/>
      <c r="F157" s="119"/>
      <c r="G157" s="119"/>
      <c r="H157" s="119"/>
      <c r="I157" s="119"/>
    </row>
    <row r="158" spans="1:9" x14ac:dyDescent="0.25">
      <c r="A158" s="119"/>
      <c r="B158" s="119"/>
      <c r="C158" s="119"/>
      <c r="D158" s="119"/>
      <c r="E158" s="119"/>
      <c r="F158" s="119"/>
      <c r="G158" s="119"/>
      <c r="H158" s="119"/>
      <c r="I158" s="119"/>
    </row>
    <row r="159" spans="1:9" x14ac:dyDescent="0.25">
      <c r="A159" s="24"/>
      <c r="B159" s="24"/>
      <c r="C159" s="24"/>
      <c r="D159" s="24"/>
      <c r="E159" s="24"/>
      <c r="F159" s="24"/>
      <c r="G159" s="24"/>
      <c r="H159" s="24"/>
      <c r="I159" s="24"/>
    </row>
    <row r="160" spans="1:9" x14ac:dyDescent="0.25">
      <c r="A160" s="130" t="s">
        <v>105</v>
      </c>
      <c r="B160" s="130"/>
      <c r="C160" s="130"/>
      <c r="D160" s="130"/>
      <c r="E160" s="130"/>
      <c r="F160" s="130"/>
      <c r="G160" s="130"/>
      <c r="H160" s="130"/>
      <c r="I160" s="24"/>
    </row>
    <row r="161" spans="1:9" ht="15.75" thickBot="1" x14ac:dyDescent="0.3">
      <c r="A161" s="24"/>
      <c r="B161" s="24"/>
      <c r="C161" s="24"/>
      <c r="D161" s="24"/>
      <c r="E161" s="24"/>
      <c r="F161" s="24"/>
      <c r="G161" s="24"/>
      <c r="H161" s="24"/>
      <c r="I161" s="24"/>
    </row>
    <row r="162" spans="1:9" x14ac:dyDescent="0.25">
      <c r="A162" s="24"/>
      <c r="B162" s="156" t="s">
        <v>106</v>
      </c>
      <c r="C162" s="157"/>
      <c r="D162" s="157"/>
      <c r="E162" s="157"/>
      <c r="F162" s="157"/>
      <c r="G162" s="157"/>
      <c r="H162" s="158"/>
      <c r="I162" s="24"/>
    </row>
    <row r="163" spans="1:9" x14ac:dyDescent="0.25">
      <c r="A163" s="24"/>
      <c r="B163" s="155" t="s">
        <v>107</v>
      </c>
      <c r="C163" s="153" t="s">
        <v>108</v>
      </c>
      <c r="D163" s="153"/>
      <c r="E163" s="153"/>
      <c r="F163" s="153"/>
      <c r="G163" s="153"/>
      <c r="H163" s="154"/>
      <c r="I163" s="24"/>
    </row>
    <row r="164" spans="1:9" x14ac:dyDescent="0.25">
      <c r="A164" s="24"/>
      <c r="B164" s="155"/>
      <c r="C164" s="153" t="s">
        <v>109</v>
      </c>
      <c r="D164" s="153"/>
      <c r="E164" s="153"/>
      <c r="F164" s="153"/>
      <c r="G164" s="153"/>
      <c r="H164" s="154"/>
      <c r="I164" s="24"/>
    </row>
    <row r="165" spans="1:9" x14ac:dyDescent="0.25">
      <c r="B165" s="155"/>
      <c r="C165" s="153" t="s">
        <v>110</v>
      </c>
      <c r="D165" s="153"/>
      <c r="E165" s="153"/>
      <c r="F165" s="153"/>
      <c r="G165" s="153"/>
      <c r="H165" s="154"/>
    </row>
    <row r="166" spans="1:9" x14ac:dyDescent="0.25">
      <c r="B166" s="155"/>
      <c r="C166" s="153" t="s">
        <v>111</v>
      </c>
      <c r="D166" s="153"/>
      <c r="E166" s="153"/>
      <c r="F166" s="153"/>
      <c r="G166" s="153"/>
      <c r="H166" s="154"/>
    </row>
    <row r="167" spans="1:9" x14ac:dyDescent="0.25">
      <c r="B167" s="155"/>
      <c r="C167" s="153" t="s">
        <v>112</v>
      </c>
      <c r="D167" s="153"/>
      <c r="E167" s="153"/>
      <c r="F167" s="153"/>
      <c r="G167" s="153"/>
      <c r="H167" s="154"/>
    </row>
    <row r="168" spans="1:9" x14ac:dyDescent="0.25">
      <c r="B168" s="155"/>
      <c r="C168" s="153" t="s">
        <v>113</v>
      </c>
      <c r="D168" s="153"/>
      <c r="E168" s="153"/>
      <c r="F168" s="153"/>
      <c r="G168" s="153"/>
      <c r="H168" s="154"/>
    </row>
    <row r="169" spans="1:9" x14ac:dyDescent="0.25">
      <c r="B169" s="155"/>
      <c r="C169" s="153" t="s">
        <v>114</v>
      </c>
      <c r="D169" s="153"/>
      <c r="E169" s="153"/>
      <c r="F169" s="153"/>
      <c r="G169" s="153"/>
      <c r="H169" s="154"/>
    </row>
    <row r="170" spans="1:9" x14ac:dyDescent="0.25">
      <c r="B170" s="155"/>
      <c r="C170" s="153" t="s">
        <v>115</v>
      </c>
      <c r="D170" s="153"/>
      <c r="E170" s="153"/>
      <c r="F170" s="153"/>
      <c r="G170" s="153"/>
      <c r="H170" s="154"/>
    </row>
    <row r="171" spans="1:9" x14ac:dyDescent="0.25">
      <c r="B171" s="155"/>
      <c r="C171" s="153" t="s">
        <v>116</v>
      </c>
      <c r="D171" s="153"/>
      <c r="E171" s="153"/>
      <c r="F171" s="153"/>
      <c r="G171" s="153"/>
      <c r="H171" s="154"/>
    </row>
    <row r="172" spans="1:9" x14ac:dyDescent="0.25">
      <c r="B172" s="155" t="s">
        <v>117</v>
      </c>
      <c r="C172" s="153" t="s">
        <v>108</v>
      </c>
      <c r="D172" s="153"/>
      <c r="E172" s="153"/>
      <c r="F172" s="153"/>
      <c r="G172" s="153"/>
      <c r="H172" s="154"/>
    </row>
    <row r="173" spans="1:9" x14ac:dyDescent="0.25">
      <c r="B173" s="155"/>
      <c r="C173" s="153" t="s">
        <v>109</v>
      </c>
      <c r="D173" s="153"/>
      <c r="E173" s="153"/>
      <c r="F173" s="153"/>
      <c r="G173" s="153"/>
      <c r="H173" s="154"/>
    </row>
    <row r="174" spans="1:9" x14ac:dyDescent="0.25">
      <c r="B174" s="155"/>
      <c r="C174" s="153" t="s">
        <v>110</v>
      </c>
      <c r="D174" s="153"/>
      <c r="E174" s="153"/>
      <c r="F174" s="153"/>
      <c r="G174" s="153"/>
      <c r="H174" s="154"/>
    </row>
    <row r="175" spans="1:9" x14ac:dyDescent="0.25">
      <c r="B175" s="155"/>
      <c r="C175" s="153" t="s">
        <v>111</v>
      </c>
      <c r="D175" s="153"/>
      <c r="E175" s="153"/>
      <c r="F175" s="153"/>
      <c r="G175" s="153"/>
      <c r="H175" s="154"/>
    </row>
    <row r="176" spans="1:9" x14ac:dyDescent="0.25">
      <c r="B176" s="155"/>
      <c r="C176" s="96" t="s">
        <v>112</v>
      </c>
      <c r="D176" s="149"/>
      <c r="E176" s="149"/>
      <c r="F176" s="149"/>
      <c r="G176" s="149"/>
      <c r="H176" s="150"/>
    </row>
    <row r="177" spans="2:8" x14ac:dyDescent="0.25">
      <c r="B177" s="155"/>
      <c r="C177" s="96" t="s">
        <v>113</v>
      </c>
      <c r="D177" s="149"/>
      <c r="E177" s="149"/>
      <c r="F177" s="149"/>
      <c r="G177" s="149"/>
      <c r="H177" s="150"/>
    </row>
    <row r="178" spans="2:8" x14ac:dyDescent="0.25">
      <c r="B178" s="155"/>
      <c r="C178" s="96" t="s">
        <v>114</v>
      </c>
      <c r="D178" s="149"/>
      <c r="E178" s="149"/>
      <c r="F178" s="149"/>
      <c r="G178" s="149"/>
      <c r="H178" s="150"/>
    </row>
    <row r="179" spans="2:8" x14ac:dyDescent="0.25">
      <c r="B179" s="155"/>
      <c r="C179" s="96" t="s">
        <v>115</v>
      </c>
      <c r="D179" s="149"/>
      <c r="E179" s="149"/>
      <c r="F179" s="149"/>
      <c r="G179" s="149"/>
      <c r="H179" s="150"/>
    </row>
    <row r="180" spans="2:8" x14ac:dyDescent="0.25">
      <c r="B180" s="155"/>
      <c r="C180" s="96" t="s">
        <v>116</v>
      </c>
      <c r="D180" s="149"/>
      <c r="E180" s="149"/>
      <c r="F180" s="149"/>
      <c r="G180" s="149"/>
      <c r="H180" s="150"/>
    </row>
    <row r="181" spans="2:8" ht="27" customHeight="1" thickBot="1" x14ac:dyDescent="0.3">
      <c r="B181" s="25" t="s">
        <v>118</v>
      </c>
      <c r="C181" s="151" t="s">
        <v>116</v>
      </c>
      <c r="D181" s="151"/>
      <c r="E181" s="151"/>
      <c r="F181" s="151"/>
      <c r="G181" s="151"/>
      <c r="H181" s="152"/>
    </row>
    <row r="193" spans="1:8" x14ac:dyDescent="0.25">
      <c r="A193" s="126" t="s">
        <v>119</v>
      </c>
      <c r="B193" s="126"/>
      <c r="C193" s="126"/>
      <c r="D193" s="126"/>
      <c r="E193" s="126"/>
      <c r="F193" s="126"/>
      <c r="G193" s="126"/>
      <c r="H193" s="126"/>
    </row>
    <row r="195" spans="1:8" ht="30" x14ac:dyDescent="0.25">
      <c r="B195" s="26" t="s">
        <v>120</v>
      </c>
      <c r="C195" s="127" t="s">
        <v>121</v>
      </c>
      <c r="D195" s="127"/>
      <c r="E195" s="27" t="s">
        <v>122</v>
      </c>
      <c r="F195" s="27" t="s">
        <v>123</v>
      </c>
      <c r="G195" s="123" t="s">
        <v>124</v>
      </c>
      <c r="H195" s="123"/>
    </row>
    <row r="196" spans="1:8" x14ac:dyDescent="0.25">
      <c r="B196" s="124" t="s">
        <v>107</v>
      </c>
      <c r="C196" s="96" t="s">
        <v>108</v>
      </c>
      <c r="D196" s="97"/>
      <c r="E196" s="5">
        <v>37</v>
      </c>
      <c r="F196" s="28">
        <f>2.443*4*150*1.2</f>
        <v>1758.9599999999998</v>
      </c>
      <c r="G196" s="144">
        <f t="shared" ref="G196:G204" si="0">F196*9</f>
        <v>15830.639999999998</v>
      </c>
      <c r="H196" s="145"/>
    </row>
    <row r="197" spans="1:8" x14ac:dyDescent="0.25">
      <c r="B197" s="124"/>
      <c r="C197" s="96" t="s">
        <v>109</v>
      </c>
      <c r="D197" s="97"/>
      <c r="E197" s="5">
        <v>15</v>
      </c>
      <c r="F197" s="28">
        <f>0.924*4*150*1.2</f>
        <v>665.28</v>
      </c>
      <c r="G197" s="144">
        <f t="shared" si="0"/>
        <v>5987.5199999999995</v>
      </c>
      <c r="H197" s="145"/>
    </row>
    <row r="198" spans="1:8" x14ac:dyDescent="0.25">
      <c r="B198" s="124"/>
      <c r="C198" s="96" t="s">
        <v>110</v>
      </c>
      <c r="D198" s="97"/>
      <c r="E198" s="5">
        <v>6</v>
      </c>
      <c r="F198" s="28">
        <f>0.46*4*150*1.2</f>
        <v>331.2</v>
      </c>
      <c r="G198" s="144">
        <f t="shared" si="0"/>
        <v>2980.7999999999997</v>
      </c>
      <c r="H198" s="145"/>
    </row>
    <row r="199" spans="1:8" x14ac:dyDescent="0.25">
      <c r="B199" s="124"/>
      <c r="C199" s="96" t="s">
        <v>111</v>
      </c>
      <c r="D199" s="97"/>
      <c r="E199" s="5">
        <v>106</v>
      </c>
      <c r="F199" s="28">
        <f>10.672*4*150*1.2</f>
        <v>7683.84</v>
      </c>
      <c r="G199" s="144">
        <f t="shared" si="0"/>
        <v>69154.559999999998</v>
      </c>
      <c r="H199" s="145"/>
    </row>
    <row r="200" spans="1:8" x14ac:dyDescent="0.25">
      <c r="B200" s="124"/>
      <c r="C200" s="96" t="s">
        <v>112</v>
      </c>
      <c r="D200" s="97"/>
      <c r="E200" s="5">
        <v>19</v>
      </c>
      <c r="F200" s="28">
        <f>0.649*150*4*1.2</f>
        <v>467.28000000000003</v>
      </c>
      <c r="G200" s="144">
        <f t="shared" si="0"/>
        <v>4205.5200000000004</v>
      </c>
      <c r="H200" s="145"/>
    </row>
    <row r="201" spans="1:8" x14ac:dyDescent="0.25">
      <c r="B201" s="124"/>
      <c r="C201" s="96" t="s">
        <v>113</v>
      </c>
      <c r="D201" s="97"/>
      <c r="E201" s="5">
        <v>104</v>
      </c>
      <c r="F201" s="28">
        <f>13.969*150*4*1.2</f>
        <v>10057.679999999998</v>
      </c>
      <c r="G201" s="144">
        <f t="shared" si="0"/>
        <v>90519.119999999981</v>
      </c>
      <c r="H201" s="145"/>
    </row>
    <row r="202" spans="1:8" x14ac:dyDescent="0.25">
      <c r="B202" s="124"/>
      <c r="C202" s="96" t="s">
        <v>114</v>
      </c>
      <c r="D202" s="97"/>
      <c r="E202" s="5">
        <v>19</v>
      </c>
      <c r="F202" s="28">
        <f>1.2*4*150*1.2</f>
        <v>864</v>
      </c>
      <c r="G202" s="144">
        <f t="shared" si="0"/>
        <v>7776</v>
      </c>
      <c r="H202" s="145"/>
    </row>
    <row r="203" spans="1:8" x14ac:dyDescent="0.25">
      <c r="B203" s="124"/>
      <c r="C203" s="96" t="s">
        <v>115</v>
      </c>
      <c r="D203" s="97"/>
      <c r="E203" s="5">
        <v>75</v>
      </c>
      <c r="F203" s="28">
        <f>6.424*4*150*1.2</f>
        <v>4625.28</v>
      </c>
      <c r="G203" s="144">
        <f t="shared" si="0"/>
        <v>41627.519999999997</v>
      </c>
      <c r="H203" s="145"/>
    </row>
    <row r="204" spans="1:8" x14ac:dyDescent="0.25">
      <c r="B204" s="124"/>
      <c r="C204" s="96" t="s">
        <v>116</v>
      </c>
      <c r="D204" s="97"/>
      <c r="E204" s="5">
        <v>75</v>
      </c>
      <c r="F204" s="28">
        <f>5.7*150*4*1.2</f>
        <v>4104</v>
      </c>
      <c r="G204" s="144">
        <f t="shared" si="0"/>
        <v>36936</v>
      </c>
      <c r="H204" s="145"/>
    </row>
    <row r="205" spans="1:8" x14ac:dyDescent="0.25">
      <c r="B205" s="124"/>
      <c r="C205" s="125" t="s">
        <v>125</v>
      </c>
      <c r="D205" s="125"/>
      <c r="E205" s="29">
        <f>SUM(E196:E204)</f>
        <v>456</v>
      </c>
      <c r="F205" s="30">
        <f>SUM(F196:F204)</f>
        <v>30557.519999999997</v>
      </c>
      <c r="G205" s="148">
        <f>SUM(G196:H204)</f>
        <v>275017.67999999993</v>
      </c>
      <c r="H205" s="148"/>
    </row>
    <row r="207" spans="1:8" x14ac:dyDescent="0.25">
      <c r="B207" s="126" t="s">
        <v>440</v>
      </c>
      <c r="C207" s="126"/>
      <c r="D207" s="126"/>
      <c r="E207" s="126"/>
      <c r="F207" s="126"/>
      <c r="G207" s="126"/>
      <c r="H207" s="126"/>
    </row>
    <row r="210" spans="1:8" x14ac:dyDescent="0.25">
      <c r="A210" s="126" t="s">
        <v>126</v>
      </c>
      <c r="B210" s="126"/>
      <c r="C210" s="126"/>
      <c r="D210" s="126"/>
      <c r="E210" s="126"/>
      <c r="F210" s="126"/>
      <c r="G210" s="126"/>
      <c r="H210" s="126"/>
    </row>
    <row r="212" spans="1:8" ht="30" x14ac:dyDescent="0.25">
      <c r="B212" s="26" t="s">
        <v>120</v>
      </c>
      <c r="C212" s="127" t="s">
        <v>121</v>
      </c>
      <c r="D212" s="127"/>
      <c r="E212" s="27" t="s">
        <v>122</v>
      </c>
      <c r="F212" s="27" t="s">
        <v>123</v>
      </c>
      <c r="G212" s="123" t="s">
        <v>124</v>
      </c>
      <c r="H212" s="123"/>
    </row>
    <row r="213" spans="1:8" x14ac:dyDescent="0.25">
      <c r="B213" s="124" t="s">
        <v>117</v>
      </c>
      <c r="C213" s="149" t="s">
        <v>108</v>
      </c>
      <c r="D213" s="97"/>
      <c r="E213" s="5">
        <v>82</v>
      </c>
      <c r="F213" s="28">
        <f>5.864*150*4*1.2</f>
        <v>4222.08</v>
      </c>
      <c r="G213" s="144">
        <f t="shared" ref="G213:G221" si="1">F213*9</f>
        <v>37998.720000000001</v>
      </c>
      <c r="H213" s="145"/>
    </row>
    <row r="214" spans="1:8" x14ac:dyDescent="0.25">
      <c r="B214" s="124"/>
      <c r="C214" s="149" t="s">
        <v>109</v>
      </c>
      <c r="D214" s="97"/>
      <c r="E214" s="5">
        <v>11</v>
      </c>
      <c r="F214" s="28">
        <f>0.792*150*4*1.2</f>
        <v>570.24</v>
      </c>
      <c r="G214" s="144">
        <f t="shared" si="1"/>
        <v>5132.16</v>
      </c>
      <c r="H214" s="145"/>
    </row>
    <row r="215" spans="1:8" x14ac:dyDescent="0.25">
      <c r="B215" s="124"/>
      <c r="C215" s="149" t="s">
        <v>110</v>
      </c>
      <c r="D215" s="97"/>
      <c r="E215" s="5">
        <v>12</v>
      </c>
      <c r="F215" s="28">
        <f>0.864*150*4*1.2</f>
        <v>622.07999999999993</v>
      </c>
      <c r="G215" s="144">
        <f>F215*9</f>
        <v>5598.7199999999993</v>
      </c>
      <c r="H215" s="145"/>
    </row>
    <row r="216" spans="1:8" x14ac:dyDescent="0.25">
      <c r="B216" s="124"/>
      <c r="C216" s="149" t="s">
        <v>111</v>
      </c>
      <c r="D216" s="97"/>
      <c r="E216" s="5">
        <v>145</v>
      </c>
      <c r="F216" s="28">
        <f>11.008*150*4*1.2</f>
        <v>7925.7599999999984</v>
      </c>
      <c r="G216" s="144">
        <f t="shared" si="1"/>
        <v>71331.839999999982</v>
      </c>
      <c r="H216" s="145"/>
    </row>
    <row r="217" spans="1:8" x14ac:dyDescent="0.25">
      <c r="B217" s="124"/>
      <c r="C217" s="149" t="s">
        <v>112</v>
      </c>
      <c r="D217" s="97"/>
      <c r="E217" s="5">
        <v>18</v>
      </c>
      <c r="F217" s="28">
        <f>0.601*150*4*1.2</f>
        <v>432.71999999999997</v>
      </c>
      <c r="G217" s="144">
        <f t="shared" si="1"/>
        <v>3894.4799999999996</v>
      </c>
      <c r="H217" s="145"/>
    </row>
    <row r="218" spans="1:8" x14ac:dyDescent="0.25">
      <c r="B218" s="124"/>
      <c r="C218" s="149" t="s">
        <v>113</v>
      </c>
      <c r="D218" s="97"/>
      <c r="E218" s="5">
        <v>47</v>
      </c>
      <c r="F218" s="28">
        <f>3.462*150*4*1.2</f>
        <v>2492.6400000000003</v>
      </c>
      <c r="G218" s="144">
        <f t="shared" si="1"/>
        <v>22433.760000000002</v>
      </c>
      <c r="H218" s="145"/>
    </row>
    <row r="219" spans="1:8" x14ac:dyDescent="0.25">
      <c r="B219" s="124"/>
      <c r="C219" s="149" t="s">
        <v>114</v>
      </c>
      <c r="D219" s="97"/>
      <c r="E219" s="5">
        <v>21</v>
      </c>
      <c r="F219" s="28">
        <f>1.332*150*4*1.2</f>
        <v>959.04</v>
      </c>
      <c r="G219" s="144">
        <f t="shared" si="1"/>
        <v>8631.36</v>
      </c>
      <c r="H219" s="145"/>
    </row>
    <row r="220" spans="1:8" x14ac:dyDescent="0.25">
      <c r="B220" s="124"/>
      <c r="C220" s="149" t="s">
        <v>115</v>
      </c>
      <c r="D220" s="97"/>
      <c r="E220" s="5">
        <v>123</v>
      </c>
      <c r="F220" s="28">
        <f>10.771*150*4*1.2</f>
        <v>7755.12</v>
      </c>
      <c r="G220" s="144">
        <f t="shared" si="1"/>
        <v>69796.08</v>
      </c>
      <c r="H220" s="145"/>
    </row>
    <row r="221" spans="1:8" x14ac:dyDescent="0.25">
      <c r="B221" s="124"/>
      <c r="C221" s="149" t="s">
        <v>116</v>
      </c>
      <c r="D221" s="97"/>
      <c r="E221" s="5">
        <v>73</v>
      </c>
      <c r="F221" s="28">
        <f>5.496*4*150*1.2</f>
        <v>3957.1200000000003</v>
      </c>
      <c r="G221" s="144">
        <f t="shared" si="1"/>
        <v>35614.080000000002</v>
      </c>
      <c r="H221" s="145"/>
    </row>
    <row r="222" spans="1:8" x14ac:dyDescent="0.25">
      <c r="B222" s="124"/>
      <c r="C222" s="125" t="s">
        <v>125</v>
      </c>
      <c r="D222" s="125"/>
      <c r="E222" s="29">
        <f>SUM(E213:E221)</f>
        <v>532</v>
      </c>
      <c r="F222" s="30">
        <f>SUM(F213:F221)</f>
        <v>28936.799999999996</v>
      </c>
      <c r="G222" s="148">
        <f>SUM(G213:H221)</f>
        <v>260431.2</v>
      </c>
      <c r="H222" s="148"/>
    </row>
    <row r="224" spans="1:8" x14ac:dyDescent="0.25">
      <c r="B224" s="126" t="s">
        <v>441</v>
      </c>
      <c r="C224" s="126"/>
      <c r="D224" s="126"/>
      <c r="E224" s="126"/>
      <c r="F224" s="126"/>
      <c r="G224" s="126"/>
      <c r="H224" s="126"/>
    </row>
    <row r="227" spans="1:8" x14ac:dyDescent="0.25">
      <c r="A227" s="126" t="s">
        <v>127</v>
      </c>
      <c r="B227" s="126"/>
      <c r="C227" s="126"/>
      <c r="D227" s="126"/>
      <c r="E227" s="126"/>
      <c r="F227" s="126"/>
      <c r="G227" s="126"/>
      <c r="H227" s="126"/>
    </row>
    <row r="229" spans="1:8" ht="30" x14ac:dyDescent="0.25">
      <c r="B229" s="26" t="s">
        <v>120</v>
      </c>
      <c r="C229" s="127" t="s">
        <v>121</v>
      </c>
      <c r="D229" s="127"/>
      <c r="E229" s="27" t="s">
        <v>122</v>
      </c>
      <c r="F229" s="27" t="s">
        <v>123</v>
      </c>
      <c r="G229" s="123" t="s">
        <v>124</v>
      </c>
      <c r="H229" s="123"/>
    </row>
    <row r="230" spans="1:8" x14ac:dyDescent="0.25">
      <c r="B230" s="124" t="s">
        <v>118</v>
      </c>
      <c r="C230" s="96" t="s">
        <v>116</v>
      </c>
      <c r="D230" s="97"/>
      <c r="E230" s="5">
        <v>72</v>
      </c>
      <c r="F230" s="28">
        <f>5.352*150*4*1.2</f>
        <v>3853.44</v>
      </c>
      <c r="G230" s="144">
        <f>F230*9</f>
        <v>34680.959999999999</v>
      </c>
      <c r="H230" s="145"/>
    </row>
    <row r="231" spans="1:8" x14ac:dyDescent="0.25">
      <c r="B231" s="124"/>
      <c r="C231" s="125" t="s">
        <v>125</v>
      </c>
      <c r="D231" s="125"/>
      <c r="E231" s="29">
        <f>E230</f>
        <v>72</v>
      </c>
      <c r="F231" s="30">
        <f>F230</f>
        <v>3853.44</v>
      </c>
      <c r="G231" s="148">
        <f>G230</f>
        <v>34680.959999999999</v>
      </c>
      <c r="H231" s="148"/>
    </row>
    <row r="233" spans="1:8" x14ac:dyDescent="0.25">
      <c r="B233" s="126" t="s">
        <v>128</v>
      </c>
      <c r="C233" s="126"/>
      <c r="D233" s="126"/>
      <c r="E233" s="126"/>
      <c r="F233" s="126"/>
      <c r="G233" s="126"/>
      <c r="H233" s="126"/>
    </row>
    <row r="234" spans="1:8" x14ac:dyDescent="0.25">
      <c r="B234" s="23"/>
      <c r="C234" s="23"/>
      <c r="D234" s="23"/>
      <c r="E234" s="23"/>
      <c r="F234" s="23"/>
      <c r="G234" s="23"/>
      <c r="H234" s="23"/>
    </row>
    <row r="235" spans="1:8" x14ac:dyDescent="0.25">
      <c r="B235" s="23"/>
      <c r="C235" s="23"/>
      <c r="D235" s="23"/>
      <c r="E235" s="23"/>
      <c r="F235" s="23"/>
      <c r="G235" s="23"/>
      <c r="H235" s="23"/>
    </row>
    <row r="236" spans="1:8" x14ac:dyDescent="0.25">
      <c r="B236" s="23"/>
      <c r="C236" s="23"/>
      <c r="D236" s="23"/>
      <c r="E236" s="23"/>
      <c r="F236" s="23"/>
      <c r="G236" s="23"/>
      <c r="H236" s="23"/>
    </row>
    <row r="240" spans="1:8" x14ac:dyDescent="0.25">
      <c r="A240" s="126" t="s">
        <v>129</v>
      </c>
      <c r="B240" s="126"/>
      <c r="C240" s="126"/>
      <c r="D240" s="126"/>
      <c r="E240" s="126"/>
      <c r="F240" s="126"/>
      <c r="G240" s="126"/>
      <c r="H240" s="126"/>
    </row>
    <row r="242" spans="1:9" ht="30" x14ac:dyDescent="0.25">
      <c r="B242" s="120" t="s">
        <v>121</v>
      </c>
      <c r="C242" s="121"/>
      <c r="D242" s="122"/>
      <c r="E242" s="27" t="s">
        <v>122</v>
      </c>
      <c r="F242" s="27" t="s">
        <v>123</v>
      </c>
      <c r="G242" s="123" t="s">
        <v>124</v>
      </c>
      <c r="H242" s="123"/>
    </row>
    <row r="243" spans="1:9" x14ac:dyDescent="0.25">
      <c r="B243" s="108" t="s">
        <v>107</v>
      </c>
      <c r="C243" s="109"/>
      <c r="D243" s="110"/>
      <c r="E243" s="28">
        <f>E205</f>
        <v>456</v>
      </c>
      <c r="F243" s="28">
        <f>F205</f>
        <v>30557.519999999997</v>
      </c>
      <c r="G243" s="144">
        <f>G205</f>
        <v>275017.67999999993</v>
      </c>
      <c r="H243" s="145"/>
    </row>
    <row r="244" spans="1:9" x14ac:dyDescent="0.25">
      <c r="B244" s="108" t="s">
        <v>117</v>
      </c>
      <c r="C244" s="109"/>
      <c r="D244" s="110"/>
      <c r="E244" s="28">
        <f>E222</f>
        <v>532</v>
      </c>
      <c r="F244" s="28">
        <f>F222</f>
        <v>28936.799999999996</v>
      </c>
      <c r="G244" s="144">
        <f>G222</f>
        <v>260431.2</v>
      </c>
      <c r="H244" s="145"/>
    </row>
    <row r="245" spans="1:9" x14ac:dyDescent="0.25">
      <c r="B245" s="108" t="s">
        <v>118</v>
      </c>
      <c r="C245" s="109"/>
      <c r="D245" s="110"/>
      <c r="E245" s="28">
        <f>E231</f>
        <v>72</v>
      </c>
      <c r="F245" s="28">
        <f>F231</f>
        <v>3853.44</v>
      </c>
      <c r="G245" s="144">
        <f>G231</f>
        <v>34680.959999999999</v>
      </c>
      <c r="H245" s="145"/>
    </row>
    <row r="246" spans="1:9" x14ac:dyDescent="0.25">
      <c r="B246" s="113" t="s">
        <v>125</v>
      </c>
      <c r="C246" s="114"/>
      <c r="D246" s="115"/>
      <c r="E246" s="30">
        <f>SUM(E243:E245)</f>
        <v>1060</v>
      </c>
      <c r="F246" s="30">
        <f>SUM(F243:F245)</f>
        <v>63347.759999999995</v>
      </c>
      <c r="G246" s="146">
        <f>SUM(G243:H245)</f>
        <v>570129.83999999985</v>
      </c>
      <c r="H246" s="147"/>
    </row>
    <row r="248" spans="1:9" ht="15" customHeight="1" x14ac:dyDescent="0.25">
      <c r="A248" s="119" t="s">
        <v>439</v>
      </c>
      <c r="B248" s="119"/>
      <c r="C248" s="119"/>
      <c r="D248" s="119"/>
      <c r="E248" s="119"/>
      <c r="F248" s="119"/>
      <c r="G248" s="119"/>
      <c r="H248" s="119"/>
      <c r="I248" s="119"/>
    </row>
    <row r="249" spans="1:9" x14ac:dyDescent="0.25">
      <c r="A249" s="119"/>
      <c r="B249" s="119"/>
      <c r="C249" s="119"/>
      <c r="D249" s="119"/>
      <c r="E249" s="119"/>
      <c r="F249" s="119"/>
      <c r="G249" s="119"/>
      <c r="H249" s="119"/>
      <c r="I249" s="119"/>
    </row>
    <row r="250" spans="1:9" x14ac:dyDescent="0.25">
      <c r="A250" s="119"/>
      <c r="B250" s="119"/>
      <c r="C250" s="119"/>
      <c r="D250" s="119"/>
      <c r="E250" s="119"/>
      <c r="F250" s="119"/>
      <c r="G250" s="119"/>
      <c r="H250" s="119"/>
      <c r="I250" s="119"/>
    </row>
    <row r="251" spans="1:9" x14ac:dyDescent="0.25">
      <c r="A251" s="119"/>
      <c r="B251" s="119"/>
      <c r="C251" s="119"/>
      <c r="D251" s="119"/>
      <c r="E251" s="119"/>
      <c r="F251" s="119"/>
      <c r="G251" s="119"/>
      <c r="H251" s="119"/>
      <c r="I251" s="119"/>
    </row>
    <row r="252" spans="1:9" x14ac:dyDescent="0.25">
      <c r="A252" s="119"/>
      <c r="B252" s="119"/>
      <c r="C252" s="119"/>
      <c r="D252" s="119"/>
      <c r="E252" s="119"/>
      <c r="F252" s="119"/>
      <c r="G252" s="119"/>
      <c r="H252" s="119"/>
      <c r="I252" s="119"/>
    </row>
    <row r="253" spans="1:9" x14ac:dyDescent="0.25">
      <c r="A253" s="119"/>
      <c r="B253" s="119"/>
      <c r="C253" s="119"/>
      <c r="D253" s="119"/>
      <c r="E253" s="119"/>
      <c r="F253" s="119"/>
      <c r="G253" s="119"/>
      <c r="H253" s="119"/>
      <c r="I253" s="119"/>
    </row>
    <row r="254" spans="1:9" x14ac:dyDescent="0.25">
      <c r="A254" s="22"/>
      <c r="B254" s="22"/>
      <c r="C254" s="22"/>
      <c r="D254" s="22"/>
      <c r="E254" s="22"/>
      <c r="F254" s="22"/>
      <c r="G254" s="22"/>
      <c r="H254" s="22"/>
      <c r="I254" s="22"/>
    </row>
    <row r="255" spans="1:9" x14ac:dyDescent="0.25">
      <c r="A255" s="22"/>
      <c r="B255" s="22"/>
      <c r="C255" s="22"/>
      <c r="D255" s="22"/>
      <c r="E255" s="22"/>
      <c r="F255" s="22"/>
      <c r="G255" s="22"/>
      <c r="H255" s="22"/>
      <c r="I255" s="22"/>
    </row>
    <row r="289" spans="1:9" ht="18.75" x14ac:dyDescent="0.3">
      <c r="A289" s="118" t="s">
        <v>130</v>
      </c>
      <c r="B289" s="118"/>
      <c r="C289" s="118"/>
      <c r="D289" s="118"/>
      <c r="E289" s="118"/>
      <c r="F289" s="118"/>
      <c r="G289" s="118"/>
    </row>
    <row r="292" spans="1:9" ht="15" customHeight="1" x14ac:dyDescent="0.25">
      <c r="A292" s="119" t="s">
        <v>131</v>
      </c>
      <c r="B292" s="119"/>
      <c r="C292" s="119"/>
      <c r="D292" s="119"/>
      <c r="E292" s="119"/>
      <c r="F292" s="119"/>
      <c r="G292" s="119"/>
      <c r="H292" s="119"/>
      <c r="I292" s="119"/>
    </row>
    <row r="293" spans="1:9" x14ac:dyDescent="0.25">
      <c r="A293" s="119"/>
      <c r="B293" s="119"/>
      <c r="C293" s="119"/>
      <c r="D293" s="119"/>
      <c r="E293" s="119"/>
      <c r="F293" s="119"/>
      <c r="G293" s="119"/>
      <c r="H293" s="119"/>
      <c r="I293" s="119"/>
    </row>
    <row r="294" spans="1:9" x14ac:dyDescent="0.25">
      <c r="A294" s="119"/>
      <c r="B294" s="119"/>
      <c r="C294" s="119"/>
      <c r="D294" s="119"/>
      <c r="E294" s="119"/>
      <c r="F294" s="119"/>
      <c r="G294" s="119"/>
      <c r="H294" s="119"/>
      <c r="I294" s="119"/>
    </row>
    <row r="295" spans="1:9" x14ac:dyDescent="0.25">
      <c r="A295" s="119"/>
      <c r="B295" s="119"/>
      <c r="C295" s="119"/>
      <c r="D295" s="119"/>
      <c r="E295" s="119"/>
      <c r="F295" s="119"/>
      <c r="G295" s="119"/>
      <c r="H295" s="119"/>
      <c r="I295" s="119"/>
    </row>
    <row r="296" spans="1:9" x14ac:dyDescent="0.25">
      <c r="A296" s="119"/>
      <c r="B296" s="119"/>
      <c r="C296" s="119"/>
      <c r="D296" s="119"/>
      <c r="E296" s="119"/>
      <c r="F296" s="119"/>
      <c r="G296" s="119"/>
      <c r="H296" s="119"/>
      <c r="I296" s="119"/>
    </row>
    <row r="297" spans="1:9" x14ac:dyDescent="0.25">
      <c r="A297" s="22"/>
      <c r="B297" s="22"/>
      <c r="C297" s="22"/>
      <c r="D297" s="22"/>
      <c r="E297" s="22"/>
      <c r="F297" s="22"/>
      <c r="G297" s="22"/>
      <c r="H297" s="22"/>
      <c r="I297" s="22"/>
    </row>
    <row r="298" spans="1:9" x14ac:dyDescent="0.25">
      <c r="A298" s="22"/>
      <c r="B298" s="22"/>
      <c r="C298" s="22"/>
      <c r="D298" s="22"/>
      <c r="E298" s="22"/>
      <c r="F298" s="22"/>
      <c r="G298" s="22"/>
      <c r="H298" s="22"/>
      <c r="I298" s="22"/>
    </row>
    <row r="299" spans="1:9" ht="15.75" x14ac:dyDescent="0.25">
      <c r="A299" s="137" t="s">
        <v>132</v>
      </c>
      <c r="B299" s="137"/>
      <c r="C299" s="137"/>
      <c r="D299" s="137"/>
      <c r="E299" s="137"/>
      <c r="F299" s="137"/>
      <c r="G299" s="137"/>
      <c r="H299" s="22"/>
      <c r="I299" s="22"/>
    </row>
    <row r="302" spans="1:9" x14ac:dyDescent="0.25">
      <c r="A302" s="142" t="s">
        <v>133</v>
      </c>
      <c r="B302" s="142"/>
      <c r="C302" s="142"/>
      <c r="D302" s="142"/>
      <c r="E302" s="142"/>
      <c r="F302" s="142"/>
      <c r="G302" s="142"/>
      <c r="H302" s="142"/>
      <c r="I302" s="142"/>
    </row>
    <row r="303" spans="1:9" x14ac:dyDescent="0.25">
      <c r="A303" s="142"/>
      <c r="B303" s="142"/>
      <c r="C303" s="142"/>
      <c r="D303" s="142"/>
      <c r="E303" s="142"/>
      <c r="F303" s="142"/>
      <c r="G303" s="142"/>
      <c r="H303" s="142"/>
      <c r="I303" s="142"/>
    </row>
    <row r="304" spans="1:9" x14ac:dyDescent="0.25">
      <c r="A304" s="142"/>
      <c r="B304" s="142"/>
      <c r="C304" s="142"/>
      <c r="D304" s="142"/>
      <c r="E304" s="142"/>
      <c r="F304" s="142"/>
      <c r="G304" s="142"/>
      <c r="H304" s="142"/>
      <c r="I304" s="142"/>
    </row>
    <row r="305" spans="1:9" x14ac:dyDescent="0.25">
      <c r="A305" s="142"/>
      <c r="B305" s="142"/>
      <c r="C305" s="142"/>
      <c r="D305" s="142"/>
      <c r="E305" s="142"/>
      <c r="F305" s="142"/>
      <c r="G305" s="142"/>
      <c r="H305" s="142"/>
      <c r="I305" s="142"/>
    </row>
    <row r="308" spans="1:9" ht="15.75" x14ac:dyDescent="0.25">
      <c r="A308" s="137" t="s">
        <v>134</v>
      </c>
      <c r="B308" s="137"/>
      <c r="C308" s="137"/>
      <c r="D308" s="137"/>
      <c r="E308" s="137"/>
      <c r="F308" s="137"/>
      <c r="G308" s="137"/>
    </row>
    <row r="310" spans="1:9" ht="15.75" x14ac:dyDescent="0.25">
      <c r="A310" s="143" t="s">
        <v>135</v>
      </c>
      <c r="B310" s="143"/>
      <c r="C310" s="143"/>
      <c r="D310" s="143"/>
      <c r="E310" s="143"/>
      <c r="F310" s="143"/>
      <c r="G310" s="143"/>
    </row>
    <row r="312" spans="1:9" ht="15.75" x14ac:dyDescent="0.25">
      <c r="A312" s="140" t="s">
        <v>136</v>
      </c>
      <c r="B312" s="140"/>
      <c r="C312" s="140"/>
      <c r="D312" s="140"/>
      <c r="E312" s="140"/>
    </row>
    <row r="314" spans="1:9" x14ac:dyDescent="0.25">
      <c r="A314" s="33" t="s">
        <v>137</v>
      </c>
      <c r="B314" s="33" t="s">
        <v>138</v>
      </c>
    </row>
    <row r="315" spans="1:9" x14ac:dyDescent="0.25">
      <c r="A315" s="126" t="s">
        <v>139</v>
      </c>
      <c r="B315" s="126"/>
      <c r="C315" s="126"/>
      <c r="D315" s="138" t="s">
        <v>140</v>
      </c>
      <c r="E315" s="138"/>
    </row>
    <row r="316" spans="1:9" x14ac:dyDescent="0.25">
      <c r="A316" s="126" t="s">
        <v>141</v>
      </c>
      <c r="B316" s="126"/>
      <c r="C316" s="126"/>
      <c r="D316" s="138" t="s">
        <v>142</v>
      </c>
      <c r="E316" s="138"/>
    </row>
    <row r="317" spans="1:9" x14ac:dyDescent="0.25">
      <c r="A317" s="126" t="s">
        <v>143</v>
      </c>
      <c r="B317" s="126"/>
      <c r="C317" s="126"/>
      <c r="D317" s="138" t="s">
        <v>144</v>
      </c>
      <c r="E317" s="138"/>
    </row>
    <row r="318" spans="1:9" x14ac:dyDescent="0.25">
      <c r="A318" s="126" t="s">
        <v>145</v>
      </c>
      <c r="B318" s="126"/>
      <c r="C318" s="126"/>
      <c r="D318" s="139" t="s">
        <v>146</v>
      </c>
      <c r="E318" s="139"/>
    </row>
    <row r="319" spans="1:9" x14ac:dyDescent="0.25">
      <c r="A319" s="126" t="s">
        <v>147</v>
      </c>
      <c r="B319" s="126"/>
      <c r="C319" s="126"/>
      <c r="D319" s="138" t="s">
        <v>148</v>
      </c>
      <c r="E319" s="138"/>
    </row>
    <row r="320" spans="1:9" x14ac:dyDescent="0.25">
      <c r="A320" s="126" t="s">
        <v>149</v>
      </c>
      <c r="B320" s="126"/>
      <c r="C320" s="126"/>
      <c r="D320" s="138" t="s">
        <v>150</v>
      </c>
      <c r="E320" s="138"/>
    </row>
    <row r="321" spans="1:5" x14ac:dyDescent="0.25">
      <c r="A321" s="126" t="s">
        <v>151</v>
      </c>
      <c r="B321" s="126"/>
      <c r="C321" s="126"/>
      <c r="D321" s="138" t="s">
        <v>152</v>
      </c>
      <c r="E321" s="138"/>
    </row>
    <row r="322" spans="1:5" x14ac:dyDescent="0.25">
      <c r="A322" s="126" t="s">
        <v>153</v>
      </c>
      <c r="B322" s="126"/>
      <c r="C322" s="126"/>
      <c r="D322" s="138" t="s">
        <v>154</v>
      </c>
      <c r="E322" s="138"/>
    </row>
    <row r="323" spans="1:5" x14ac:dyDescent="0.25">
      <c r="A323" s="126" t="s">
        <v>155</v>
      </c>
      <c r="B323" s="126"/>
      <c r="C323" s="126"/>
      <c r="D323" s="138" t="s">
        <v>156</v>
      </c>
      <c r="E323" s="138"/>
    </row>
    <row r="324" spans="1:5" x14ac:dyDescent="0.25">
      <c r="A324" s="126" t="s">
        <v>157</v>
      </c>
      <c r="B324" s="126"/>
      <c r="C324" s="126"/>
      <c r="D324" s="138" t="s">
        <v>18</v>
      </c>
      <c r="E324" s="138"/>
    </row>
    <row r="325" spans="1:5" x14ac:dyDescent="0.25">
      <c r="A325" s="126" t="s">
        <v>158</v>
      </c>
      <c r="B325" s="126"/>
      <c r="C325" s="126"/>
      <c r="D325" s="138" t="s">
        <v>159</v>
      </c>
      <c r="E325" s="138"/>
    </row>
    <row r="326" spans="1:5" x14ac:dyDescent="0.25">
      <c r="A326" s="126" t="s">
        <v>160</v>
      </c>
      <c r="B326" s="126"/>
      <c r="C326" s="126"/>
      <c r="D326" s="138" t="s">
        <v>436</v>
      </c>
      <c r="E326" s="138"/>
    </row>
    <row r="338" spans="1:5" ht="15.75" x14ac:dyDescent="0.25">
      <c r="A338" s="140" t="s">
        <v>161</v>
      </c>
      <c r="B338" s="140"/>
      <c r="C338" s="140"/>
      <c r="D338" s="140"/>
      <c r="E338" s="140"/>
    </row>
    <row r="339" spans="1:5" ht="15.75" x14ac:dyDescent="0.25">
      <c r="A339" s="32"/>
      <c r="B339" s="32"/>
      <c r="C339" s="32"/>
      <c r="D339" s="32"/>
      <c r="E339" s="32"/>
    </row>
    <row r="340" spans="1:5" x14ac:dyDescent="0.25">
      <c r="A340" s="33" t="s">
        <v>137</v>
      </c>
      <c r="B340" s="33" t="s">
        <v>162</v>
      </c>
    </row>
    <row r="341" spans="1:5" x14ac:dyDescent="0.25">
      <c r="A341" s="126" t="s">
        <v>139</v>
      </c>
      <c r="B341" s="126"/>
      <c r="C341" s="126"/>
      <c r="D341" s="138" t="s">
        <v>163</v>
      </c>
      <c r="E341" s="138"/>
    </row>
    <row r="342" spans="1:5" x14ac:dyDescent="0.25">
      <c r="A342" s="126" t="s">
        <v>141</v>
      </c>
      <c r="B342" s="126"/>
      <c r="C342" s="126"/>
      <c r="D342" s="138" t="s">
        <v>142</v>
      </c>
      <c r="E342" s="138"/>
    </row>
    <row r="343" spans="1:5" x14ac:dyDescent="0.25">
      <c r="A343" s="126" t="s">
        <v>143</v>
      </c>
      <c r="B343" s="126"/>
      <c r="C343" s="126"/>
      <c r="D343" s="138" t="s">
        <v>144</v>
      </c>
      <c r="E343" s="138"/>
    </row>
    <row r="344" spans="1:5" x14ac:dyDescent="0.25">
      <c r="A344" s="126" t="s">
        <v>145</v>
      </c>
      <c r="B344" s="126"/>
      <c r="C344" s="126"/>
      <c r="D344" s="139" t="s">
        <v>146</v>
      </c>
      <c r="E344" s="139"/>
    </row>
    <row r="345" spans="1:5" x14ac:dyDescent="0.25">
      <c r="A345" s="126" t="s">
        <v>147</v>
      </c>
      <c r="B345" s="126"/>
      <c r="C345" s="126"/>
      <c r="D345" s="138" t="s">
        <v>148</v>
      </c>
      <c r="E345" s="138"/>
    </row>
    <row r="346" spans="1:5" x14ac:dyDescent="0.25">
      <c r="A346" s="126" t="s">
        <v>149</v>
      </c>
      <c r="B346" s="126"/>
      <c r="C346" s="126"/>
      <c r="D346" s="138" t="s">
        <v>150</v>
      </c>
      <c r="E346" s="138"/>
    </row>
    <row r="347" spans="1:5" x14ac:dyDescent="0.25">
      <c r="A347" s="126" t="s">
        <v>151</v>
      </c>
      <c r="B347" s="126"/>
      <c r="C347" s="126"/>
      <c r="D347" s="138" t="s">
        <v>152</v>
      </c>
      <c r="E347" s="138"/>
    </row>
    <row r="348" spans="1:5" x14ac:dyDescent="0.25">
      <c r="A348" s="126" t="s">
        <v>153</v>
      </c>
      <c r="B348" s="126"/>
      <c r="C348" s="126"/>
      <c r="D348" s="138" t="s">
        <v>154</v>
      </c>
      <c r="E348" s="138"/>
    </row>
    <row r="349" spans="1:5" x14ac:dyDescent="0.25">
      <c r="A349" s="126" t="s">
        <v>155</v>
      </c>
      <c r="B349" s="126"/>
      <c r="C349" s="126"/>
      <c r="D349" s="138" t="s">
        <v>156</v>
      </c>
      <c r="E349" s="138"/>
    </row>
    <row r="350" spans="1:5" x14ac:dyDescent="0.25">
      <c r="A350" s="126" t="s">
        <v>157</v>
      </c>
      <c r="B350" s="126"/>
      <c r="C350" s="126"/>
      <c r="D350" s="138" t="s">
        <v>18</v>
      </c>
      <c r="E350" s="138"/>
    </row>
    <row r="351" spans="1:5" x14ac:dyDescent="0.25">
      <c r="A351" s="126" t="s">
        <v>158</v>
      </c>
      <c r="B351" s="126"/>
      <c r="C351" s="126"/>
      <c r="D351" s="138" t="s">
        <v>164</v>
      </c>
      <c r="E351" s="138"/>
    </row>
    <row r="352" spans="1:5" x14ac:dyDescent="0.25">
      <c r="A352" s="126" t="s">
        <v>160</v>
      </c>
      <c r="B352" s="126"/>
      <c r="C352" s="126"/>
      <c r="D352" s="138" t="s">
        <v>165</v>
      </c>
      <c r="E352" s="138"/>
    </row>
    <row r="355" spans="1:6" ht="15.75" x14ac:dyDescent="0.25">
      <c r="A355" s="140" t="s">
        <v>166</v>
      </c>
      <c r="B355" s="140"/>
      <c r="C355" s="140"/>
      <c r="D355" s="140"/>
      <c r="E355" s="140"/>
    </row>
    <row r="356" spans="1:6" ht="15.75" x14ac:dyDescent="0.25">
      <c r="A356" s="32"/>
      <c r="B356" s="32"/>
      <c r="C356" s="32"/>
      <c r="D356" s="32"/>
      <c r="E356" s="32"/>
    </row>
    <row r="357" spans="1:6" x14ac:dyDescent="0.25">
      <c r="A357" s="33" t="s">
        <v>167</v>
      </c>
      <c r="B357" s="33" t="s">
        <v>168</v>
      </c>
      <c r="C357" s="33" t="s">
        <v>169</v>
      </c>
    </row>
    <row r="358" spans="1:6" x14ac:dyDescent="0.25">
      <c r="A358" s="126" t="s">
        <v>139</v>
      </c>
      <c r="B358" s="126"/>
      <c r="C358" s="126"/>
      <c r="D358" s="23" t="s">
        <v>170</v>
      </c>
      <c r="E358" s="23"/>
      <c r="F358" s="23"/>
    </row>
    <row r="359" spans="1:6" x14ac:dyDescent="0.25">
      <c r="A359" s="126" t="s">
        <v>141</v>
      </c>
      <c r="B359" s="126"/>
      <c r="C359" s="126"/>
      <c r="D359" s="138" t="s">
        <v>142</v>
      </c>
      <c r="E359" s="138"/>
    </row>
    <row r="360" spans="1:6" x14ac:dyDescent="0.25">
      <c r="A360" s="126" t="s">
        <v>143</v>
      </c>
      <c r="B360" s="126"/>
      <c r="C360" s="126"/>
      <c r="D360" s="138" t="s">
        <v>171</v>
      </c>
      <c r="E360" s="138"/>
    </row>
    <row r="361" spans="1:6" x14ac:dyDescent="0.25">
      <c r="A361" s="126" t="s">
        <v>145</v>
      </c>
      <c r="B361" s="126"/>
      <c r="C361" s="126"/>
      <c r="D361" s="139" t="s">
        <v>172</v>
      </c>
      <c r="E361" s="139"/>
    </row>
    <row r="362" spans="1:6" x14ac:dyDescent="0.25">
      <c r="A362" s="126" t="s">
        <v>147</v>
      </c>
      <c r="B362" s="126"/>
      <c r="C362" s="126"/>
      <c r="D362" s="138" t="s">
        <v>173</v>
      </c>
      <c r="E362" s="138"/>
    </row>
    <row r="363" spans="1:6" x14ac:dyDescent="0.25">
      <c r="A363" s="126" t="s">
        <v>149</v>
      </c>
      <c r="B363" s="126"/>
      <c r="C363" s="126"/>
      <c r="D363" s="138" t="s">
        <v>174</v>
      </c>
      <c r="E363" s="138"/>
    </row>
    <row r="364" spans="1:6" x14ac:dyDescent="0.25">
      <c r="A364" s="126" t="s">
        <v>151</v>
      </c>
      <c r="B364" s="126"/>
      <c r="C364" s="126"/>
      <c r="D364" s="138" t="s">
        <v>152</v>
      </c>
      <c r="E364" s="138"/>
    </row>
    <row r="365" spans="1:6" x14ac:dyDescent="0.25">
      <c r="A365" s="126" t="s">
        <v>153</v>
      </c>
      <c r="B365" s="126"/>
      <c r="C365" s="126"/>
      <c r="D365" s="138" t="s">
        <v>175</v>
      </c>
      <c r="E365" s="138"/>
    </row>
    <row r="366" spans="1:6" x14ac:dyDescent="0.25">
      <c r="A366" s="126" t="s">
        <v>155</v>
      </c>
      <c r="B366" s="126"/>
      <c r="C366" s="126"/>
      <c r="D366" s="138" t="s">
        <v>156</v>
      </c>
      <c r="E366" s="138"/>
    </row>
    <row r="367" spans="1:6" x14ac:dyDescent="0.25">
      <c r="A367" s="126" t="s">
        <v>157</v>
      </c>
      <c r="B367" s="126"/>
      <c r="C367" s="126"/>
      <c r="D367" s="138" t="s">
        <v>13</v>
      </c>
      <c r="E367" s="138"/>
    </row>
    <row r="368" spans="1:6" x14ac:dyDescent="0.25">
      <c r="A368" s="126" t="s">
        <v>158</v>
      </c>
      <c r="B368" s="126"/>
      <c r="C368" s="126"/>
      <c r="D368" s="138" t="s">
        <v>176</v>
      </c>
      <c r="E368" s="138"/>
    </row>
    <row r="369" spans="1:5" x14ac:dyDescent="0.25">
      <c r="A369" s="126" t="s">
        <v>160</v>
      </c>
      <c r="B369" s="126"/>
      <c r="C369" s="126"/>
      <c r="D369" s="138" t="s">
        <v>184</v>
      </c>
      <c r="E369" s="138"/>
    </row>
    <row r="387" spans="1:5" ht="15.75" x14ac:dyDescent="0.25">
      <c r="A387" s="140" t="s">
        <v>177</v>
      </c>
      <c r="B387" s="140"/>
      <c r="C387" s="140"/>
      <c r="D387" s="140"/>
      <c r="E387" s="140"/>
    </row>
    <row r="388" spans="1:5" ht="15.75" x14ac:dyDescent="0.25">
      <c r="A388" s="32"/>
      <c r="B388" s="32"/>
      <c r="C388" s="32"/>
      <c r="D388" s="32"/>
      <c r="E388" s="32"/>
    </row>
    <row r="389" spans="1:5" x14ac:dyDescent="0.25">
      <c r="A389" s="33" t="s">
        <v>167</v>
      </c>
      <c r="B389" s="33" t="s">
        <v>178</v>
      </c>
      <c r="C389" s="33" t="s">
        <v>179</v>
      </c>
    </row>
    <row r="390" spans="1:5" x14ac:dyDescent="0.25">
      <c r="A390" s="126" t="s">
        <v>139</v>
      </c>
      <c r="B390" s="126"/>
      <c r="C390" s="126"/>
      <c r="D390" s="138" t="s">
        <v>180</v>
      </c>
      <c r="E390" s="138"/>
    </row>
    <row r="391" spans="1:5" x14ac:dyDescent="0.25">
      <c r="A391" s="126" t="s">
        <v>141</v>
      </c>
      <c r="B391" s="126"/>
      <c r="C391" s="126"/>
      <c r="D391" s="138" t="s">
        <v>142</v>
      </c>
      <c r="E391" s="138"/>
    </row>
    <row r="392" spans="1:5" x14ac:dyDescent="0.25">
      <c r="A392" s="126" t="s">
        <v>143</v>
      </c>
      <c r="B392" s="126"/>
      <c r="C392" s="126"/>
      <c r="D392" s="138" t="s">
        <v>171</v>
      </c>
      <c r="E392" s="138"/>
    </row>
    <row r="393" spans="1:5" x14ac:dyDescent="0.25">
      <c r="A393" s="126" t="s">
        <v>145</v>
      </c>
      <c r="B393" s="126"/>
      <c r="C393" s="126"/>
      <c r="D393" s="139" t="s">
        <v>172</v>
      </c>
      <c r="E393" s="139"/>
    </row>
    <row r="394" spans="1:5" x14ac:dyDescent="0.25">
      <c r="A394" s="126" t="s">
        <v>147</v>
      </c>
      <c r="B394" s="126"/>
      <c r="C394" s="126"/>
      <c r="D394" s="138" t="s">
        <v>173</v>
      </c>
      <c r="E394" s="138"/>
    </row>
    <row r="395" spans="1:5" x14ac:dyDescent="0.25">
      <c r="A395" s="126" t="s">
        <v>149</v>
      </c>
      <c r="B395" s="126"/>
      <c r="C395" s="126"/>
      <c r="D395" s="138" t="s">
        <v>174</v>
      </c>
      <c r="E395" s="138"/>
    </row>
    <row r="396" spans="1:5" x14ac:dyDescent="0.25">
      <c r="A396" s="126" t="s">
        <v>151</v>
      </c>
      <c r="B396" s="126"/>
      <c r="C396" s="126"/>
      <c r="D396" s="138" t="s">
        <v>152</v>
      </c>
      <c r="E396" s="138"/>
    </row>
    <row r="397" spans="1:5" x14ac:dyDescent="0.25">
      <c r="A397" s="126" t="s">
        <v>153</v>
      </c>
      <c r="B397" s="126"/>
      <c r="C397" s="126"/>
      <c r="D397" s="138" t="s">
        <v>175</v>
      </c>
      <c r="E397" s="138"/>
    </row>
    <row r="398" spans="1:5" x14ac:dyDescent="0.25">
      <c r="A398" s="126" t="s">
        <v>155</v>
      </c>
      <c r="B398" s="126"/>
      <c r="C398" s="126"/>
      <c r="D398" s="138" t="s">
        <v>156</v>
      </c>
      <c r="E398" s="138"/>
    </row>
    <row r="399" spans="1:5" x14ac:dyDescent="0.25">
      <c r="A399" s="126" t="s">
        <v>157</v>
      </c>
      <c r="B399" s="126"/>
      <c r="C399" s="126"/>
      <c r="D399" s="138" t="s">
        <v>13</v>
      </c>
      <c r="E399" s="138"/>
    </row>
    <row r="400" spans="1:5" x14ac:dyDescent="0.25">
      <c r="A400" s="126" t="s">
        <v>158</v>
      </c>
      <c r="B400" s="126"/>
      <c r="C400" s="126"/>
      <c r="D400" s="138" t="s">
        <v>181</v>
      </c>
      <c r="E400" s="138"/>
    </row>
    <row r="401" spans="1:5" x14ac:dyDescent="0.25">
      <c r="A401" s="126" t="s">
        <v>160</v>
      </c>
      <c r="B401" s="126"/>
      <c r="C401" s="126"/>
      <c r="D401" s="138" t="s">
        <v>424</v>
      </c>
      <c r="E401" s="138"/>
    </row>
    <row r="404" spans="1:5" ht="15.75" x14ac:dyDescent="0.25">
      <c r="A404" s="140" t="s">
        <v>182</v>
      </c>
      <c r="B404" s="140"/>
      <c r="C404" s="140"/>
      <c r="D404" s="140"/>
      <c r="E404" s="140"/>
    </row>
    <row r="405" spans="1:5" ht="15.75" x14ac:dyDescent="0.25">
      <c r="A405" s="32"/>
      <c r="B405" s="32"/>
      <c r="C405" s="32"/>
      <c r="D405" s="32"/>
      <c r="E405" s="32"/>
    </row>
    <row r="406" spans="1:5" x14ac:dyDescent="0.25">
      <c r="A406" s="33" t="s">
        <v>167</v>
      </c>
      <c r="B406" s="33" t="s">
        <v>178</v>
      </c>
      <c r="C406" s="33" t="s">
        <v>169</v>
      </c>
    </row>
    <row r="407" spans="1:5" x14ac:dyDescent="0.25">
      <c r="A407" s="126" t="s">
        <v>139</v>
      </c>
      <c r="B407" s="126"/>
      <c r="C407" s="126"/>
      <c r="D407" s="138" t="s">
        <v>180</v>
      </c>
      <c r="E407" s="138"/>
    </row>
    <row r="408" spans="1:5" x14ac:dyDescent="0.25">
      <c r="A408" s="126" t="s">
        <v>141</v>
      </c>
      <c r="B408" s="126"/>
      <c r="C408" s="126"/>
      <c r="D408" s="138" t="s">
        <v>142</v>
      </c>
      <c r="E408" s="138"/>
    </row>
    <row r="409" spans="1:5" x14ac:dyDescent="0.25">
      <c r="A409" s="126" t="s">
        <v>143</v>
      </c>
      <c r="B409" s="126"/>
      <c r="C409" s="126"/>
      <c r="D409" s="138" t="s">
        <v>171</v>
      </c>
      <c r="E409" s="138"/>
    </row>
    <row r="410" spans="1:5" x14ac:dyDescent="0.25">
      <c r="A410" s="126" t="s">
        <v>145</v>
      </c>
      <c r="B410" s="126"/>
      <c r="C410" s="126"/>
      <c r="D410" s="139" t="s">
        <v>172</v>
      </c>
      <c r="E410" s="139"/>
    </row>
    <row r="411" spans="1:5" x14ac:dyDescent="0.25">
      <c r="A411" s="126" t="s">
        <v>147</v>
      </c>
      <c r="B411" s="126"/>
      <c r="C411" s="126"/>
      <c r="D411" s="138" t="s">
        <v>173</v>
      </c>
      <c r="E411" s="138"/>
    </row>
    <row r="412" spans="1:5" x14ac:dyDescent="0.25">
      <c r="A412" s="126" t="s">
        <v>149</v>
      </c>
      <c r="B412" s="126"/>
      <c r="C412" s="126"/>
      <c r="D412" s="138" t="s">
        <v>174</v>
      </c>
      <c r="E412" s="138"/>
    </row>
    <row r="413" spans="1:5" x14ac:dyDescent="0.25">
      <c r="A413" s="126" t="s">
        <v>151</v>
      </c>
      <c r="B413" s="126"/>
      <c r="C413" s="126"/>
      <c r="D413" s="138" t="s">
        <v>152</v>
      </c>
      <c r="E413" s="138"/>
    </row>
    <row r="414" spans="1:5" x14ac:dyDescent="0.25">
      <c r="A414" s="126" t="s">
        <v>153</v>
      </c>
      <c r="B414" s="126"/>
      <c r="C414" s="126"/>
      <c r="D414" s="138" t="s">
        <v>175</v>
      </c>
      <c r="E414" s="138"/>
    </row>
    <row r="415" spans="1:5" x14ac:dyDescent="0.25">
      <c r="A415" s="126" t="s">
        <v>155</v>
      </c>
      <c r="B415" s="126"/>
      <c r="C415" s="126"/>
      <c r="D415" s="138" t="s">
        <v>156</v>
      </c>
      <c r="E415" s="138"/>
    </row>
    <row r="416" spans="1:5" x14ac:dyDescent="0.25">
      <c r="A416" s="126" t="s">
        <v>157</v>
      </c>
      <c r="B416" s="126"/>
      <c r="C416" s="126"/>
      <c r="D416" s="138" t="s">
        <v>13</v>
      </c>
      <c r="E416" s="138"/>
    </row>
    <row r="417" spans="1:5" x14ac:dyDescent="0.25">
      <c r="A417" s="126" t="s">
        <v>158</v>
      </c>
      <c r="B417" s="126"/>
      <c r="C417" s="126"/>
      <c r="D417" s="138" t="s">
        <v>181</v>
      </c>
      <c r="E417" s="138"/>
    </row>
    <row r="418" spans="1:5" x14ac:dyDescent="0.25">
      <c r="A418" s="126" t="s">
        <v>160</v>
      </c>
      <c r="B418" s="126"/>
      <c r="C418" s="126"/>
      <c r="D418" s="138" t="s">
        <v>425</v>
      </c>
      <c r="E418" s="138"/>
    </row>
    <row r="420" spans="1:5" ht="15.75" x14ac:dyDescent="0.25">
      <c r="A420" s="140" t="s">
        <v>183</v>
      </c>
      <c r="B420" s="140"/>
      <c r="C420" s="140"/>
      <c r="D420" s="140"/>
      <c r="E420" s="140"/>
    </row>
    <row r="421" spans="1:5" ht="15.75" x14ac:dyDescent="0.25">
      <c r="A421" s="32"/>
      <c r="B421" s="32"/>
      <c r="C421" s="32"/>
      <c r="D421" s="32"/>
      <c r="E421" s="32"/>
    </row>
    <row r="422" spans="1:5" x14ac:dyDescent="0.25">
      <c r="A422" s="33" t="s">
        <v>137</v>
      </c>
      <c r="B422" s="33" t="s">
        <v>178</v>
      </c>
      <c r="C422" s="33" t="s">
        <v>169</v>
      </c>
    </row>
    <row r="423" spans="1:5" x14ac:dyDescent="0.25">
      <c r="A423" s="126" t="s">
        <v>139</v>
      </c>
      <c r="B423" s="126"/>
      <c r="C423" s="126"/>
      <c r="D423" s="138" t="s">
        <v>180</v>
      </c>
      <c r="E423" s="138"/>
    </row>
    <row r="424" spans="1:5" x14ac:dyDescent="0.25">
      <c r="A424" s="126" t="s">
        <v>141</v>
      </c>
      <c r="B424" s="126"/>
      <c r="C424" s="126"/>
      <c r="D424" s="138" t="s">
        <v>142</v>
      </c>
      <c r="E424" s="138"/>
    </row>
    <row r="425" spans="1:5" x14ac:dyDescent="0.25">
      <c r="A425" s="126" t="s">
        <v>143</v>
      </c>
      <c r="B425" s="126"/>
      <c r="C425" s="126"/>
      <c r="D425" s="138" t="s">
        <v>171</v>
      </c>
      <c r="E425" s="138"/>
    </row>
    <row r="426" spans="1:5" x14ac:dyDescent="0.25">
      <c r="A426" s="126" t="s">
        <v>145</v>
      </c>
      <c r="B426" s="126"/>
      <c r="C426" s="126"/>
      <c r="D426" s="139" t="s">
        <v>172</v>
      </c>
      <c r="E426" s="139"/>
    </row>
    <row r="427" spans="1:5" x14ac:dyDescent="0.25">
      <c r="A427" s="126" t="s">
        <v>147</v>
      </c>
      <c r="B427" s="126"/>
      <c r="C427" s="126"/>
      <c r="D427" s="138" t="s">
        <v>173</v>
      </c>
      <c r="E427" s="138"/>
    </row>
    <row r="428" spans="1:5" x14ac:dyDescent="0.25">
      <c r="A428" s="126" t="s">
        <v>149</v>
      </c>
      <c r="B428" s="126"/>
      <c r="C428" s="126"/>
      <c r="D428" s="138" t="s">
        <v>174</v>
      </c>
      <c r="E428" s="138"/>
    </row>
    <row r="429" spans="1:5" x14ac:dyDescent="0.25">
      <c r="A429" s="126" t="s">
        <v>151</v>
      </c>
      <c r="B429" s="126"/>
      <c r="C429" s="126"/>
      <c r="D429" s="138" t="s">
        <v>152</v>
      </c>
      <c r="E429" s="138"/>
    </row>
    <row r="430" spans="1:5" x14ac:dyDescent="0.25">
      <c r="A430" s="126" t="s">
        <v>153</v>
      </c>
      <c r="B430" s="126"/>
      <c r="C430" s="126"/>
      <c r="D430" s="138" t="s">
        <v>175</v>
      </c>
      <c r="E430" s="138"/>
    </row>
    <row r="431" spans="1:5" x14ac:dyDescent="0.25">
      <c r="A431" s="126" t="s">
        <v>155</v>
      </c>
      <c r="B431" s="126"/>
      <c r="C431" s="126"/>
      <c r="D431" s="138" t="s">
        <v>156</v>
      </c>
      <c r="E431" s="138"/>
    </row>
    <row r="432" spans="1:5" x14ac:dyDescent="0.25">
      <c r="A432" s="126" t="s">
        <v>157</v>
      </c>
      <c r="B432" s="126"/>
      <c r="C432" s="126"/>
      <c r="D432" s="138" t="s">
        <v>13</v>
      </c>
      <c r="E432" s="138"/>
    </row>
    <row r="433" spans="1:5" x14ac:dyDescent="0.25">
      <c r="A433" s="126" t="s">
        <v>158</v>
      </c>
      <c r="B433" s="126"/>
      <c r="C433" s="126"/>
      <c r="D433" s="138" t="s">
        <v>181</v>
      </c>
      <c r="E433" s="138"/>
    </row>
    <row r="434" spans="1:5" x14ac:dyDescent="0.25">
      <c r="A434" s="126" t="s">
        <v>160</v>
      </c>
      <c r="B434" s="126"/>
      <c r="C434" s="126"/>
      <c r="D434" s="138" t="s">
        <v>184</v>
      </c>
      <c r="E434" s="138"/>
    </row>
    <row r="435" spans="1:5" x14ac:dyDescent="0.25">
      <c r="A435" s="23"/>
      <c r="B435" s="23"/>
      <c r="C435" s="23"/>
      <c r="D435" s="3"/>
      <c r="E435" s="3"/>
    </row>
    <row r="436" spans="1:5" ht="15.75" x14ac:dyDescent="0.25">
      <c r="A436" s="140" t="s">
        <v>185</v>
      </c>
      <c r="B436" s="140"/>
      <c r="C436" s="140"/>
      <c r="D436" s="140"/>
      <c r="E436" s="140"/>
    </row>
    <row r="437" spans="1:5" ht="15.75" x14ac:dyDescent="0.25">
      <c r="A437" s="32"/>
      <c r="B437" s="32"/>
      <c r="C437" s="32"/>
      <c r="D437" s="32"/>
      <c r="E437" s="32"/>
    </row>
    <row r="438" spans="1:5" x14ac:dyDescent="0.25">
      <c r="A438" s="33" t="s">
        <v>137</v>
      </c>
      <c r="B438" s="33" t="s">
        <v>186</v>
      </c>
    </row>
    <row r="439" spans="1:5" x14ac:dyDescent="0.25">
      <c r="A439" s="126" t="s">
        <v>139</v>
      </c>
      <c r="B439" s="126"/>
      <c r="C439" s="126"/>
      <c r="D439" s="138" t="s">
        <v>187</v>
      </c>
      <c r="E439" s="138"/>
    </row>
    <row r="440" spans="1:5" x14ac:dyDescent="0.25">
      <c r="A440" s="126" t="s">
        <v>141</v>
      </c>
      <c r="B440" s="126"/>
      <c r="C440" s="126"/>
      <c r="D440" s="138" t="s">
        <v>142</v>
      </c>
      <c r="E440" s="138"/>
    </row>
    <row r="441" spans="1:5" x14ac:dyDescent="0.25">
      <c r="A441" s="126" t="s">
        <v>143</v>
      </c>
      <c r="B441" s="126"/>
      <c r="C441" s="126"/>
      <c r="D441" s="138" t="s">
        <v>171</v>
      </c>
      <c r="E441" s="138"/>
    </row>
    <row r="442" spans="1:5" x14ac:dyDescent="0.25">
      <c r="A442" s="126" t="s">
        <v>145</v>
      </c>
      <c r="B442" s="126"/>
      <c r="C442" s="126"/>
      <c r="D442" s="139" t="s">
        <v>172</v>
      </c>
      <c r="E442" s="139"/>
    </row>
    <row r="443" spans="1:5" x14ac:dyDescent="0.25">
      <c r="A443" s="126" t="s">
        <v>147</v>
      </c>
      <c r="B443" s="126"/>
      <c r="C443" s="126"/>
      <c r="D443" s="138" t="s">
        <v>188</v>
      </c>
      <c r="E443" s="138"/>
    </row>
    <row r="444" spans="1:5" x14ac:dyDescent="0.25">
      <c r="A444" s="126" t="s">
        <v>149</v>
      </c>
      <c r="B444" s="126"/>
      <c r="C444" s="126"/>
      <c r="D444" s="138" t="s">
        <v>174</v>
      </c>
      <c r="E444" s="138"/>
    </row>
    <row r="445" spans="1:5" x14ac:dyDescent="0.25">
      <c r="A445" s="126" t="s">
        <v>151</v>
      </c>
      <c r="B445" s="126"/>
      <c r="C445" s="126"/>
      <c r="D445" s="138" t="s">
        <v>152</v>
      </c>
      <c r="E445" s="138"/>
    </row>
    <row r="446" spans="1:5" x14ac:dyDescent="0.25">
      <c r="A446" s="126" t="s">
        <v>153</v>
      </c>
      <c r="B446" s="126"/>
      <c r="C446" s="126"/>
      <c r="D446" s="138" t="s">
        <v>175</v>
      </c>
      <c r="E446" s="138"/>
    </row>
    <row r="447" spans="1:5" x14ac:dyDescent="0.25">
      <c r="A447" s="126" t="s">
        <v>155</v>
      </c>
      <c r="B447" s="126"/>
      <c r="C447" s="126"/>
      <c r="D447" s="138" t="s">
        <v>189</v>
      </c>
      <c r="E447" s="138"/>
    </row>
    <row r="448" spans="1:5" x14ac:dyDescent="0.25">
      <c r="A448" s="126" t="s">
        <v>157</v>
      </c>
      <c r="B448" s="126"/>
      <c r="C448" s="126"/>
      <c r="D448" s="138" t="s">
        <v>13</v>
      </c>
      <c r="E448" s="138"/>
    </row>
    <row r="449" spans="1:6" x14ac:dyDescent="0.25">
      <c r="A449" s="126" t="s">
        <v>158</v>
      </c>
      <c r="B449" s="126"/>
      <c r="C449" s="126"/>
      <c r="D449" s="138" t="s">
        <v>190</v>
      </c>
      <c r="E449" s="138"/>
    </row>
    <row r="450" spans="1:6" x14ac:dyDescent="0.25">
      <c r="A450" s="126" t="s">
        <v>160</v>
      </c>
      <c r="B450" s="126"/>
      <c r="C450" s="126"/>
      <c r="D450" s="138" t="s">
        <v>426</v>
      </c>
      <c r="E450" s="138"/>
    </row>
    <row r="453" spans="1:6" ht="15.75" x14ac:dyDescent="0.25">
      <c r="A453" s="140" t="s">
        <v>191</v>
      </c>
      <c r="B453" s="140"/>
      <c r="C453" s="140"/>
      <c r="D453" s="140"/>
      <c r="E453" s="140"/>
    </row>
    <row r="454" spans="1:6" ht="15.75" x14ac:dyDescent="0.25">
      <c r="A454" s="32"/>
      <c r="B454" s="32"/>
      <c r="C454" s="32"/>
      <c r="D454" s="32"/>
      <c r="E454" s="32"/>
    </row>
    <row r="455" spans="1:6" x14ac:dyDescent="0.25">
      <c r="A455" s="33" t="s">
        <v>137</v>
      </c>
      <c r="B455" s="33" t="s">
        <v>192</v>
      </c>
    </row>
    <row r="456" spans="1:6" x14ac:dyDescent="0.25">
      <c r="A456" s="126" t="s">
        <v>139</v>
      </c>
      <c r="B456" s="126"/>
      <c r="C456" s="126"/>
      <c r="D456" s="126" t="s">
        <v>193</v>
      </c>
      <c r="E456" s="126"/>
      <c r="F456" s="126"/>
    </row>
    <row r="457" spans="1:6" x14ac:dyDescent="0.25">
      <c r="A457" s="126" t="s">
        <v>141</v>
      </c>
      <c r="B457" s="126"/>
      <c r="C457" s="126"/>
      <c r="D457" s="138" t="s">
        <v>142</v>
      </c>
      <c r="E457" s="138"/>
    </row>
    <row r="458" spans="1:6" x14ac:dyDescent="0.25">
      <c r="A458" s="126" t="s">
        <v>143</v>
      </c>
      <c r="B458" s="126"/>
      <c r="C458" s="126"/>
      <c r="D458" s="138" t="s">
        <v>194</v>
      </c>
      <c r="E458" s="138"/>
    </row>
    <row r="459" spans="1:6" x14ac:dyDescent="0.25">
      <c r="A459" s="126" t="s">
        <v>145</v>
      </c>
      <c r="B459" s="126"/>
      <c r="C459" s="126"/>
      <c r="D459" s="139" t="s">
        <v>172</v>
      </c>
      <c r="E459" s="139"/>
    </row>
    <row r="460" spans="1:6" x14ac:dyDescent="0.25">
      <c r="A460" s="126" t="s">
        <v>147</v>
      </c>
      <c r="B460" s="126"/>
      <c r="C460" s="126"/>
      <c r="D460" s="138" t="s">
        <v>188</v>
      </c>
      <c r="E460" s="138"/>
    </row>
    <row r="461" spans="1:6" x14ac:dyDescent="0.25">
      <c r="A461" s="126" t="s">
        <v>149</v>
      </c>
      <c r="B461" s="126"/>
      <c r="C461" s="126"/>
      <c r="D461" s="138" t="s">
        <v>174</v>
      </c>
      <c r="E461" s="138"/>
    </row>
    <row r="462" spans="1:6" x14ac:dyDescent="0.25">
      <c r="A462" s="126" t="s">
        <v>151</v>
      </c>
      <c r="B462" s="126"/>
      <c r="C462" s="126"/>
      <c r="D462" s="138" t="s">
        <v>152</v>
      </c>
      <c r="E462" s="138"/>
    </row>
    <row r="463" spans="1:6" x14ac:dyDescent="0.25">
      <c r="A463" s="126" t="s">
        <v>153</v>
      </c>
      <c r="B463" s="126"/>
      <c r="C463" s="126"/>
      <c r="D463" s="138" t="s">
        <v>175</v>
      </c>
      <c r="E463" s="138"/>
    </row>
    <row r="464" spans="1:6" x14ac:dyDescent="0.25">
      <c r="A464" s="126" t="s">
        <v>155</v>
      </c>
      <c r="B464" s="126"/>
      <c r="C464" s="126"/>
      <c r="D464" s="138" t="s">
        <v>189</v>
      </c>
      <c r="E464" s="138"/>
    </row>
    <row r="465" spans="1:7" x14ac:dyDescent="0.25">
      <c r="A465" s="126" t="s">
        <v>157</v>
      </c>
      <c r="B465" s="126"/>
      <c r="C465" s="126"/>
      <c r="D465" s="138" t="s">
        <v>25</v>
      </c>
      <c r="E465" s="138"/>
    </row>
    <row r="466" spans="1:7" x14ac:dyDescent="0.25">
      <c r="A466" s="126" t="s">
        <v>158</v>
      </c>
      <c r="B466" s="126"/>
      <c r="C466" s="126"/>
      <c r="D466" s="138" t="s">
        <v>195</v>
      </c>
      <c r="E466" s="138"/>
    </row>
    <row r="467" spans="1:7" x14ac:dyDescent="0.25">
      <c r="A467" s="126" t="s">
        <v>160</v>
      </c>
      <c r="B467" s="126"/>
      <c r="C467" s="126"/>
      <c r="D467" s="138" t="s">
        <v>435</v>
      </c>
      <c r="E467" s="138"/>
    </row>
    <row r="469" spans="1:7" ht="15.75" x14ac:dyDescent="0.25">
      <c r="A469" s="140" t="s">
        <v>196</v>
      </c>
      <c r="B469" s="140"/>
      <c r="C469" s="140"/>
      <c r="D469" s="140"/>
      <c r="E469" s="140"/>
    </row>
    <row r="470" spans="1:7" ht="15.75" x14ac:dyDescent="0.25">
      <c r="A470" s="32"/>
      <c r="B470" s="32"/>
      <c r="C470" s="32"/>
      <c r="D470" s="32"/>
      <c r="E470" s="32"/>
    </row>
    <row r="471" spans="1:7" x14ac:dyDescent="0.25">
      <c r="A471" s="33" t="s">
        <v>137</v>
      </c>
      <c r="B471" s="33" t="s">
        <v>430</v>
      </c>
      <c r="C471" s="33" t="s">
        <v>179</v>
      </c>
    </row>
    <row r="472" spans="1:7" x14ac:dyDescent="0.25">
      <c r="A472" s="126" t="s">
        <v>139</v>
      </c>
      <c r="B472" s="126"/>
      <c r="C472" s="126"/>
      <c r="D472" s="126" t="s">
        <v>431</v>
      </c>
      <c r="E472" s="126"/>
      <c r="F472" s="126"/>
    </row>
    <row r="473" spans="1:7" x14ac:dyDescent="0.25">
      <c r="A473" s="126" t="s">
        <v>141</v>
      </c>
      <c r="B473" s="126"/>
      <c r="C473" s="126"/>
      <c r="D473" s="138" t="s">
        <v>142</v>
      </c>
      <c r="E473" s="138"/>
    </row>
    <row r="474" spans="1:7" x14ac:dyDescent="0.25">
      <c r="A474" s="126" t="s">
        <v>143</v>
      </c>
      <c r="B474" s="126"/>
      <c r="C474" s="126"/>
      <c r="D474" s="138" t="s">
        <v>198</v>
      </c>
      <c r="E474" s="138"/>
    </row>
    <row r="475" spans="1:7" x14ac:dyDescent="0.25">
      <c r="A475" s="126" t="s">
        <v>145</v>
      </c>
      <c r="B475" s="126"/>
      <c r="C475" s="126"/>
      <c r="D475" s="139" t="s">
        <v>172</v>
      </c>
      <c r="E475" s="139"/>
    </row>
    <row r="476" spans="1:7" x14ac:dyDescent="0.25">
      <c r="A476" s="126" t="s">
        <v>147</v>
      </c>
      <c r="B476" s="126"/>
      <c r="C476" s="126"/>
      <c r="D476" s="138" t="s">
        <v>432</v>
      </c>
      <c r="E476" s="138"/>
    </row>
    <row r="477" spans="1:7" x14ac:dyDescent="0.25">
      <c r="A477" s="126" t="s">
        <v>433</v>
      </c>
      <c r="B477" s="126"/>
      <c r="C477" s="126"/>
      <c r="D477" s="126"/>
      <c r="E477" s="126"/>
    </row>
    <row r="478" spans="1:7" x14ac:dyDescent="0.25">
      <c r="A478" s="126" t="s">
        <v>151</v>
      </c>
      <c r="B478" s="126"/>
      <c r="C478" s="126"/>
      <c r="D478" s="138" t="s">
        <v>152</v>
      </c>
      <c r="E478" s="138"/>
    </row>
    <row r="479" spans="1:7" x14ac:dyDescent="0.25">
      <c r="A479" s="126" t="s">
        <v>153</v>
      </c>
      <c r="B479" s="126"/>
      <c r="C479" s="126"/>
      <c r="D479" s="138" t="s">
        <v>175</v>
      </c>
      <c r="E479" s="138"/>
      <c r="G479" s="34"/>
    </row>
    <row r="480" spans="1:7" x14ac:dyDescent="0.25">
      <c r="A480" s="126" t="s">
        <v>155</v>
      </c>
      <c r="B480" s="126"/>
      <c r="C480" s="126"/>
      <c r="D480" s="138" t="s">
        <v>156</v>
      </c>
      <c r="E480" s="138"/>
    </row>
    <row r="481" spans="1:6" x14ac:dyDescent="0.25">
      <c r="A481" s="126" t="s">
        <v>157</v>
      </c>
      <c r="B481" s="126"/>
      <c r="C481" s="126"/>
      <c r="D481" s="138" t="s">
        <v>13</v>
      </c>
      <c r="E481" s="138"/>
    </row>
    <row r="482" spans="1:6" x14ac:dyDescent="0.25">
      <c r="A482" s="126" t="s">
        <v>158</v>
      </c>
      <c r="B482" s="126"/>
      <c r="C482" s="126"/>
      <c r="D482" s="138" t="s">
        <v>199</v>
      </c>
      <c r="E482" s="138"/>
    </row>
    <row r="483" spans="1:6" x14ac:dyDescent="0.25">
      <c r="A483" s="126" t="s">
        <v>160</v>
      </c>
      <c r="B483" s="126"/>
      <c r="C483" s="126"/>
      <c r="D483" s="138" t="s">
        <v>427</v>
      </c>
      <c r="E483" s="138"/>
    </row>
    <row r="484" spans="1:6" x14ac:dyDescent="0.25">
      <c r="A484" s="23"/>
      <c r="B484" s="23"/>
      <c r="C484" s="23"/>
      <c r="D484" s="3"/>
      <c r="E484" s="3"/>
    </row>
    <row r="485" spans="1:6" ht="15.75" x14ac:dyDescent="0.25">
      <c r="A485" s="32" t="s">
        <v>201</v>
      </c>
      <c r="B485" s="32"/>
      <c r="C485" s="32"/>
      <c r="D485" s="32"/>
      <c r="E485" s="32"/>
    </row>
    <row r="486" spans="1:6" x14ac:dyDescent="0.25">
      <c r="A486" s="33" t="s">
        <v>137</v>
      </c>
      <c r="B486" s="33" t="s">
        <v>192</v>
      </c>
      <c r="C486" s="33" t="s">
        <v>179</v>
      </c>
    </row>
    <row r="487" spans="1:6" x14ac:dyDescent="0.25">
      <c r="A487" s="126" t="s">
        <v>139</v>
      </c>
      <c r="B487" s="126"/>
      <c r="C487" s="126"/>
      <c r="D487" s="126" t="s">
        <v>202</v>
      </c>
      <c r="E487" s="126"/>
      <c r="F487" s="126"/>
    </row>
    <row r="488" spans="1:6" x14ac:dyDescent="0.25">
      <c r="A488" s="126" t="s">
        <v>141</v>
      </c>
      <c r="B488" s="126"/>
      <c r="C488" s="126"/>
      <c r="D488" s="138" t="s">
        <v>142</v>
      </c>
      <c r="E488" s="138"/>
    </row>
    <row r="489" spans="1:6" x14ac:dyDescent="0.25">
      <c r="A489" s="126" t="s">
        <v>143</v>
      </c>
      <c r="B489" s="126"/>
      <c r="C489" s="126"/>
      <c r="D489" s="138" t="s">
        <v>198</v>
      </c>
      <c r="E489" s="138"/>
    </row>
    <row r="490" spans="1:6" x14ac:dyDescent="0.25">
      <c r="A490" s="126" t="s">
        <v>145</v>
      </c>
      <c r="B490" s="126"/>
      <c r="C490" s="126"/>
      <c r="D490" s="139" t="s">
        <v>172</v>
      </c>
      <c r="E490" s="139"/>
    </row>
    <row r="491" spans="1:6" x14ac:dyDescent="0.25">
      <c r="A491" s="126" t="s">
        <v>147</v>
      </c>
      <c r="B491" s="126"/>
      <c r="C491" s="126"/>
      <c r="D491" s="138" t="s">
        <v>148</v>
      </c>
      <c r="E491" s="138"/>
    </row>
    <row r="492" spans="1:6" x14ac:dyDescent="0.25">
      <c r="A492" s="126" t="s">
        <v>151</v>
      </c>
      <c r="B492" s="126"/>
      <c r="C492" s="126"/>
      <c r="D492" s="138" t="s">
        <v>152</v>
      </c>
      <c r="E492" s="138"/>
    </row>
    <row r="493" spans="1:6" x14ac:dyDescent="0.25">
      <c r="A493" s="126" t="s">
        <v>153</v>
      </c>
      <c r="B493" s="126"/>
      <c r="C493" s="126"/>
      <c r="D493" s="138" t="s">
        <v>175</v>
      </c>
      <c r="E493" s="138"/>
    </row>
    <row r="494" spans="1:6" x14ac:dyDescent="0.25">
      <c r="A494" s="126" t="s">
        <v>155</v>
      </c>
      <c r="B494" s="126"/>
      <c r="C494" s="126"/>
      <c r="D494" s="138" t="s">
        <v>156</v>
      </c>
      <c r="E494" s="138"/>
    </row>
    <row r="495" spans="1:6" x14ac:dyDescent="0.25">
      <c r="A495" s="126" t="s">
        <v>157</v>
      </c>
      <c r="B495" s="126"/>
      <c r="C495" s="126"/>
      <c r="D495" s="138" t="s">
        <v>13</v>
      </c>
      <c r="E495" s="138"/>
    </row>
    <row r="496" spans="1:6" x14ac:dyDescent="0.25">
      <c r="A496" s="126" t="s">
        <v>158</v>
      </c>
      <c r="B496" s="126"/>
      <c r="C496" s="126"/>
      <c r="D496" s="138" t="s">
        <v>203</v>
      </c>
      <c r="E496" s="138"/>
    </row>
    <row r="497" spans="1:5" x14ac:dyDescent="0.25">
      <c r="A497" s="126" t="s">
        <v>200</v>
      </c>
      <c r="B497" s="126"/>
      <c r="C497" s="126"/>
      <c r="D497" s="126"/>
      <c r="E497" s="126"/>
    </row>
    <row r="498" spans="1:5" x14ac:dyDescent="0.25">
      <c r="A498" s="126" t="s">
        <v>160</v>
      </c>
      <c r="B498" s="126"/>
      <c r="C498" s="126"/>
      <c r="D498" s="138" t="s">
        <v>204</v>
      </c>
      <c r="E498" s="138"/>
    </row>
    <row r="500" spans="1:5" ht="15.75" x14ac:dyDescent="0.25">
      <c r="A500" s="140" t="s">
        <v>205</v>
      </c>
      <c r="B500" s="140"/>
      <c r="C500" s="140"/>
      <c r="D500" s="140"/>
      <c r="E500" s="140"/>
    </row>
    <row r="501" spans="1:5" ht="15.75" x14ac:dyDescent="0.25">
      <c r="A501" s="32"/>
      <c r="B501" s="32"/>
      <c r="C501" s="32"/>
      <c r="D501" s="32"/>
      <c r="E501" s="32"/>
    </row>
    <row r="502" spans="1:5" x14ac:dyDescent="0.25">
      <c r="A502" s="33" t="s">
        <v>137</v>
      </c>
      <c r="B502" s="33" t="s">
        <v>206</v>
      </c>
      <c r="C502" s="141" t="s">
        <v>207</v>
      </c>
      <c r="D502" s="141"/>
      <c r="E502" s="141"/>
    </row>
    <row r="503" spans="1:5" x14ac:dyDescent="0.25">
      <c r="A503" s="126" t="s">
        <v>139</v>
      </c>
      <c r="B503" s="126"/>
      <c r="C503" s="126"/>
      <c r="D503" s="138" t="s">
        <v>208</v>
      </c>
      <c r="E503" s="138"/>
    </row>
    <row r="504" spans="1:5" x14ac:dyDescent="0.25">
      <c r="A504" s="126" t="s">
        <v>141</v>
      </c>
      <c r="B504" s="126"/>
      <c r="C504" s="126"/>
      <c r="D504" s="138" t="s">
        <v>142</v>
      </c>
      <c r="E504" s="138"/>
    </row>
    <row r="505" spans="1:5" x14ac:dyDescent="0.25">
      <c r="A505" s="126" t="s">
        <v>143</v>
      </c>
      <c r="B505" s="126"/>
      <c r="C505" s="126"/>
      <c r="D505" s="138" t="s">
        <v>198</v>
      </c>
      <c r="E505" s="138"/>
    </row>
    <row r="506" spans="1:5" x14ac:dyDescent="0.25">
      <c r="A506" s="126" t="s">
        <v>145</v>
      </c>
      <c r="B506" s="126"/>
      <c r="C506" s="126"/>
      <c r="D506" s="139" t="s">
        <v>172</v>
      </c>
      <c r="E506" s="139"/>
    </row>
    <row r="507" spans="1:5" x14ac:dyDescent="0.25">
      <c r="A507" s="126" t="s">
        <v>147</v>
      </c>
      <c r="B507" s="126"/>
      <c r="C507" s="126"/>
      <c r="D507" s="138" t="s">
        <v>209</v>
      </c>
      <c r="E507" s="138"/>
    </row>
    <row r="508" spans="1:5" x14ac:dyDescent="0.25">
      <c r="A508" s="126" t="s">
        <v>149</v>
      </c>
      <c r="B508" s="126"/>
      <c r="C508" s="126"/>
      <c r="D508" s="138" t="s">
        <v>174</v>
      </c>
      <c r="E508" s="138"/>
    </row>
    <row r="509" spans="1:5" x14ac:dyDescent="0.25">
      <c r="A509" s="126" t="s">
        <v>151</v>
      </c>
      <c r="B509" s="126"/>
      <c r="C509" s="126"/>
      <c r="D509" s="138" t="s">
        <v>152</v>
      </c>
      <c r="E509" s="138"/>
    </row>
    <row r="510" spans="1:5" x14ac:dyDescent="0.25">
      <c r="A510" s="126" t="s">
        <v>153</v>
      </c>
      <c r="B510" s="126"/>
      <c r="C510" s="126"/>
      <c r="D510" s="138" t="s">
        <v>175</v>
      </c>
      <c r="E510" s="138"/>
    </row>
    <row r="511" spans="1:5" x14ac:dyDescent="0.25">
      <c r="A511" s="126" t="s">
        <v>155</v>
      </c>
      <c r="B511" s="126"/>
      <c r="C511" s="126"/>
      <c r="D511" s="138" t="s">
        <v>156</v>
      </c>
      <c r="E511" s="138"/>
    </row>
    <row r="512" spans="1:5" x14ac:dyDescent="0.25">
      <c r="A512" s="126" t="s">
        <v>157</v>
      </c>
      <c r="B512" s="126"/>
      <c r="C512" s="126"/>
      <c r="D512" s="138" t="s">
        <v>13</v>
      </c>
      <c r="E512" s="138"/>
    </row>
    <row r="513" spans="1:5" x14ac:dyDescent="0.25">
      <c r="A513" s="126" t="s">
        <v>158</v>
      </c>
      <c r="B513" s="126"/>
      <c r="C513" s="126"/>
      <c r="D513" s="138" t="s">
        <v>210</v>
      </c>
      <c r="E513" s="138"/>
    </row>
    <row r="514" spans="1:5" x14ac:dyDescent="0.25">
      <c r="A514" s="126" t="s">
        <v>160</v>
      </c>
      <c r="B514" s="126"/>
      <c r="C514" s="126"/>
      <c r="D514" s="138" t="s">
        <v>434</v>
      </c>
      <c r="E514" s="138"/>
    </row>
    <row r="517" spans="1:5" ht="15.75" x14ac:dyDescent="0.25">
      <c r="A517" s="140" t="s">
        <v>211</v>
      </c>
      <c r="B517" s="140"/>
      <c r="C517" s="140"/>
      <c r="D517" s="140"/>
      <c r="E517" s="140"/>
    </row>
    <row r="518" spans="1:5" ht="15.75" x14ac:dyDescent="0.25">
      <c r="A518" s="32"/>
      <c r="B518" s="32"/>
      <c r="C518" s="32"/>
      <c r="D518" s="32"/>
      <c r="E518" s="32"/>
    </row>
    <row r="519" spans="1:5" x14ac:dyDescent="0.25">
      <c r="A519" s="33" t="s">
        <v>137</v>
      </c>
      <c r="B519" s="33" t="s">
        <v>162</v>
      </c>
      <c r="C519" s="141" t="s">
        <v>207</v>
      </c>
      <c r="D519" s="141"/>
      <c r="E519" s="141"/>
    </row>
    <row r="520" spans="1:5" x14ac:dyDescent="0.25">
      <c r="A520" s="126" t="s">
        <v>139</v>
      </c>
      <c r="B520" s="126"/>
      <c r="C520" s="126"/>
      <c r="D520" s="138" t="s">
        <v>212</v>
      </c>
      <c r="E520" s="138"/>
    </row>
    <row r="521" spans="1:5" x14ac:dyDescent="0.25">
      <c r="A521" s="126" t="s">
        <v>141</v>
      </c>
      <c r="B521" s="126"/>
      <c r="C521" s="126"/>
      <c r="D521" s="138" t="s">
        <v>142</v>
      </c>
      <c r="E521" s="138"/>
    </row>
    <row r="522" spans="1:5" x14ac:dyDescent="0.25">
      <c r="A522" s="126" t="s">
        <v>143</v>
      </c>
      <c r="B522" s="126"/>
      <c r="C522" s="126"/>
      <c r="D522" s="138" t="s">
        <v>198</v>
      </c>
      <c r="E522" s="138"/>
    </row>
    <row r="523" spans="1:5" x14ac:dyDescent="0.25">
      <c r="A523" s="126" t="s">
        <v>145</v>
      </c>
      <c r="B523" s="126"/>
      <c r="C523" s="126"/>
      <c r="D523" s="139" t="s">
        <v>172</v>
      </c>
      <c r="E523" s="139"/>
    </row>
    <row r="524" spans="1:5" x14ac:dyDescent="0.25">
      <c r="A524" s="126" t="s">
        <v>147</v>
      </c>
      <c r="B524" s="126"/>
      <c r="C524" s="126"/>
      <c r="D524" s="138" t="s">
        <v>209</v>
      </c>
      <c r="E524" s="138"/>
    </row>
    <row r="525" spans="1:5" x14ac:dyDescent="0.25">
      <c r="A525" s="126" t="s">
        <v>149</v>
      </c>
      <c r="B525" s="126"/>
      <c r="C525" s="126"/>
      <c r="D525" s="138" t="s">
        <v>174</v>
      </c>
      <c r="E525" s="138"/>
    </row>
    <row r="526" spans="1:5" x14ac:dyDescent="0.25">
      <c r="A526" s="126" t="s">
        <v>151</v>
      </c>
      <c r="B526" s="126"/>
      <c r="C526" s="126"/>
      <c r="D526" s="138" t="s">
        <v>152</v>
      </c>
      <c r="E526" s="138"/>
    </row>
    <row r="527" spans="1:5" x14ac:dyDescent="0.25">
      <c r="A527" s="126" t="s">
        <v>153</v>
      </c>
      <c r="B527" s="126"/>
      <c r="C527" s="126"/>
      <c r="D527" s="138" t="s">
        <v>175</v>
      </c>
      <c r="E527" s="138"/>
    </row>
    <row r="528" spans="1:5" x14ac:dyDescent="0.25">
      <c r="A528" s="126" t="s">
        <v>155</v>
      </c>
      <c r="B528" s="126"/>
      <c r="C528" s="126"/>
      <c r="D528" s="138" t="s">
        <v>156</v>
      </c>
      <c r="E528" s="138"/>
    </row>
    <row r="529" spans="1:5" x14ac:dyDescent="0.25">
      <c r="A529" s="126" t="s">
        <v>157</v>
      </c>
      <c r="B529" s="126"/>
      <c r="C529" s="126"/>
      <c r="D529" s="138" t="s">
        <v>13</v>
      </c>
      <c r="E529" s="138"/>
    </row>
    <row r="530" spans="1:5" x14ac:dyDescent="0.25">
      <c r="A530" s="126" t="s">
        <v>158</v>
      </c>
      <c r="B530" s="126"/>
      <c r="C530" s="126"/>
      <c r="D530" s="138" t="s">
        <v>213</v>
      </c>
      <c r="E530" s="138"/>
    </row>
    <row r="531" spans="1:5" x14ac:dyDescent="0.25">
      <c r="A531" s="126" t="s">
        <v>160</v>
      </c>
      <c r="B531" s="126"/>
      <c r="C531" s="126"/>
      <c r="D531" s="138" t="s">
        <v>214</v>
      </c>
      <c r="E531" s="138"/>
    </row>
    <row r="532" spans="1:5" x14ac:dyDescent="0.25">
      <c r="A532" s="23"/>
      <c r="B532" s="23"/>
      <c r="C532" s="23"/>
      <c r="D532" s="3"/>
      <c r="E532" s="3"/>
    </row>
    <row r="533" spans="1:5" ht="15.75" x14ac:dyDescent="0.25">
      <c r="A533" s="140" t="s">
        <v>215</v>
      </c>
      <c r="B533" s="140"/>
      <c r="C533" s="140"/>
      <c r="D533" s="140"/>
      <c r="E533" s="140"/>
    </row>
    <row r="534" spans="1:5" ht="15.75" x14ac:dyDescent="0.25">
      <c r="A534" s="32"/>
      <c r="B534" s="32"/>
      <c r="C534" s="32"/>
      <c r="D534" s="32"/>
      <c r="E534" s="32"/>
    </row>
    <row r="535" spans="1:5" x14ac:dyDescent="0.25">
      <c r="A535" s="33" t="s">
        <v>137</v>
      </c>
      <c r="B535" s="33" t="s">
        <v>197</v>
      </c>
      <c r="C535" s="33" t="s">
        <v>179</v>
      </c>
      <c r="D535" s="33"/>
      <c r="E535" s="33"/>
    </row>
    <row r="536" spans="1:5" x14ac:dyDescent="0.25">
      <c r="A536" s="126" t="s">
        <v>139</v>
      </c>
      <c r="B536" s="126"/>
      <c r="C536" s="126"/>
      <c r="D536" s="138" t="s">
        <v>202</v>
      </c>
      <c r="E536" s="138"/>
    </row>
    <row r="537" spans="1:5" x14ac:dyDescent="0.25">
      <c r="A537" s="126" t="s">
        <v>141</v>
      </c>
      <c r="B537" s="126"/>
      <c r="C537" s="126"/>
      <c r="D537" s="138" t="s">
        <v>142</v>
      </c>
      <c r="E537" s="138"/>
    </row>
    <row r="538" spans="1:5" x14ac:dyDescent="0.25">
      <c r="A538" s="126" t="s">
        <v>143</v>
      </c>
      <c r="B538" s="126"/>
      <c r="C538" s="126"/>
      <c r="D538" s="138" t="s">
        <v>198</v>
      </c>
      <c r="E538" s="138"/>
    </row>
    <row r="539" spans="1:5" x14ac:dyDescent="0.25">
      <c r="A539" s="126" t="s">
        <v>145</v>
      </c>
      <c r="B539" s="126"/>
      <c r="C539" s="126"/>
      <c r="D539" s="139" t="s">
        <v>172</v>
      </c>
      <c r="E539" s="139"/>
    </row>
    <row r="540" spans="1:5" x14ac:dyDescent="0.25">
      <c r="A540" s="126" t="s">
        <v>147</v>
      </c>
      <c r="B540" s="126"/>
      <c r="C540" s="126"/>
      <c r="D540" s="138" t="s">
        <v>209</v>
      </c>
      <c r="E540" s="138"/>
    </row>
    <row r="541" spans="1:5" x14ac:dyDescent="0.25">
      <c r="A541" s="126" t="s">
        <v>151</v>
      </c>
      <c r="B541" s="126"/>
      <c r="C541" s="126"/>
      <c r="D541" s="138" t="s">
        <v>152</v>
      </c>
      <c r="E541" s="138"/>
    </row>
    <row r="542" spans="1:5" x14ac:dyDescent="0.25">
      <c r="A542" s="126" t="s">
        <v>153</v>
      </c>
      <c r="B542" s="126"/>
      <c r="C542" s="126"/>
      <c r="D542" s="138" t="s">
        <v>175</v>
      </c>
      <c r="E542" s="138"/>
    </row>
    <row r="543" spans="1:5" x14ac:dyDescent="0.25">
      <c r="A543" s="126" t="s">
        <v>155</v>
      </c>
      <c r="B543" s="126"/>
      <c r="C543" s="126"/>
      <c r="D543" s="138" t="s">
        <v>156</v>
      </c>
      <c r="E543" s="138"/>
    </row>
    <row r="544" spans="1:5" x14ac:dyDescent="0.25">
      <c r="A544" s="126" t="s">
        <v>157</v>
      </c>
      <c r="B544" s="126"/>
      <c r="C544" s="126"/>
      <c r="D544" s="138" t="s">
        <v>13</v>
      </c>
      <c r="E544" s="138"/>
    </row>
    <row r="545" spans="1:5" x14ac:dyDescent="0.25">
      <c r="A545" s="126" t="s">
        <v>158</v>
      </c>
      <c r="B545" s="126"/>
      <c r="C545" s="126"/>
      <c r="D545" s="138" t="s">
        <v>199</v>
      </c>
      <c r="E545" s="138"/>
    </row>
    <row r="546" spans="1:5" x14ac:dyDescent="0.25">
      <c r="A546" s="126" t="s">
        <v>200</v>
      </c>
      <c r="B546" s="126"/>
      <c r="C546" s="126"/>
      <c r="D546" s="3"/>
      <c r="E546" s="3"/>
    </row>
    <row r="547" spans="1:5" x14ac:dyDescent="0.25">
      <c r="A547" s="126" t="s">
        <v>160</v>
      </c>
      <c r="B547" s="126"/>
      <c r="C547" s="126"/>
      <c r="D547" s="138" t="s">
        <v>428</v>
      </c>
      <c r="E547" s="138"/>
    </row>
    <row r="548" spans="1:5" x14ac:dyDescent="0.25">
      <c r="A548" s="23"/>
      <c r="B548" s="23"/>
      <c r="C548" s="23"/>
      <c r="D548" s="3"/>
      <c r="E548" s="3"/>
    </row>
    <row r="549" spans="1:5" x14ac:dyDescent="0.25">
      <c r="A549" s="23"/>
      <c r="B549" s="23"/>
      <c r="C549" s="23"/>
      <c r="D549" s="3"/>
      <c r="E549" s="3"/>
    </row>
    <row r="551" spans="1:5" x14ac:dyDescent="0.25">
      <c r="A551" s="23"/>
      <c r="B551" s="23"/>
      <c r="C551" s="23"/>
      <c r="D551" s="3"/>
      <c r="E551" s="3"/>
    </row>
    <row r="552" spans="1:5" x14ac:dyDescent="0.25">
      <c r="A552" s="23"/>
      <c r="B552" s="23"/>
      <c r="C552" s="23"/>
      <c r="D552" s="3"/>
      <c r="E552" s="3"/>
    </row>
    <row r="554" spans="1:5" x14ac:dyDescent="0.25">
      <c r="A554" s="23"/>
      <c r="B554" s="23"/>
      <c r="C554" s="23"/>
      <c r="D554" s="3"/>
      <c r="E554" s="3"/>
    </row>
    <row r="555" spans="1:5" x14ac:dyDescent="0.25">
      <c r="A555" s="23"/>
      <c r="B555" s="23"/>
      <c r="C555" s="23"/>
      <c r="D555" s="3"/>
      <c r="E555" s="3"/>
    </row>
    <row r="557" spans="1:5" x14ac:dyDescent="0.25">
      <c r="A557" s="23"/>
      <c r="B557" s="23"/>
      <c r="C557" s="23"/>
      <c r="D557" s="3"/>
      <c r="E557" s="3"/>
    </row>
    <row r="558" spans="1:5" x14ac:dyDescent="0.25">
      <c r="A558" s="23"/>
      <c r="B558" s="23"/>
      <c r="C558" s="23"/>
      <c r="D558" s="3"/>
      <c r="E558" s="3"/>
    </row>
    <row r="559" spans="1:5" x14ac:dyDescent="0.25">
      <c r="A559" s="23"/>
      <c r="B559" s="23"/>
      <c r="C559" s="23"/>
      <c r="D559" s="3"/>
      <c r="E559" s="3"/>
    </row>
    <row r="560" spans="1:5" x14ac:dyDescent="0.25">
      <c r="A560" s="23"/>
      <c r="B560" s="23"/>
      <c r="C560" s="23"/>
      <c r="D560" s="3"/>
      <c r="E560" s="3"/>
    </row>
    <row r="562" spans="1:5" x14ac:dyDescent="0.25">
      <c r="A562" s="23"/>
      <c r="B562" s="23"/>
      <c r="C562" s="23"/>
      <c r="D562" s="3"/>
      <c r="E562" s="3"/>
    </row>
    <row r="563" spans="1:5" x14ac:dyDescent="0.25">
      <c r="A563" s="23"/>
      <c r="B563" s="23"/>
      <c r="C563" s="23"/>
      <c r="D563" s="3"/>
      <c r="E563" s="3"/>
    </row>
    <row r="564" spans="1:5" x14ac:dyDescent="0.25">
      <c r="A564" s="23"/>
      <c r="B564" s="23"/>
      <c r="C564" s="23"/>
      <c r="D564" s="3"/>
      <c r="E564" s="3"/>
    </row>
    <row r="565" spans="1:5" x14ac:dyDescent="0.25">
      <c r="A565" s="23"/>
      <c r="B565" s="23"/>
      <c r="C565" s="23"/>
      <c r="D565" s="3"/>
      <c r="E565" s="3"/>
    </row>
    <row r="567" spans="1:5" x14ac:dyDescent="0.25">
      <c r="A567" s="23"/>
      <c r="B567" s="23"/>
      <c r="C567" s="23"/>
      <c r="D567" s="3"/>
      <c r="E567" s="3"/>
    </row>
    <row r="568" spans="1:5" x14ac:dyDescent="0.25">
      <c r="A568" s="23"/>
      <c r="B568" s="23"/>
      <c r="C568" s="23"/>
      <c r="D568" s="3"/>
      <c r="E568" s="3"/>
    </row>
    <row r="570" spans="1:5" x14ac:dyDescent="0.25">
      <c r="A570" s="23"/>
      <c r="B570" s="23"/>
      <c r="C570" s="23"/>
      <c r="D570" s="3"/>
      <c r="E570" s="3"/>
    </row>
    <row r="571" spans="1:5" x14ac:dyDescent="0.25">
      <c r="A571" s="23"/>
      <c r="B571" s="23"/>
      <c r="C571" s="23"/>
      <c r="D571" s="3"/>
      <c r="E571" s="3"/>
    </row>
    <row r="573" spans="1:5" x14ac:dyDescent="0.25">
      <c r="A573" s="23"/>
      <c r="B573" s="23"/>
      <c r="C573" s="23"/>
      <c r="D573" s="3"/>
      <c r="E573" s="3"/>
    </row>
    <row r="574" spans="1:5" x14ac:dyDescent="0.25">
      <c r="A574" s="23"/>
      <c r="B574" s="23"/>
      <c r="C574" s="23"/>
      <c r="D574" s="3"/>
      <c r="E574" s="3"/>
    </row>
    <row r="575" spans="1:5" x14ac:dyDescent="0.25">
      <c r="A575" s="23"/>
      <c r="B575" s="23"/>
      <c r="C575" s="23"/>
      <c r="D575" s="3"/>
      <c r="E575" s="3"/>
    </row>
    <row r="576" spans="1:5" x14ac:dyDescent="0.25">
      <c r="A576" s="23"/>
      <c r="B576" s="23"/>
      <c r="C576" s="23"/>
      <c r="D576" s="3"/>
      <c r="E576" s="3"/>
    </row>
    <row r="577" spans="1:9" x14ac:dyDescent="0.25">
      <c r="A577" s="23"/>
      <c r="B577" s="23"/>
      <c r="C577" s="23"/>
      <c r="D577" s="3"/>
      <c r="E577" s="3"/>
    </row>
    <row r="578" spans="1:9" x14ac:dyDescent="0.25">
      <c r="A578" s="23"/>
      <c r="B578" s="23"/>
      <c r="C578" s="23"/>
      <c r="D578" s="3"/>
      <c r="E578" s="3"/>
    </row>
    <row r="579" spans="1:9" x14ac:dyDescent="0.25">
      <c r="A579" s="23"/>
      <c r="B579" s="23"/>
      <c r="C579" s="23"/>
      <c r="D579" s="3"/>
      <c r="E579" s="3"/>
    </row>
    <row r="581" spans="1:9" x14ac:dyDescent="0.25">
      <c r="A581" s="23"/>
      <c r="B581" s="23"/>
      <c r="C581" s="23"/>
      <c r="D581" s="3"/>
      <c r="E581" s="3"/>
    </row>
    <row r="582" spans="1:9" ht="15.75" x14ac:dyDescent="0.25">
      <c r="A582" s="137" t="s">
        <v>217</v>
      </c>
      <c r="B582" s="137"/>
      <c r="C582" s="137"/>
      <c r="D582" s="137"/>
      <c r="E582" s="137"/>
      <c r="F582" s="137"/>
      <c r="G582" s="137"/>
    </row>
    <row r="585" spans="1:9" x14ac:dyDescent="0.25">
      <c r="A585" s="119" t="s">
        <v>218</v>
      </c>
      <c r="B585" s="119"/>
      <c r="C585" s="119"/>
      <c r="D585" s="119"/>
      <c r="E585" s="119"/>
      <c r="F585" s="119"/>
      <c r="G585" s="119"/>
      <c r="H585" s="119"/>
      <c r="I585" s="119"/>
    </row>
    <row r="586" spans="1:9" x14ac:dyDescent="0.25">
      <c r="A586" s="119"/>
      <c r="B586" s="119"/>
      <c r="C586" s="119"/>
      <c r="D586" s="119"/>
      <c r="E586" s="119"/>
      <c r="F586" s="119"/>
      <c r="G586" s="119"/>
      <c r="H586" s="119"/>
      <c r="I586" s="119"/>
    </row>
    <row r="587" spans="1:9" x14ac:dyDescent="0.25">
      <c r="A587" s="119"/>
      <c r="B587" s="119"/>
      <c r="C587" s="119"/>
      <c r="D587" s="119"/>
      <c r="E587" s="119"/>
      <c r="F587" s="119"/>
      <c r="G587" s="119"/>
      <c r="H587" s="119"/>
      <c r="I587" s="119"/>
    </row>
    <row r="588" spans="1:9" x14ac:dyDescent="0.25">
      <c r="A588" s="119"/>
      <c r="B588" s="119"/>
      <c r="C588" s="119"/>
      <c r="D588" s="119"/>
      <c r="E588" s="119"/>
      <c r="F588" s="119"/>
      <c r="G588" s="119"/>
      <c r="H588" s="119"/>
      <c r="I588" s="119"/>
    </row>
    <row r="589" spans="1:9" x14ac:dyDescent="0.25">
      <c r="A589" s="119"/>
      <c r="B589" s="119"/>
      <c r="C589" s="119"/>
      <c r="D589" s="119"/>
      <c r="E589" s="119"/>
      <c r="F589" s="119"/>
      <c r="G589" s="119"/>
      <c r="H589" s="119"/>
      <c r="I589" s="119"/>
    </row>
    <row r="592" spans="1:9" x14ac:dyDescent="0.25">
      <c r="A592" s="119" t="s">
        <v>219</v>
      </c>
      <c r="B592" s="119"/>
      <c r="C592" s="119"/>
      <c r="D592" s="119"/>
      <c r="E592" s="119"/>
      <c r="F592" s="119"/>
      <c r="G592" s="119"/>
      <c r="H592" s="119"/>
      <c r="I592" s="119"/>
    </row>
    <row r="593" spans="1:9" x14ac:dyDescent="0.25">
      <c r="A593" s="119"/>
      <c r="B593" s="119"/>
      <c r="C593" s="119"/>
      <c r="D593" s="119"/>
      <c r="E593" s="119"/>
      <c r="F593" s="119"/>
      <c r="G593" s="119"/>
      <c r="H593" s="119"/>
      <c r="I593" s="119"/>
    </row>
    <row r="594" spans="1:9" x14ac:dyDescent="0.25">
      <c r="A594" s="119"/>
      <c r="B594" s="119"/>
      <c r="C594" s="119"/>
      <c r="D594" s="119"/>
      <c r="E594" s="119"/>
      <c r="F594" s="119"/>
      <c r="G594" s="119"/>
      <c r="H594" s="119"/>
      <c r="I594" s="119"/>
    </row>
    <row r="595" spans="1:9" x14ac:dyDescent="0.25">
      <c r="A595" s="119"/>
      <c r="B595" s="119"/>
      <c r="C595" s="119"/>
      <c r="D595" s="119"/>
      <c r="E595" s="119"/>
      <c r="F595" s="119"/>
      <c r="G595" s="119"/>
      <c r="H595" s="119"/>
      <c r="I595" s="119"/>
    </row>
    <row r="596" spans="1:9" x14ac:dyDescent="0.25">
      <c r="A596" s="119"/>
      <c r="B596" s="119"/>
      <c r="C596" s="119"/>
      <c r="D596" s="119"/>
      <c r="E596" s="119"/>
      <c r="F596" s="119"/>
      <c r="G596" s="119"/>
      <c r="H596" s="119"/>
      <c r="I596" s="119"/>
    </row>
    <row r="597" spans="1:9" x14ac:dyDescent="0.25">
      <c r="A597" s="119"/>
      <c r="B597" s="119"/>
      <c r="C597" s="119"/>
      <c r="D597" s="119"/>
      <c r="E597" s="119"/>
      <c r="F597" s="119"/>
      <c r="G597" s="119"/>
      <c r="H597" s="119"/>
      <c r="I597" s="119"/>
    </row>
    <row r="598" spans="1:9" x14ac:dyDescent="0.25">
      <c r="A598" s="119"/>
      <c r="B598" s="119"/>
      <c r="C598" s="119"/>
      <c r="D598" s="119"/>
      <c r="E598" s="119"/>
      <c r="F598" s="119"/>
      <c r="G598" s="119"/>
      <c r="H598" s="119"/>
      <c r="I598" s="119"/>
    </row>
    <row r="599" spans="1:9" x14ac:dyDescent="0.25">
      <c r="A599" s="119"/>
      <c r="B599" s="119"/>
      <c r="C599" s="119"/>
      <c r="D599" s="119"/>
      <c r="E599" s="119"/>
      <c r="F599" s="119"/>
      <c r="G599" s="119"/>
      <c r="H599" s="119"/>
      <c r="I599" s="119"/>
    </row>
    <row r="600" spans="1:9" x14ac:dyDescent="0.25">
      <c r="A600" s="119"/>
      <c r="B600" s="119"/>
      <c r="C600" s="119"/>
      <c r="D600" s="119"/>
      <c r="E600" s="119"/>
      <c r="F600" s="119"/>
      <c r="G600" s="119"/>
      <c r="H600" s="119"/>
      <c r="I600" s="119"/>
    </row>
    <row r="601" spans="1:9" x14ac:dyDescent="0.25">
      <c r="A601" s="119"/>
      <c r="B601" s="119"/>
      <c r="C601" s="119"/>
      <c r="D601" s="119"/>
      <c r="E601" s="119"/>
      <c r="F601" s="119"/>
      <c r="G601" s="119"/>
      <c r="H601" s="119"/>
      <c r="I601" s="119"/>
    </row>
    <row r="618" ht="15" customHeight="1" x14ac:dyDescent="0.25"/>
    <row r="625" spans="1:9" x14ac:dyDescent="0.25">
      <c r="A625" s="126" t="s">
        <v>220</v>
      </c>
      <c r="B625" s="126"/>
      <c r="C625" s="126"/>
      <c r="D625" s="126"/>
      <c r="E625" s="126"/>
      <c r="F625" s="126"/>
      <c r="G625" s="126"/>
      <c r="H625" s="126"/>
      <c r="I625" s="126"/>
    </row>
    <row r="632" spans="1:9" x14ac:dyDescent="0.25">
      <c r="A632" s="119" t="s">
        <v>221</v>
      </c>
      <c r="B632" s="119"/>
      <c r="C632" s="119"/>
      <c r="D632" s="119"/>
      <c r="E632" s="119"/>
      <c r="F632" s="119"/>
      <c r="G632" s="119"/>
      <c r="H632" s="119"/>
      <c r="I632" s="119"/>
    </row>
    <row r="633" spans="1:9" x14ac:dyDescent="0.25">
      <c r="A633" s="119"/>
      <c r="B633" s="119"/>
      <c r="C633" s="119"/>
      <c r="D633" s="119"/>
      <c r="E633" s="119"/>
      <c r="F633" s="119"/>
      <c r="G633" s="119"/>
      <c r="H633" s="119"/>
      <c r="I633" s="119"/>
    </row>
    <row r="634" spans="1:9" x14ac:dyDescent="0.25">
      <c r="A634" s="119"/>
      <c r="B634" s="119"/>
      <c r="C634" s="119"/>
      <c r="D634" s="119"/>
      <c r="E634" s="119"/>
      <c r="F634" s="119"/>
      <c r="G634" s="119"/>
      <c r="H634" s="119"/>
      <c r="I634" s="119"/>
    </row>
    <row r="635" spans="1:9" x14ac:dyDescent="0.25">
      <c r="A635" s="119"/>
      <c r="B635" s="119"/>
      <c r="C635" s="119"/>
      <c r="D635" s="119"/>
      <c r="E635" s="119"/>
      <c r="F635" s="119"/>
      <c r="G635" s="119"/>
      <c r="H635" s="119"/>
      <c r="I635" s="119"/>
    </row>
    <row r="636" spans="1:9" x14ac:dyDescent="0.25">
      <c r="A636" s="119"/>
      <c r="B636" s="119"/>
      <c r="C636" s="119"/>
      <c r="D636" s="119"/>
      <c r="E636" s="119"/>
      <c r="F636" s="119"/>
      <c r="G636" s="119"/>
      <c r="H636" s="119"/>
      <c r="I636" s="119"/>
    </row>
    <row r="637" spans="1:9" x14ac:dyDescent="0.25">
      <c r="A637" s="119"/>
      <c r="B637" s="119"/>
      <c r="C637" s="119"/>
      <c r="D637" s="119"/>
      <c r="E637" s="119"/>
      <c r="F637" s="119"/>
      <c r="G637" s="119"/>
      <c r="H637" s="119"/>
      <c r="I637" s="119"/>
    </row>
    <row r="638" spans="1:9" x14ac:dyDescent="0.25">
      <c r="A638" s="119"/>
      <c r="B638" s="119"/>
      <c r="C638" s="119"/>
      <c r="D638" s="119"/>
      <c r="E638" s="119"/>
      <c r="F638" s="119"/>
      <c r="G638" s="119"/>
      <c r="H638" s="119"/>
      <c r="I638" s="119"/>
    </row>
    <row r="639" spans="1:9" x14ac:dyDescent="0.25">
      <c r="A639" s="119"/>
      <c r="B639" s="119"/>
      <c r="C639" s="119"/>
      <c r="D639" s="119"/>
      <c r="E639" s="119"/>
      <c r="F639" s="119"/>
      <c r="G639" s="119"/>
      <c r="H639" s="119"/>
      <c r="I639" s="119"/>
    </row>
    <row r="640" spans="1:9" x14ac:dyDescent="0.25">
      <c r="A640" s="119"/>
      <c r="B640" s="119"/>
      <c r="C640" s="119"/>
      <c r="D640" s="119"/>
      <c r="E640" s="119"/>
      <c r="F640" s="119"/>
      <c r="G640" s="119"/>
      <c r="H640" s="119"/>
      <c r="I640" s="119"/>
    </row>
    <row r="641" spans="1:9" x14ac:dyDescent="0.25">
      <c r="A641" s="119"/>
      <c r="B641" s="119"/>
      <c r="C641" s="119"/>
      <c r="D641" s="119"/>
      <c r="E641" s="119"/>
      <c r="F641" s="119"/>
      <c r="G641" s="119"/>
      <c r="H641" s="119"/>
      <c r="I641" s="119"/>
    </row>
    <row r="642" spans="1:9" x14ac:dyDescent="0.25">
      <c r="A642" s="22"/>
      <c r="B642" s="22"/>
      <c r="C642" s="22"/>
      <c r="D642" s="22"/>
      <c r="E642" s="22"/>
      <c r="F642" s="22"/>
      <c r="G642" s="22"/>
      <c r="H642" s="22"/>
      <c r="I642" s="22"/>
    </row>
    <row r="666" spans="1:9" x14ac:dyDescent="0.25">
      <c r="A666" s="126" t="s">
        <v>222</v>
      </c>
      <c r="B666" s="126"/>
      <c r="C666" s="126"/>
      <c r="D666" s="126"/>
      <c r="E666" s="126"/>
      <c r="F666" s="126"/>
      <c r="G666" s="126"/>
      <c r="H666" s="126"/>
      <c r="I666" s="126"/>
    </row>
    <row r="682" spans="1:9" x14ac:dyDescent="0.25">
      <c r="A682" s="119" t="s">
        <v>223</v>
      </c>
      <c r="B682" s="119"/>
      <c r="C682" s="119"/>
      <c r="D682" s="119"/>
      <c r="E682" s="119"/>
      <c r="F682" s="119"/>
      <c r="G682" s="119"/>
      <c r="H682" s="119"/>
      <c r="I682" s="119"/>
    </row>
    <row r="683" spans="1:9" x14ac:dyDescent="0.25">
      <c r="A683" s="119"/>
      <c r="B683" s="119"/>
      <c r="C683" s="119"/>
      <c r="D683" s="119"/>
      <c r="E683" s="119"/>
      <c r="F683" s="119"/>
      <c r="G683" s="119"/>
      <c r="H683" s="119"/>
      <c r="I683" s="119"/>
    </row>
    <row r="684" spans="1:9" x14ac:dyDescent="0.25">
      <c r="A684" s="119"/>
      <c r="B684" s="119"/>
      <c r="C684" s="119"/>
      <c r="D684" s="119"/>
      <c r="E684" s="119"/>
      <c r="F684" s="119"/>
      <c r="G684" s="119"/>
      <c r="H684" s="119"/>
      <c r="I684" s="119"/>
    </row>
    <row r="685" spans="1:9" x14ac:dyDescent="0.25">
      <c r="A685" s="119"/>
      <c r="B685" s="119"/>
      <c r="C685" s="119"/>
      <c r="D685" s="119"/>
      <c r="E685" s="119"/>
      <c r="F685" s="119"/>
      <c r="G685" s="119"/>
      <c r="H685" s="119"/>
      <c r="I685" s="119"/>
    </row>
    <row r="686" spans="1:9" x14ac:dyDescent="0.25">
      <c r="A686" s="119"/>
      <c r="B686" s="119"/>
      <c r="C686" s="119"/>
      <c r="D686" s="119"/>
      <c r="E686" s="119"/>
      <c r="F686" s="119"/>
      <c r="G686" s="119"/>
      <c r="H686" s="119"/>
      <c r="I686" s="119"/>
    </row>
    <row r="687" spans="1:9" x14ac:dyDescent="0.25">
      <c r="A687" s="119"/>
      <c r="B687" s="119"/>
      <c r="C687" s="119"/>
      <c r="D687" s="119"/>
      <c r="E687" s="119"/>
      <c r="F687" s="119"/>
      <c r="G687" s="119"/>
      <c r="H687" s="119"/>
      <c r="I687" s="119"/>
    </row>
    <row r="688" spans="1:9" x14ac:dyDescent="0.25">
      <c r="A688" s="119"/>
      <c r="B688" s="119"/>
      <c r="C688" s="119"/>
      <c r="D688" s="119"/>
      <c r="E688" s="119"/>
      <c r="F688" s="119"/>
      <c r="G688" s="119"/>
      <c r="H688" s="119"/>
      <c r="I688" s="119"/>
    </row>
    <row r="689" spans="1:9" x14ac:dyDescent="0.25">
      <c r="A689" s="119"/>
      <c r="B689" s="119"/>
      <c r="C689" s="119"/>
      <c r="D689" s="119"/>
      <c r="E689" s="119"/>
      <c r="F689" s="119"/>
      <c r="G689" s="119"/>
      <c r="H689" s="119"/>
      <c r="I689" s="119"/>
    </row>
    <row r="690" spans="1:9" x14ac:dyDescent="0.25">
      <c r="A690" s="119"/>
      <c r="B690" s="119"/>
      <c r="C690" s="119"/>
      <c r="D690" s="119"/>
      <c r="E690" s="119"/>
      <c r="F690" s="119"/>
      <c r="G690" s="119"/>
      <c r="H690" s="119"/>
      <c r="I690" s="119"/>
    </row>
    <row r="691" spans="1:9" x14ac:dyDescent="0.25">
      <c r="A691" s="119"/>
      <c r="B691" s="119"/>
      <c r="C691" s="119"/>
      <c r="D691" s="119"/>
      <c r="E691" s="119"/>
      <c r="F691" s="119"/>
      <c r="G691" s="119"/>
      <c r="H691" s="119"/>
      <c r="I691" s="119"/>
    </row>
    <row r="715" spans="1:9" x14ac:dyDescent="0.25">
      <c r="A715" s="126" t="s">
        <v>224</v>
      </c>
      <c r="B715" s="126"/>
      <c r="C715" s="126"/>
      <c r="D715" s="126"/>
      <c r="E715" s="126"/>
      <c r="F715" s="126"/>
      <c r="G715" s="126"/>
      <c r="H715" s="126"/>
      <c r="I715" s="126"/>
    </row>
    <row r="732" spans="1:9" x14ac:dyDescent="0.25">
      <c r="A732" s="119" t="s">
        <v>225</v>
      </c>
      <c r="B732" s="119"/>
      <c r="C732" s="119"/>
      <c r="D732" s="119"/>
      <c r="E732" s="119"/>
      <c r="F732" s="119"/>
      <c r="G732" s="119"/>
      <c r="H732" s="119"/>
      <c r="I732" s="119"/>
    </row>
    <row r="733" spans="1:9" x14ac:dyDescent="0.25">
      <c r="A733" s="119"/>
      <c r="B733" s="119"/>
      <c r="C733" s="119"/>
      <c r="D733" s="119"/>
      <c r="E733" s="119"/>
      <c r="F733" s="119"/>
      <c r="G733" s="119"/>
      <c r="H733" s="119"/>
      <c r="I733" s="119"/>
    </row>
    <row r="734" spans="1:9" x14ac:dyDescent="0.25">
      <c r="A734" s="119"/>
      <c r="B734" s="119"/>
      <c r="C734" s="119"/>
      <c r="D734" s="119"/>
      <c r="E734" s="119"/>
      <c r="F734" s="119"/>
      <c r="G734" s="119"/>
      <c r="H734" s="119"/>
      <c r="I734" s="119"/>
    </row>
    <row r="735" spans="1:9" x14ac:dyDescent="0.25">
      <c r="A735" s="119"/>
      <c r="B735" s="119"/>
      <c r="C735" s="119"/>
      <c r="D735" s="119"/>
      <c r="E735" s="119"/>
      <c r="F735" s="119"/>
      <c r="G735" s="119"/>
      <c r="H735" s="119"/>
      <c r="I735" s="119"/>
    </row>
    <row r="736" spans="1:9" x14ac:dyDescent="0.25">
      <c r="A736" s="119"/>
      <c r="B736" s="119"/>
      <c r="C736" s="119"/>
      <c r="D736" s="119"/>
      <c r="E736" s="119"/>
      <c r="F736" s="119"/>
      <c r="G736" s="119"/>
      <c r="H736" s="119"/>
      <c r="I736" s="119"/>
    </row>
    <row r="737" spans="1:9" x14ac:dyDescent="0.25">
      <c r="A737" s="119"/>
      <c r="B737" s="119"/>
      <c r="C737" s="119"/>
      <c r="D737" s="119"/>
      <c r="E737" s="119"/>
      <c r="F737" s="119"/>
      <c r="G737" s="119"/>
      <c r="H737" s="119"/>
      <c r="I737" s="119"/>
    </row>
    <row r="738" spans="1:9" x14ac:dyDescent="0.25">
      <c r="A738" s="119"/>
      <c r="B738" s="119"/>
      <c r="C738" s="119"/>
      <c r="D738" s="119"/>
      <c r="E738" s="119"/>
      <c r="F738" s="119"/>
      <c r="G738" s="119"/>
      <c r="H738" s="119"/>
      <c r="I738" s="119"/>
    </row>
    <row r="739" spans="1:9" x14ac:dyDescent="0.25">
      <c r="A739" s="119"/>
      <c r="B739" s="119"/>
      <c r="C739" s="119"/>
      <c r="D739" s="119"/>
      <c r="E739" s="119"/>
      <c r="F739" s="119"/>
      <c r="G739" s="119"/>
      <c r="H739" s="119"/>
      <c r="I739" s="119"/>
    </row>
    <row r="740" spans="1:9" x14ac:dyDescent="0.25">
      <c r="A740" s="119"/>
      <c r="B740" s="119"/>
      <c r="C740" s="119"/>
      <c r="D740" s="119"/>
      <c r="E740" s="119"/>
      <c r="F740" s="119"/>
      <c r="G740" s="119"/>
      <c r="H740" s="119"/>
      <c r="I740" s="119"/>
    </row>
    <row r="741" spans="1:9" x14ac:dyDescent="0.25">
      <c r="A741" s="119"/>
      <c r="B741" s="119"/>
      <c r="C741" s="119"/>
      <c r="D741" s="119"/>
      <c r="E741" s="119"/>
      <c r="F741" s="119"/>
      <c r="G741" s="119"/>
      <c r="H741" s="119"/>
      <c r="I741" s="119"/>
    </row>
    <row r="764" spans="1:9" x14ac:dyDescent="0.25">
      <c r="A764" s="126" t="s">
        <v>226</v>
      </c>
      <c r="B764" s="126"/>
      <c r="C764" s="126"/>
      <c r="D764" s="126"/>
      <c r="E764" s="126"/>
      <c r="F764" s="126"/>
      <c r="G764" s="126"/>
      <c r="H764" s="126"/>
      <c r="I764" s="126"/>
    </row>
    <row r="770" spans="1:9" ht="15" customHeight="1" x14ac:dyDescent="0.25"/>
    <row r="782" spans="1:9" ht="18.75" x14ac:dyDescent="0.3">
      <c r="A782" s="118" t="s">
        <v>227</v>
      </c>
      <c r="B782" s="118"/>
      <c r="C782" s="118"/>
      <c r="D782" s="118"/>
      <c r="E782" s="118"/>
      <c r="F782" s="118"/>
      <c r="G782" s="118"/>
    </row>
    <row r="784" spans="1:9" x14ac:dyDescent="0.25">
      <c r="A784" s="119" t="s">
        <v>228</v>
      </c>
      <c r="B784" s="119"/>
      <c r="C784" s="119"/>
      <c r="D784" s="119"/>
      <c r="E784" s="119"/>
      <c r="F784" s="119"/>
      <c r="G784" s="119"/>
      <c r="H784" s="119"/>
      <c r="I784" s="119"/>
    </row>
    <row r="785" spans="1:9" x14ac:dyDescent="0.25">
      <c r="A785" s="119"/>
      <c r="B785" s="119"/>
      <c r="C785" s="119"/>
      <c r="D785" s="119"/>
      <c r="E785" s="119"/>
      <c r="F785" s="119"/>
      <c r="G785" s="119"/>
      <c r="H785" s="119"/>
      <c r="I785" s="119"/>
    </row>
    <row r="786" spans="1:9" x14ac:dyDescent="0.25">
      <c r="A786" s="119"/>
      <c r="B786" s="119"/>
      <c r="C786" s="119"/>
      <c r="D786" s="119"/>
      <c r="E786" s="119"/>
      <c r="F786" s="119"/>
      <c r="G786" s="119"/>
      <c r="H786" s="119"/>
      <c r="I786" s="119"/>
    </row>
    <row r="787" spans="1:9" x14ac:dyDescent="0.25">
      <c r="A787" s="119"/>
      <c r="B787" s="119"/>
      <c r="C787" s="119"/>
      <c r="D787" s="119"/>
      <c r="E787" s="119"/>
      <c r="F787" s="119"/>
      <c r="G787" s="119"/>
      <c r="H787" s="119"/>
      <c r="I787" s="119"/>
    </row>
    <row r="788" spans="1:9" x14ac:dyDescent="0.25">
      <c r="A788" s="119"/>
      <c r="B788" s="119"/>
      <c r="C788" s="119"/>
      <c r="D788" s="119"/>
      <c r="E788" s="119"/>
      <c r="F788" s="119"/>
      <c r="G788" s="119"/>
      <c r="H788" s="119"/>
      <c r="I788" s="119"/>
    </row>
    <row r="789" spans="1:9" x14ac:dyDescent="0.25">
      <c r="A789" s="119"/>
      <c r="B789" s="119"/>
      <c r="C789" s="119"/>
      <c r="D789" s="119"/>
      <c r="E789" s="119"/>
      <c r="F789" s="119"/>
      <c r="G789" s="119"/>
      <c r="H789" s="119"/>
      <c r="I789" s="119"/>
    </row>
    <row r="790" spans="1:9" x14ac:dyDescent="0.25">
      <c r="A790" s="24"/>
      <c r="B790" s="24"/>
      <c r="C790" s="24"/>
      <c r="D790" s="24"/>
      <c r="E790" s="24"/>
      <c r="F790" s="24"/>
      <c r="G790" s="24"/>
      <c r="H790" s="24"/>
      <c r="I790" s="24"/>
    </row>
    <row r="791" spans="1:9" x14ac:dyDescent="0.25">
      <c r="A791" s="24"/>
      <c r="B791" s="24"/>
      <c r="C791" s="24"/>
      <c r="D791" s="24"/>
      <c r="E791" s="24"/>
      <c r="F791" s="24"/>
      <c r="G791" s="24"/>
      <c r="H791" s="24"/>
      <c r="I791" s="24"/>
    </row>
    <row r="792" spans="1:9" x14ac:dyDescent="0.25">
      <c r="A792" s="126" t="s">
        <v>229</v>
      </c>
      <c r="B792" s="126"/>
      <c r="C792" s="126"/>
      <c r="D792" s="126"/>
      <c r="E792" s="126"/>
      <c r="F792" s="126"/>
      <c r="G792" s="126"/>
      <c r="H792" s="126"/>
      <c r="I792" s="24"/>
    </row>
    <row r="793" spans="1:9" x14ac:dyDescent="0.25">
      <c r="A793" s="23"/>
      <c r="B793" s="23"/>
      <c r="C793" s="23"/>
      <c r="D793" s="23"/>
      <c r="E793" s="23"/>
      <c r="F793" s="23"/>
      <c r="G793" s="23"/>
      <c r="H793" s="23"/>
      <c r="I793" s="24"/>
    </row>
    <row r="794" spans="1:9" ht="45" x14ac:dyDescent="0.25">
      <c r="B794" s="26" t="s">
        <v>120</v>
      </c>
      <c r="C794" s="127" t="s">
        <v>121</v>
      </c>
      <c r="D794" s="127"/>
      <c r="E794" s="27" t="s">
        <v>230</v>
      </c>
      <c r="F794" s="27" t="s">
        <v>231</v>
      </c>
      <c r="G794" s="123" t="s">
        <v>232</v>
      </c>
      <c r="H794" s="123"/>
    </row>
    <row r="795" spans="1:9" x14ac:dyDescent="0.25">
      <c r="B795" s="124" t="s">
        <v>107</v>
      </c>
      <c r="C795" s="96" t="s">
        <v>108</v>
      </c>
      <c r="D795" s="97"/>
      <c r="E795" s="28">
        <f>1.349*150*4</f>
        <v>809.4</v>
      </c>
      <c r="F795" s="35">
        <f t="shared" ref="F795:F803" si="2">E795*9</f>
        <v>7284.5999999999995</v>
      </c>
      <c r="G795" s="131">
        <f t="shared" ref="G795:G804" si="3">(E795-F196)/F196</f>
        <v>-0.53984172465547819</v>
      </c>
      <c r="H795" s="132"/>
    </row>
    <row r="796" spans="1:9" x14ac:dyDescent="0.25">
      <c r="B796" s="124"/>
      <c r="C796" s="96" t="s">
        <v>109</v>
      </c>
      <c r="D796" s="97"/>
      <c r="E796" s="28">
        <f>0.54*150*4</f>
        <v>324</v>
      </c>
      <c r="F796" s="35">
        <f t="shared" si="2"/>
        <v>2916</v>
      </c>
      <c r="G796" s="131">
        <f t="shared" si="3"/>
        <v>-0.51298701298701299</v>
      </c>
      <c r="H796" s="132"/>
    </row>
    <row r="797" spans="1:9" x14ac:dyDescent="0.25">
      <c r="B797" s="124"/>
      <c r="C797" s="96" t="s">
        <v>110</v>
      </c>
      <c r="D797" s="97"/>
      <c r="E797" s="28">
        <f>0.238*150*4</f>
        <v>142.79999999999998</v>
      </c>
      <c r="F797" s="35">
        <f t="shared" si="2"/>
        <v>1285.1999999999998</v>
      </c>
      <c r="G797" s="131">
        <f t="shared" si="3"/>
        <v>-0.56884057971014501</v>
      </c>
      <c r="H797" s="132"/>
    </row>
    <row r="798" spans="1:9" x14ac:dyDescent="0.25">
      <c r="B798" s="124"/>
      <c r="C798" s="96" t="s">
        <v>111</v>
      </c>
      <c r="D798" s="97"/>
      <c r="E798" s="28">
        <f>4.143*150*4</f>
        <v>2485.7999999999997</v>
      </c>
      <c r="F798" s="35">
        <f t="shared" si="2"/>
        <v>22372.199999999997</v>
      </c>
      <c r="G798" s="131">
        <f t="shared" si="3"/>
        <v>-0.67648988005997013</v>
      </c>
      <c r="H798" s="132"/>
    </row>
    <row r="799" spans="1:9" x14ac:dyDescent="0.25">
      <c r="B799" s="124"/>
      <c r="C799" s="96" t="s">
        <v>112</v>
      </c>
      <c r="D799" s="97"/>
      <c r="E799" s="28">
        <f>0.552*150*4</f>
        <v>331.20000000000005</v>
      </c>
      <c r="F799" s="35">
        <f t="shared" si="2"/>
        <v>2980.8</v>
      </c>
      <c r="G799" s="131">
        <f t="shared" si="3"/>
        <v>-0.29121725731895221</v>
      </c>
      <c r="H799" s="132"/>
    </row>
    <row r="800" spans="1:9" x14ac:dyDescent="0.25">
      <c r="B800" s="124"/>
      <c r="C800" s="96" t="s">
        <v>113</v>
      </c>
      <c r="D800" s="97"/>
      <c r="E800" s="28">
        <f>4.521*150*4</f>
        <v>2712.6</v>
      </c>
      <c r="F800" s="35">
        <f t="shared" si="2"/>
        <v>24413.399999999998</v>
      </c>
      <c r="G800" s="131">
        <f t="shared" si="3"/>
        <v>-0.73029565466389856</v>
      </c>
      <c r="H800" s="132"/>
    </row>
    <row r="801" spans="1:8" x14ac:dyDescent="0.25">
      <c r="B801" s="124"/>
      <c r="C801" s="96" t="s">
        <v>114</v>
      </c>
      <c r="D801" s="97"/>
      <c r="E801" s="28">
        <f>0.648*150*4</f>
        <v>388.8</v>
      </c>
      <c r="F801" s="35">
        <f t="shared" si="2"/>
        <v>3499.2000000000003</v>
      </c>
      <c r="G801" s="131">
        <f t="shared" si="3"/>
        <v>-0.54999999999999993</v>
      </c>
      <c r="H801" s="132"/>
    </row>
    <row r="802" spans="1:8" x14ac:dyDescent="0.25">
      <c r="B802" s="124"/>
      <c r="C802" s="96" t="s">
        <v>115</v>
      </c>
      <c r="D802" s="97"/>
      <c r="E802" s="28">
        <f>2.974*150*4</f>
        <v>1784.4</v>
      </c>
      <c r="F802" s="35">
        <f t="shared" si="2"/>
        <v>16059.6</v>
      </c>
      <c r="G802" s="131">
        <f t="shared" si="3"/>
        <v>-0.61420713989207132</v>
      </c>
      <c r="H802" s="132"/>
    </row>
    <row r="803" spans="1:8" x14ac:dyDescent="0.25">
      <c r="B803" s="124"/>
      <c r="C803" s="96" t="s">
        <v>116</v>
      </c>
      <c r="D803" s="97"/>
      <c r="E803" s="28">
        <f>2.838*150*4</f>
        <v>1702.8</v>
      </c>
      <c r="F803" s="35">
        <f t="shared" si="2"/>
        <v>15325.199999999999</v>
      </c>
      <c r="G803" s="131">
        <f t="shared" si="3"/>
        <v>-0.58508771929824555</v>
      </c>
      <c r="H803" s="132"/>
    </row>
    <row r="804" spans="1:8" x14ac:dyDescent="0.25">
      <c r="B804" s="124"/>
      <c r="C804" s="125" t="s">
        <v>125</v>
      </c>
      <c r="D804" s="125"/>
      <c r="E804" s="30">
        <f>SUM(E795:E803)</f>
        <v>10681.8</v>
      </c>
      <c r="F804" s="31">
        <f>SUM(F795:F803)</f>
        <v>96136.2</v>
      </c>
      <c r="G804" s="136">
        <f t="shared" si="3"/>
        <v>-0.65043629195039387</v>
      </c>
      <c r="H804" s="136"/>
    </row>
    <row r="807" spans="1:8" x14ac:dyDescent="0.25">
      <c r="A807" s="126" t="s">
        <v>233</v>
      </c>
      <c r="B807" s="126"/>
      <c r="C807" s="126"/>
      <c r="D807" s="126"/>
      <c r="E807" s="126"/>
      <c r="F807" s="126"/>
      <c r="G807" s="126"/>
      <c r="H807" s="126"/>
    </row>
    <row r="808" spans="1:8" x14ac:dyDescent="0.25">
      <c r="A808" s="23"/>
      <c r="B808" s="23"/>
      <c r="C808" s="23"/>
      <c r="D808" s="23"/>
      <c r="E808" s="23"/>
      <c r="F808" s="23"/>
      <c r="G808" s="23"/>
      <c r="H808" s="23"/>
    </row>
    <row r="809" spans="1:8" ht="45" x14ac:dyDescent="0.25">
      <c r="B809" s="26" t="s">
        <v>120</v>
      </c>
      <c r="C809" s="127" t="s">
        <v>121</v>
      </c>
      <c r="D809" s="127"/>
      <c r="E809" s="27" t="s">
        <v>230</v>
      </c>
      <c r="F809" s="27" t="s">
        <v>231</v>
      </c>
      <c r="G809" s="123" t="s">
        <v>232</v>
      </c>
      <c r="H809" s="123"/>
    </row>
    <row r="810" spans="1:8" x14ac:dyDescent="0.25">
      <c r="B810" s="124" t="s">
        <v>117</v>
      </c>
      <c r="C810" s="96" t="s">
        <v>108</v>
      </c>
      <c r="D810" s="97"/>
      <c r="E810" s="28">
        <f>3.062*150*4</f>
        <v>1837.1999999999998</v>
      </c>
      <c r="F810" s="35">
        <f t="shared" ref="F810:F818" si="4">E810*9</f>
        <v>16534.8</v>
      </c>
      <c r="G810" s="131">
        <f t="shared" ref="G810:G819" si="5">(E810-F213)/F213</f>
        <v>-0.56485902683037748</v>
      </c>
      <c r="H810" s="132"/>
    </row>
    <row r="811" spans="1:8" x14ac:dyDescent="0.25">
      <c r="B811" s="124"/>
      <c r="C811" s="96" t="s">
        <v>109</v>
      </c>
      <c r="D811" s="97"/>
      <c r="E811" s="28">
        <f>0.418*150*4</f>
        <v>250.79999999999998</v>
      </c>
      <c r="F811" s="35">
        <f t="shared" si="4"/>
        <v>2257.1999999999998</v>
      </c>
      <c r="G811" s="131">
        <f t="shared" si="5"/>
        <v>-0.56018518518518523</v>
      </c>
      <c r="H811" s="132"/>
    </row>
    <row r="812" spans="1:8" x14ac:dyDescent="0.25">
      <c r="B812" s="124"/>
      <c r="C812" s="96" t="s">
        <v>110</v>
      </c>
      <c r="D812" s="97"/>
      <c r="E812" s="28">
        <f>0.456*150*4</f>
        <v>273.60000000000002</v>
      </c>
      <c r="F812" s="35">
        <f t="shared" si="4"/>
        <v>2462.4</v>
      </c>
      <c r="G812" s="131">
        <f t="shared" si="5"/>
        <v>-0.56018518518518512</v>
      </c>
      <c r="H812" s="132"/>
    </row>
    <row r="813" spans="1:8" x14ac:dyDescent="0.25">
      <c r="B813" s="124"/>
      <c r="C813" s="96" t="s">
        <v>111</v>
      </c>
      <c r="D813" s="97"/>
      <c r="E813" s="28">
        <f>5.498*150*4</f>
        <v>3298.8</v>
      </c>
      <c r="F813" s="35">
        <f t="shared" si="4"/>
        <v>29689.200000000001</v>
      </c>
      <c r="G813" s="131">
        <f t="shared" si="5"/>
        <v>-0.58378754844961234</v>
      </c>
      <c r="H813" s="132"/>
    </row>
    <row r="814" spans="1:8" x14ac:dyDescent="0.25">
      <c r="B814" s="124"/>
      <c r="C814" s="96" t="s">
        <v>112</v>
      </c>
      <c r="D814" s="97"/>
      <c r="E814" s="28">
        <f>0.448*150*4</f>
        <v>268.8</v>
      </c>
      <c r="F814" s="35">
        <f t="shared" si="4"/>
        <v>2419.2000000000003</v>
      </c>
      <c r="G814" s="131">
        <f t="shared" si="5"/>
        <v>-0.37881308929561835</v>
      </c>
      <c r="H814" s="132"/>
    </row>
    <row r="815" spans="1:8" x14ac:dyDescent="0.25">
      <c r="B815" s="124"/>
      <c r="C815" s="96" t="s">
        <v>113</v>
      </c>
      <c r="D815" s="97"/>
      <c r="E815" s="28">
        <f>1.73*150*4</f>
        <v>1038</v>
      </c>
      <c r="F815" s="35">
        <f>E815*9</f>
        <v>9342</v>
      </c>
      <c r="G815" s="131">
        <f t="shared" si="5"/>
        <v>-0.58357404197958795</v>
      </c>
      <c r="H815" s="132"/>
    </row>
    <row r="816" spans="1:8" x14ac:dyDescent="0.25">
      <c r="B816" s="124"/>
      <c r="C816" s="96" t="s">
        <v>114</v>
      </c>
      <c r="D816" s="97"/>
      <c r="E816" s="28">
        <f>0.72*150*4</f>
        <v>432</v>
      </c>
      <c r="F816" s="35">
        <f t="shared" si="4"/>
        <v>3888</v>
      </c>
      <c r="G816" s="131">
        <f t="shared" si="5"/>
        <v>-0.54954954954954949</v>
      </c>
      <c r="H816" s="132"/>
    </row>
    <row r="817" spans="1:8" x14ac:dyDescent="0.25">
      <c r="B817" s="124"/>
      <c r="C817" s="96" t="s">
        <v>115</v>
      </c>
      <c r="D817" s="97"/>
      <c r="E817" s="28">
        <f>4.701*150*4</f>
        <v>2820.6</v>
      </c>
      <c r="F817" s="35">
        <f t="shared" si="4"/>
        <v>25385.399999999998</v>
      </c>
      <c r="G817" s="131">
        <f t="shared" si="5"/>
        <v>-0.63629189490298033</v>
      </c>
      <c r="H817" s="132"/>
    </row>
    <row r="818" spans="1:8" x14ac:dyDescent="0.25">
      <c r="B818" s="124"/>
      <c r="C818" s="96" t="s">
        <v>116</v>
      </c>
      <c r="D818" s="97"/>
      <c r="E818" s="28">
        <f>2.836*150*4</f>
        <v>1701.6</v>
      </c>
      <c r="F818" s="35">
        <f t="shared" si="4"/>
        <v>15314.4</v>
      </c>
      <c r="G818" s="131">
        <f t="shared" si="5"/>
        <v>-0.5699902959728288</v>
      </c>
      <c r="H818" s="132"/>
    </row>
    <row r="819" spans="1:8" x14ac:dyDescent="0.25">
      <c r="B819" s="124"/>
      <c r="C819" s="125" t="s">
        <v>125</v>
      </c>
      <c r="D819" s="125"/>
      <c r="E819" s="30">
        <f>SUM(E810:E818)</f>
        <v>11921.4</v>
      </c>
      <c r="F819" s="31">
        <f>SUM(F810:F818)</f>
        <v>107292.59999999999</v>
      </c>
      <c r="G819" s="136">
        <f t="shared" si="5"/>
        <v>-0.58801940781288864</v>
      </c>
      <c r="H819" s="136"/>
    </row>
    <row r="827" spans="1:8" x14ac:dyDescent="0.25">
      <c r="A827" s="126" t="s">
        <v>234</v>
      </c>
      <c r="B827" s="126"/>
      <c r="C827" s="126"/>
      <c r="D827" s="126"/>
      <c r="E827" s="126"/>
      <c r="F827" s="126"/>
      <c r="G827" s="126"/>
      <c r="H827" s="126"/>
    </row>
    <row r="829" spans="1:8" ht="45" x14ac:dyDescent="0.25">
      <c r="B829" s="26" t="s">
        <v>120</v>
      </c>
      <c r="C829" s="127" t="s">
        <v>121</v>
      </c>
      <c r="D829" s="127"/>
      <c r="E829" s="27" t="s">
        <v>230</v>
      </c>
      <c r="F829" s="27" t="s">
        <v>231</v>
      </c>
      <c r="G829" s="123" t="s">
        <v>232</v>
      </c>
      <c r="H829" s="123"/>
    </row>
    <row r="830" spans="1:8" x14ac:dyDescent="0.25">
      <c r="B830" s="124" t="s">
        <v>118</v>
      </c>
      <c r="C830" s="96" t="s">
        <v>116</v>
      </c>
      <c r="D830" s="97"/>
      <c r="E830" s="28">
        <f>2.718*150*4</f>
        <v>1630.8</v>
      </c>
      <c r="F830" s="35">
        <f>E830*9</f>
        <v>14677.199999999999</v>
      </c>
      <c r="G830" s="131">
        <f>(E830-F230)/F230</f>
        <v>-0.5767937219730942</v>
      </c>
      <c r="H830" s="132"/>
    </row>
    <row r="831" spans="1:8" x14ac:dyDescent="0.25">
      <c r="B831" s="124"/>
      <c r="C831" s="125" t="s">
        <v>125</v>
      </c>
      <c r="D831" s="125"/>
      <c r="E831" s="30">
        <f>E830</f>
        <v>1630.8</v>
      </c>
      <c r="F831" s="31">
        <f>F830</f>
        <v>14677.199999999999</v>
      </c>
      <c r="G831" s="133">
        <f>(E831-F231)/F231</f>
        <v>-0.5767937219730942</v>
      </c>
      <c r="H831" s="135"/>
    </row>
    <row r="834" spans="1:8" x14ac:dyDescent="0.25">
      <c r="A834" s="126" t="s">
        <v>235</v>
      </c>
      <c r="B834" s="126"/>
      <c r="C834" s="126"/>
      <c r="D834" s="126"/>
      <c r="E834" s="126"/>
      <c r="F834" s="126"/>
      <c r="G834" s="126"/>
      <c r="H834" s="126"/>
    </row>
    <row r="836" spans="1:8" ht="45" x14ac:dyDescent="0.25">
      <c r="B836" s="120" t="s">
        <v>121</v>
      </c>
      <c r="C836" s="121"/>
      <c r="D836" s="122"/>
      <c r="E836" s="27" t="s">
        <v>230</v>
      </c>
      <c r="F836" s="27" t="s">
        <v>231</v>
      </c>
      <c r="G836" s="123" t="s">
        <v>232</v>
      </c>
      <c r="H836" s="123"/>
    </row>
    <row r="837" spans="1:8" x14ac:dyDescent="0.25">
      <c r="B837" s="108" t="s">
        <v>107</v>
      </c>
      <c r="C837" s="109"/>
      <c r="D837" s="110"/>
      <c r="E837" s="28">
        <f>E804</f>
        <v>10681.8</v>
      </c>
      <c r="F837" s="28">
        <f>F804</f>
        <v>96136.2</v>
      </c>
      <c r="G837" s="131">
        <f>G804</f>
        <v>-0.65043629195039387</v>
      </c>
      <c r="H837" s="132"/>
    </row>
    <row r="838" spans="1:8" x14ac:dyDescent="0.25">
      <c r="B838" s="108" t="s">
        <v>117</v>
      </c>
      <c r="C838" s="109"/>
      <c r="D838" s="110"/>
      <c r="E838" s="28">
        <f>E819</f>
        <v>11921.4</v>
      </c>
      <c r="F838" s="28">
        <f>F819</f>
        <v>107292.59999999999</v>
      </c>
      <c r="G838" s="131">
        <f>G819</f>
        <v>-0.58801940781288864</v>
      </c>
      <c r="H838" s="132"/>
    </row>
    <row r="839" spans="1:8" x14ac:dyDescent="0.25">
      <c r="B839" s="108" t="s">
        <v>118</v>
      </c>
      <c r="C839" s="109"/>
      <c r="D839" s="110"/>
      <c r="E839" s="28">
        <f>E831</f>
        <v>1630.8</v>
      </c>
      <c r="F839" s="28">
        <f>F831</f>
        <v>14677.199999999999</v>
      </c>
      <c r="G839" s="131">
        <f>G831</f>
        <v>-0.5767937219730942</v>
      </c>
      <c r="H839" s="132"/>
    </row>
    <row r="840" spans="1:8" x14ac:dyDescent="0.25">
      <c r="B840" s="113" t="s">
        <v>125</v>
      </c>
      <c r="C840" s="114"/>
      <c r="D840" s="115"/>
      <c r="E840" s="30">
        <f>SUM(E837:E839)</f>
        <v>24233.999999999996</v>
      </c>
      <c r="F840" s="30">
        <f>SUM(F837:F839)</f>
        <v>218106</v>
      </c>
      <c r="G840" s="133">
        <f>AVERAGE(G837:H839)</f>
        <v>-0.6050831405787922</v>
      </c>
      <c r="H840" s="134"/>
    </row>
    <row r="873" spans="1:9" ht="18.75" x14ac:dyDescent="0.3">
      <c r="A873" s="118" t="s">
        <v>236</v>
      </c>
      <c r="B873" s="118"/>
      <c r="C873" s="118"/>
      <c r="D873" s="118"/>
      <c r="E873" s="118"/>
      <c r="F873" s="118"/>
      <c r="G873" s="118"/>
    </row>
    <row r="875" spans="1:9" x14ac:dyDescent="0.25">
      <c r="A875" s="119" t="s">
        <v>237</v>
      </c>
      <c r="B875" s="130"/>
      <c r="C875" s="130"/>
      <c r="D875" s="130"/>
      <c r="E875" s="130"/>
      <c r="F875" s="130"/>
      <c r="G875" s="130"/>
      <c r="H875" s="130"/>
      <c r="I875" s="130"/>
    </row>
    <row r="876" spans="1:9" x14ac:dyDescent="0.25">
      <c r="A876" s="130"/>
      <c r="B876" s="130"/>
      <c r="C876" s="130"/>
      <c r="D876" s="130"/>
      <c r="E876" s="130"/>
      <c r="F876" s="130"/>
      <c r="G876" s="130"/>
      <c r="H876" s="130"/>
      <c r="I876" s="130"/>
    </row>
    <row r="877" spans="1:9" x14ac:dyDescent="0.25">
      <c r="A877" s="130"/>
      <c r="B877" s="130"/>
      <c r="C877" s="130"/>
      <c r="D877" s="130"/>
      <c r="E877" s="130"/>
      <c r="F877" s="130"/>
      <c r="G877" s="130"/>
      <c r="H877" s="130"/>
      <c r="I877" s="130"/>
    </row>
    <row r="878" spans="1:9" x14ac:dyDescent="0.25">
      <c r="A878" s="130"/>
      <c r="B878" s="130"/>
      <c r="C878" s="130"/>
      <c r="D878" s="130"/>
      <c r="E878" s="130"/>
      <c r="F878" s="130"/>
      <c r="G878" s="130"/>
      <c r="H878" s="130"/>
      <c r="I878" s="130"/>
    </row>
    <row r="879" spans="1:9" x14ac:dyDescent="0.25">
      <c r="A879" s="130"/>
      <c r="B879" s="130"/>
      <c r="C879" s="130"/>
      <c r="D879" s="130"/>
      <c r="E879" s="130"/>
      <c r="F879" s="130"/>
      <c r="G879" s="130"/>
      <c r="H879" s="130"/>
      <c r="I879" s="130"/>
    </row>
    <row r="880" spans="1:9" x14ac:dyDescent="0.25">
      <c r="A880" s="130"/>
      <c r="B880" s="130"/>
      <c r="C880" s="130"/>
      <c r="D880" s="130"/>
      <c r="E880" s="130"/>
      <c r="F880" s="130"/>
      <c r="G880" s="130"/>
      <c r="H880" s="130"/>
      <c r="I880" s="130"/>
    </row>
    <row r="882" spans="1:9" x14ac:dyDescent="0.25">
      <c r="A882" s="119" t="s">
        <v>238</v>
      </c>
      <c r="B882" s="119"/>
      <c r="C882" s="119"/>
      <c r="D882" s="119"/>
      <c r="E882" s="119"/>
      <c r="F882" s="119"/>
      <c r="G882" s="119"/>
      <c r="H882" s="24"/>
      <c r="I882" s="24"/>
    </row>
    <row r="883" spans="1:9" x14ac:dyDescent="0.25">
      <c r="A883" s="24"/>
      <c r="B883" s="24"/>
      <c r="C883" s="24"/>
      <c r="D883" s="24"/>
      <c r="E883" s="24"/>
      <c r="F883" s="24"/>
      <c r="G883" s="24"/>
      <c r="H883" s="24"/>
      <c r="I883" s="24"/>
    </row>
    <row r="884" spans="1:9" x14ac:dyDescent="0.25">
      <c r="A884" s="36" t="s">
        <v>239</v>
      </c>
      <c r="B884" s="130" t="s">
        <v>240</v>
      </c>
      <c r="C884" s="130"/>
      <c r="D884" s="130"/>
      <c r="E884" s="130"/>
      <c r="F884" s="24"/>
      <c r="G884" s="24"/>
      <c r="H884" s="24"/>
      <c r="I884" s="24"/>
    </row>
    <row r="885" spans="1:9" x14ac:dyDescent="0.25">
      <c r="A885" s="36" t="s">
        <v>239</v>
      </c>
      <c r="B885" s="130" t="s">
        <v>241</v>
      </c>
      <c r="C885" s="130"/>
      <c r="D885" s="130"/>
      <c r="E885" s="130"/>
      <c r="F885" s="24"/>
      <c r="G885" s="24"/>
      <c r="H885" s="24"/>
      <c r="I885" s="24"/>
    </row>
    <row r="886" spans="1:9" x14ac:dyDescent="0.25">
      <c r="A886" s="36" t="s">
        <v>239</v>
      </c>
      <c r="B886" s="130" t="s">
        <v>242</v>
      </c>
      <c r="C886" s="130"/>
      <c r="D886" s="130"/>
      <c r="E886" s="130"/>
      <c r="F886" s="24"/>
      <c r="G886" s="24"/>
      <c r="H886" s="24"/>
      <c r="I886" s="24"/>
    </row>
    <row r="887" spans="1:9" x14ac:dyDescent="0.25">
      <c r="A887" s="36" t="s">
        <v>239</v>
      </c>
      <c r="B887" s="130" t="s">
        <v>243</v>
      </c>
      <c r="C887" s="130"/>
      <c r="D887" s="130"/>
      <c r="E887" s="130"/>
      <c r="F887" s="24"/>
      <c r="G887" s="24"/>
      <c r="H887" s="24"/>
      <c r="I887" s="24"/>
    </row>
    <row r="888" spans="1:9" x14ac:dyDescent="0.25">
      <c r="A888" s="36" t="s">
        <v>239</v>
      </c>
      <c r="B888" s="130" t="s">
        <v>244</v>
      </c>
      <c r="C888" s="130"/>
      <c r="D888" s="130"/>
      <c r="E888" s="130"/>
      <c r="F888" s="24"/>
      <c r="G888" s="24"/>
      <c r="H888" s="24"/>
      <c r="I888" s="24"/>
    </row>
    <row r="889" spans="1:9" x14ac:dyDescent="0.25">
      <c r="A889" s="36" t="s">
        <v>239</v>
      </c>
      <c r="B889" s="130" t="s">
        <v>245</v>
      </c>
      <c r="C889" s="130"/>
      <c r="D889" s="130"/>
      <c r="E889" s="130"/>
    </row>
    <row r="892" spans="1:9" x14ac:dyDescent="0.25">
      <c r="A892" s="126" t="s">
        <v>246</v>
      </c>
      <c r="B892" s="126"/>
      <c r="C892" s="126"/>
      <c r="D892" s="126"/>
      <c r="E892" s="126"/>
      <c r="F892" s="126"/>
      <c r="G892" s="126"/>
      <c r="H892" s="126"/>
    </row>
    <row r="893" spans="1:9" x14ac:dyDescent="0.25">
      <c r="A893" s="23"/>
      <c r="B893" s="23"/>
      <c r="C893" s="23"/>
      <c r="D893" s="23"/>
      <c r="E893" s="23"/>
      <c r="F893" s="23"/>
      <c r="G893" s="23"/>
      <c r="H893" s="23"/>
    </row>
    <row r="894" spans="1:9" ht="45" x14ac:dyDescent="0.25">
      <c r="B894" s="26" t="s">
        <v>120</v>
      </c>
      <c r="C894" s="127" t="s">
        <v>121</v>
      </c>
      <c r="D894" s="127"/>
      <c r="E894" s="27" t="s">
        <v>247</v>
      </c>
      <c r="F894" s="27" t="s">
        <v>248</v>
      </c>
      <c r="G894" s="128" t="s">
        <v>249</v>
      </c>
      <c r="H894" s="129"/>
    </row>
    <row r="895" spans="1:9" x14ac:dyDescent="0.25">
      <c r="B895" s="124" t="s">
        <v>107</v>
      </c>
      <c r="C895" s="96" t="s">
        <v>108</v>
      </c>
      <c r="D895" s="97"/>
      <c r="E895" s="35">
        <f>39569+37*(1000+100)</f>
        <v>80269</v>
      </c>
      <c r="F895" s="35">
        <f>G196-F795</f>
        <v>8546.0399999999972</v>
      </c>
      <c r="G895" s="111">
        <f>E895/F895</f>
        <v>9.3925373623339024</v>
      </c>
      <c r="H895" s="112"/>
    </row>
    <row r="896" spans="1:9" x14ac:dyDescent="0.25">
      <c r="B896" s="124"/>
      <c r="C896" s="96" t="s">
        <v>109</v>
      </c>
      <c r="D896" s="97"/>
      <c r="E896" s="35">
        <f>17112+15*(1000+100)</f>
        <v>33612</v>
      </c>
      <c r="F896" s="35">
        <f t="shared" ref="F896:F903" si="6">G197-F796</f>
        <v>3071.5199999999995</v>
      </c>
      <c r="G896" s="111">
        <f t="shared" ref="G896:G903" si="7">E896/F896</f>
        <v>10.943116111892484</v>
      </c>
      <c r="H896" s="112"/>
    </row>
    <row r="897" spans="2:8" x14ac:dyDescent="0.25">
      <c r="B897" s="124"/>
      <c r="C897" s="96" t="s">
        <v>110</v>
      </c>
      <c r="D897" s="97"/>
      <c r="E897" s="35">
        <f>5931+6*(1000+100)</f>
        <v>12531</v>
      </c>
      <c r="F897" s="35">
        <f t="shared" si="6"/>
        <v>1695.6</v>
      </c>
      <c r="G897" s="111">
        <f t="shared" si="7"/>
        <v>7.39030431705591</v>
      </c>
      <c r="H897" s="112"/>
    </row>
    <row r="898" spans="2:8" x14ac:dyDescent="0.25">
      <c r="B898" s="124"/>
      <c r="C898" s="96" t="s">
        <v>111</v>
      </c>
      <c r="D898" s="97"/>
      <c r="E898" s="35">
        <f>197178+106*(1000+100)</f>
        <v>313778</v>
      </c>
      <c r="F898" s="35">
        <f t="shared" si="6"/>
        <v>46782.36</v>
      </c>
      <c r="G898" s="111">
        <f t="shared" si="7"/>
        <v>6.7071862129229904</v>
      </c>
      <c r="H898" s="112"/>
    </row>
    <row r="899" spans="2:8" x14ac:dyDescent="0.25">
      <c r="B899" s="124"/>
      <c r="C899" s="96" t="s">
        <v>112</v>
      </c>
      <c r="D899" s="97"/>
      <c r="E899" s="35">
        <f>16198+19*(1000+100)</f>
        <v>37098</v>
      </c>
      <c r="F899" s="35">
        <f t="shared" si="6"/>
        <v>1224.7200000000003</v>
      </c>
      <c r="G899" s="111">
        <f t="shared" si="7"/>
        <v>30.291005291005284</v>
      </c>
      <c r="H899" s="112"/>
    </row>
    <row r="900" spans="2:8" x14ac:dyDescent="0.25">
      <c r="B900" s="124"/>
      <c r="C900" s="96" t="s">
        <v>113</v>
      </c>
      <c r="D900" s="97"/>
      <c r="E900" s="35">
        <f>120326+104*(1000+100)</f>
        <v>234726</v>
      </c>
      <c r="F900" s="35">
        <f t="shared" si="6"/>
        <v>66105.719999999987</v>
      </c>
      <c r="G900" s="111">
        <f t="shared" si="7"/>
        <v>3.5507668625347404</v>
      </c>
      <c r="H900" s="112"/>
    </row>
    <row r="901" spans="2:8" x14ac:dyDescent="0.25">
      <c r="B901" s="124"/>
      <c r="C901" s="96" t="s">
        <v>114</v>
      </c>
      <c r="D901" s="97"/>
      <c r="E901" s="35">
        <f>19420+19*(1000+100)</f>
        <v>40320</v>
      </c>
      <c r="F901" s="35">
        <f t="shared" si="6"/>
        <v>4276.7999999999993</v>
      </c>
      <c r="G901" s="111">
        <f t="shared" si="7"/>
        <v>9.4276094276094291</v>
      </c>
      <c r="H901" s="112"/>
    </row>
    <row r="902" spans="2:8" x14ac:dyDescent="0.25">
      <c r="B902" s="124"/>
      <c r="C902" s="96" t="s">
        <v>115</v>
      </c>
      <c r="D902" s="97"/>
      <c r="E902" s="35">
        <f>126856+75*(1000+100)</f>
        <v>209356</v>
      </c>
      <c r="F902" s="35">
        <f t="shared" si="6"/>
        <v>25567.919999999998</v>
      </c>
      <c r="G902" s="111">
        <f t="shared" si="7"/>
        <v>8.1882296252491411</v>
      </c>
      <c r="H902" s="112"/>
    </row>
    <row r="903" spans="2:8" x14ac:dyDescent="0.25">
      <c r="B903" s="124"/>
      <c r="C903" s="96" t="s">
        <v>116</v>
      </c>
      <c r="D903" s="97"/>
      <c r="E903" s="35">
        <f>111600+75*(1000+10+100)</f>
        <v>194850</v>
      </c>
      <c r="F903" s="35">
        <f t="shared" si="6"/>
        <v>21610.800000000003</v>
      </c>
      <c r="G903" s="111">
        <f t="shared" si="7"/>
        <v>9.0163251707479581</v>
      </c>
      <c r="H903" s="112"/>
    </row>
    <row r="904" spans="2:8" x14ac:dyDescent="0.25">
      <c r="B904" s="124"/>
      <c r="C904" s="125" t="s">
        <v>125</v>
      </c>
      <c r="D904" s="125"/>
      <c r="E904" s="31">
        <f>SUM(E895:E903)</f>
        <v>1156540</v>
      </c>
      <c r="F904" s="31">
        <f>SUM(F895:F903)</f>
        <v>178881.47999999998</v>
      </c>
      <c r="G904" s="116">
        <f>E904/F904</f>
        <v>6.4653982066785236</v>
      </c>
      <c r="H904" s="117"/>
    </row>
    <row r="920" spans="1:8" x14ac:dyDescent="0.25">
      <c r="A920" s="126" t="s">
        <v>250</v>
      </c>
      <c r="B920" s="126"/>
      <c r="C920" s="126"/>
      <c r="D920" s="126"/>
      <c r="E920" s="126"/>
      <c r="F920" s="126"/>
      <c r="G920" s="126"/>
      <c r="H920" s="126"/>
    </row>
    <row r="921" spans="1:8" x14ac:dyDescent="0.25">
      <c r="A921" s="23"/>
      <c r="B921" s="23"/>
      <c r="C921" s="23"/>
      <c r="D921" s="23"/>
      <c r="E921" s="23"/>
      <c r="F921" s="23"/>
      <c r="G921" s="23"/>
      <c r="H921" s="23"/>
    </row>
    <row r="922" spans="1:8" ht="45" x14ac:dyDescent="0.25">
      <c r="B922" s="26" t="s">
        <v>120</v>
      </c>
      <c r="C922" s="127" t="s">
        <v>121</v>
      </c>
      <c r="D922" s="127"/>
      <c r="E922" s="27" t="s">
        <v>247</v>
      </c>
      <c r="F922" s="27" t="s">
        <v>248</v>
      </c>
      <c r="G922" s="128" t="s">
        <v>249</v>
      </c>
      <c r="H922" s="129"/>
    </row>
    <row r="923" spans="1:8" x14ac:dyDescent="0.25">
      <c r="B923" s="124" t="s">
        <v>117</v>
      </c>
      <c r="C923" s="96" t="s">
        <v>108</v>
      </c>
      <c r="D923" s="97"/>
      <c r="E923" s="35">
        <f>126320+82*(1000+100)</f>
        <v>216520</v>
      </c>
      <c r="F923" s="35">
        <f>G213-F810</f>
        <v>21463.920000000002</v>
      </c>
      <c r="G923" s="111">
        <f>E923/F923</f>
        <v>10.087626118621388</v>
      </c>
      <c r="H923" s="112"/>
    </row>
    <row r="924" spans="1:8" x14ac:dyDescent="0.25">
      <c r="B924" s="124"/>
      <c r="C924" s="96" t="s">
        <v>109</v>
      </c>
      <c r="D924" s="97"/>
      <c r="E924" s="35">
        <f>22000+11*(1000+100)</f>
        <v>34100</v>
      </c>
      <c r="F924" s="35">
        <f t="shared" ref="F924:F931" si="8">G214-F811</f>
        <v>2874.96</v>
      </c>
      <c r="G924" s="111">
        <f>E924/F924</f>
        <v>11.861034588307316</v>
      </c>
      <c r="H924" s="112"/>
    </row>
    <row r="925" spans="1:8" x14ac:dyDescent="0.25">
      <c r="B925" s="124"/>
      <c r="C925" s="96" t="s">
        <v>110</v>
      </c>
      <c r="D925" s="97"/>
      <c r="E925" s="35">
        <f>18120+12*(1000+100)</f>
        <v>31320</v>
      </c>
      <c r="F925" s="35">
        <f t="shared" si="8"/>
        <v>3136.3199999999993</v>
      </c>
      <c r="G925" s="111">
        <f t="shared" ref="G925:G929" si="9">E925/F925</f>
        <v>9.9862258953168066</v>
      </c>
      <c r="H925" s="112"/>
    </row>
    <row r="926" spans="1:8" x14ac:dyDescent="0.25">
      <c r="B926" s="124"/>
      <c r="C926" s="96" t="s">
        <v>111</v>
      </c>
      <c r="D926" s="97"/>
      <c r="E926" s="35">
        <f>224310+144*(1000+100)</f>
        <v>382710</v>
      </c>
      <c r="F926" s="35">
        <f t="shared" si="8"/>
        <v>41642.639999999985</v>
      </c>
      <c r="G926" s="111">
        <f t="shared" si="9"/>
        <v>9.1903395173793054</v>
      </c>
      <c r="H926" s="112"/>
    </row>
    <row r="927" spans="1:8" x14ac:dyDescent="0.25">
      <c r="B927" s="124"/>
      <c r="C927" s="96" t="s">
        <v>112</v>
      </c>
      <c r="D927" s="97"/>
      <c r="E927" s="35">
        <f>16404+18*(1000+100)</f>
        <v>36204</v>
      </c>
      <c r="F927" s="35">
        <f t="shared" si="8"/>
        <v>1475.2799999999993</v>
      </c>
      <c r="G927" s="111">
        <f t="shared" si="9"/>
        <v>24.540426224174407</v>
      </c>
      <c r="H927" s="112"/>
    </row>
    <row r="928" spans="1:8" x14ac:dyDescent="0.25">
      <c r="B928" s="124"/>
      <c r="C928" s="96" t="s">
        <v>113</v>
      </c>
      <c r="D928" s="97"/>
      <c r="E928" s="35">
        <f>67550+47*(1000+100)</f>
        <v>119250</v>
      </c>
      <c r="F928" s="35">
        <f t="shared" si="8"/>
        <v>13091.760000000002</v>
      </c>
      <c r="G928" s="111">
        <f t="shared" si="9"/>
        <v>9.1087829291096067</v>
      </c>
      <c r="H928" s="112"/>
    </row>
    <row r="929" spans="1:8" x14ac:dyDescent="0.25">
      <c r="B929" s="124"/>
      <c r="C929" s="96" t="s">
        <v>114</v>
      </c>
      <c r="D929" s="97"/>
      <c r="E929" s="35">
        <f>21612+21*(1000+100)</f>
        <v>44712</v>
      </c>
      <c r="F929" s="35">
        <f t="shared" si="8"/>
        <v>4743.3600000000006</v>
      </c>
      <c r="G929" s="111">
        <f t="shared" si="9"/>
        <v>9.4262295081967196</v>
      </c>
      <c r="H929" s="112"/>
    </row>
    <row r="930" spans="1:8" x14ac:dyDescent="0.25">
      <c r="B930" s="124"/>
      <c r="C930" s="96" t="s">
        <v>115</v>
      </c>
      <c r="D930" s="97"/>
      <c r="E930" s="35">
        <f>194857+123*(1000+100)</f>
        <v>330157</v>
      </c>
      <c r="F930" s="35">
        <f t="shared" si="8"/>
        <v>44410.680000000008</v>
      </c>
      <c r="G930" s="111">
        <f>E930/F930</f>
        <v>7.4341802467334421</v>
      </c>
      <c r="H930" s="112"/>
    </row>
    <row r="931" spans="1:8" x14ac:dyDescent="0.25">
      <c r="B931" s="124"/>
      <c r="C931" s="96" t="s">
        <v>116</v>
      </c>
      <c r="D931" s="97"/>
      <c r="E931" s="35">
        <f>109330+73*(1000+100)</f>
        <v>189630</v>
      </c>
      <c r="F931" s="35">
        <f t="shared" si="8"/>
        <v>20299.68</v>
      </c>
      <c r="G931" s="111">
        <f>E931/F931</f>
        <v>9.3415265659360145</v>
      </c>
      <c r="H931" s="112"/>
    </row>
    <row r="932" spans="1:8" x14ac:dyDescent="0.25">
      <c r="B932" s="124"/>
      <c r="C932" s="125" t="s">
        <v>125</v>
      </c>
      <c r="D932" s="125"/>
      <c r="E932" s="31">
        <f>SUM(E923:E931)</f>
        <v>1384603</v>
      </c>
      <c r="F932" s="31">
        <f>SUM(F923:F931)</f>
        <v>153138.59999999998</v>
      </c>
      <c r="G932" s="116">
        <f>E932/F932</f>
        <v>9.0415022731042356</v>
      </c>
      <c r="H932" s="117"/>
    </row>
    <row r="935" spans="1:8" x14ac:dyDescent="0.25">
      <c r="A935" s="126" t="s">
        <v>251</v>
      </c>
      <c r="B935" s="126"/>
      <c r="C935" s="126"/>
      <c r="D935" s="126"/>
      <c r="E935" s="126"/>
      <c r="F935" s="126"/>
      <c r="G935" s="126"/>
      <c r="H935" s="126"/>
    </row>
    <row r="937" spans="1:8" ht="45" x14ac:dyDescent="0.25">
      <c r="B937" s="26" t="s">
        <v>120</v>
      </c>
      <c r="C937" s="127" t="s">
        <v>121</v>
      </c>
      <c r="D937" s="127"/>
      <c r="E937" s="27" t="s">
        <v>247</v>
      </c>
      <c r="F937" s="27" t="s">
        <v>248</v>
      </c>
      <c r="G937" s="123" t="s">
        <v>249</v>
      </c>
      <c r="H937" s="123"/>
    </row>
    <row r="938" spans="1:8" x14ac:dyDescent="0.25">
      <c r="B938" s="124" t="s">
        <v>118</v>
      </c>
      <c r="C938" s="96" t="s">
        <v>116</v>
      </c>
      <c r="D938" s="97"/>
      <c r="E938" s="35">
        <f>106500+72*(1000+100)</f>
        <v>185700</v>
      </c>
      <c r="F938" s="35">
        <f>G230-F830</f>
        <v>20003.760000000002</v>
      </c>
      <c r="G938" s="111">
        <f>E938/F938</f>
        <v>9.2832547481073551</v>
      </c>
      <c r="H938" s="112"/>
    </row>
    <row r="939" spans="1:8" x14ac:dyDescent="0.25">
      <c r="B939" s="124"/>
      <c r="C939" s="125" t="s">
        <v>125</v>
      </c>
      <c r="D939" s="125"/>
      <c r="E939" s="31">
        <f>E938</f>
        <v>185700</v>
      </c>
      <c r="F939" s="31">
        <f>F938</f>
        <v>20003.760000000002</v>
      </c>
      <c r="G939" s="116">
        <f>E939/F939</f>
        <v>9.2832547481073551</v>
      </c>
      <c r="H939" s="117"/>
    </row>
    <row r="942" spans="1:8" x14ac:dyDescent="0.25">
      <c r="A942" s="126" t="s">
        <v>252</v>
      </c>
      <c r="B942" s="126"/>
      <c r="C942" s="126"/>
      <c r="D942" s="126"/>
      <c r="E942" s="126"/>
      <c r="F942" s="126"/>
      <c r="G942" s="126"/>
      <c r="H942" s="126"/>
    </row>
    <row r="944" spans="1:8" ht="45" x14ac:dyDescent="0.25">
      <c r="B944" s="120" t="s">
        <v>121</v>
      </c>
      <c r="C944" s="121"/>
      <c r="D944" s="122"/>
      <c r="E944" s="27" t="s">
        <v>247</v>
      </c>
      <c r="F944" s="27" t="s">
        <v>248</v>
      </c>
      <c r="G944" s="123" t="s">
        <v>249</v>
      </c>
      <c r="H944" s="123"/>
    </row>
    <row r="945" spans="2:8" x14ac:dyDescent="0.25">
      <c r="B945" s="108" t="s">
        <v>107</v>
      </c>
      <c r="C945" s="109"/>
      <c r="D945" s="110"/>
      <c r="E945" s="35">
        <f>E904</f>
        <v>1156540</v>
      </c>
      <c r="F945" s="35">
        <f>F904</f>
        <v>178881.47999999998</v>
      </c>
      <c r="G945" s="111">
        <f>E945/F945</f>
        <v>6.4653982066785236</v>
      </c>
      <c r="H945" s="112"/>
    </row>
    <row r="946" spans="2:8" x14ac:dyDescent="0.25">
      <c r="B946" s="108" t="s">
        <v>117</v>
      </c>
      <c r="C946" s="109"/>
      <c r="D946" s="110"/>
      <c r="E946" s="35">
        <f>E932</f>
        <v>1384603</v>
      </c>
      <c r="F946" s="35">
        <f>F932</f>
        <v>153138.59999999998</v>
      </c>
      <c r="G946" s="111">
        <f>E946/F946</f>
        <v>9.0415022731042356</v>
      </c>
      <c r="H946" s="112"/>
    </row>
    <row r="947" spans="2:8" x14ac:dyDescent="0.25">
      <c r="B947" s="108" t="s">
        <v>118</v>
      </c>
      <c r="C947" s="109"/>
      <c r="D947" s="110"/>
      <c r="E947" s="35">
        <f>E939</f>
        <v>185700</v>
      </c>
      <c r="F947" s="35">
        <f>F939</f>
        <v>20003.760000000002</v>
      </c>
      <c r="G947" s="111">
        <f>E947/F947</f>
        <v>9.2832547481073551</v>
      </c>
      <c r="H947" s="112"/>
    </row>
    <row r="948" spans="2:8" x14ac:dyDescent="0.25">
      <c r="B948" s="113" t="s">
        <v>125</v>
      </c>
      <c r="C948" s="114"/>
      <c r="D948" s="115"/>
      <c r="E948" s="31">
        <f>SUM(E945:E947)</f>
        <v>2726843</v>
      </c>
      <c r="F948" s="31">
        <v>351810</v>
      </c>
      <c r="G948" s="116">
        <f>E948/F948</f>
        <v>7.7508967908814421</v>
      </c>
      <c r="H948" s="117"/>
    </row>
    <row r="952" spans="2:8" ht="15" customHeight="1" x14ac:dyDescent="0.25"/>
    <row r="964" spans="1:9" ht="18.75" x14ac:dyDescent="0.3">
      <c r="A964" s="118" t="s">
        <v>253</v>
      </c>
      <c r="B964" s="118"/>
      <c r="C964" s="118"/>
      <c r="D964" s="118"/>
      <c r="E964" s="118"/>
      <c r="F964" s="118"/>
      <c r="G964" s="118"/>
    </row>
    <row r="966" spans="1:9" x14ac:dyDescent="0.25">
      <c r="A966" s="119" t="s">
        <v>442</v>
      </c>
      <c r="B966" s="119"/>
      <c r="C966" s="119"/>
      <c r="D966" s="119"/>
      <c r="E966" s="119"/>
      <c r="F966" s="119"/>
      <c r="G966" s="119"/>
      <c r="H966" s="119"/>
      <c r="I966" s="119"/>
    </row>
    <row r="967" spans="1:9" x14ac:dyDescent="0.25">
      <c r="A967" s="119"/>
      <c r="B967" s="119"/>
      <c r="C967" s="119"/>
      <c r="D967" s="119"/>
      <c r="E967" s="119"/>
      <c r="F967" s="119"/>
      <c r="G967" s="119"/>
      <c r="H967" s="119"/>
      <c r="I967" s="119"/>
    </row>
    <row r="968" spans="1:9" x14ac:dyDescent="0.25">
      <c r="A968" s="119"/>
      <c r="B968" s="119"/>
      <c r="C968" s="119"/>
      <c r="D968" s="119"/>
      <c r="E968" s="119"/>
      <c r="F968" s="119"/>
      <c r="G968" s="119"/>
      <c r="H968" s="119"/>
      <c r="I968" s="119"/>
    </row>
    <row r="969" spans="1:9" x14ac:dyDescent="0.25">
      <c r="A969" s="119"/>
      <c r="B969" s="119"/>
      <c r="C969" s="119"/>
      <c r="D969" s="119"/>
      <c r="E969" s="119"/>
      <c r="F969" s="119"/>
      <c r="G969" s="119"/>
      <c r="H969" s="119"/>
      <c r="I969" s="119"/>
    </row>
    <row r="970" spans="1:9" x14ac:dyDescent="0.25">
      <c r="A970" s="119"/>
      <c r="B970" s="119"/>
      <c r="C970" s="119"/>
      <c r="D970" s="119"/>
      <c r="E970" s="119"/>
      <c r="F970" s="119"/>
      <c r="G970" s="119"/>
      <c r="H970" s="119"/>
      <c r="I970" s="119"/>
    </row>
    <row r="971" spans="1:9" x14ac:dyDescent="0.25">
      <c r="A971" s="119"/>
      <c r="B971" s="119"/>
      <c r="C971" s="119"/>
      <c r="D971" s="119"/>
      <c r="E971" s="119"/>
      <c r="F971" s="119"/>
      <c r="G971" s="119"/>
      <c r="H971" s="119"/>
      <c r="I971" s="119"/>
    </row>
    <row r="972" spans="1:9" x14ac:dyDescent="0.25">
      <c r="A972" s="119"/>
      <c r="B972" s="119"/>
      <c r="C972" s="119"/>
      <c r="D972" s="119"/>
      <c r="E972" s="119"/>
      <c r="F972" s="119"/>
      <c r="G972" s="119"/>
      <c r="H972" s="119"/>
      <c r="I972" s="119"/>
    </row>
    <row r="973" spans="1:9" x14ac:dyDescent="0.25">
      <c r="A973" s="119"/>
      <c r="B973" s="119"/>
      <c r="C973" s="119"/>
      <c r="D973" s="119"/>
      <c r="E973" s="119"/>
      <c r="F973" s="119"/>
      <c r="G973" s="119"/>
      <c r="H973" s="119"/>
      <c r="I973" s="119"/>
    </row>
    <row r="974" spans="1:9" x14ac:dyDescent="0.25">
      <c r="A974" s="119"/>
      <c r="B974" s="119"/>
      <c r="C974" s="119"/>
      <c r="D974" s="119"/>
      <c r="E974" s="119"/>
      <c r="F974" s="119"/>
      <c r="G974" s="119"/>
      <c r="H974" s="119"/>
      <c r="I974" s="119"/>
    </row>
    <row r="975" spans="1:9" x14ac:dyDescent="0.25">
      <c r="A975" s="119"/>
      <c r="B975" s="119"/>
      <c r="C975" s="119"/>
      <c r="D975" s="119"/>
      <c r="E975" s="119"/>
      <c r="F975" s="119"/>
      <c r="G975" s="119"/>
      <c r="H975" s="119"/>
      <c r="I975" s="119"/>
    </row>
    <row r="976" spans="1:9" x14ac:dyDescent="0.25">
      <c r="A976" s="119"/>
      <c r="B976" s="119"/>
      <c r="C976" s="119"/>
      <c r="D976" s="119"/>
      <c r="E976" s="119"/>
      <c r="F976" s="119"/>
      <c r="G976" s="119"/>
      <c r="H976" s="119"/>
      <c r="I976" s="119"/>
    </row>
    <row r="977" spans="1:9" x14ac:dyDescent="0.25">
      <c r="A977" s="119"/>
      <c r="B977" s="119"/>
      <c r="C977" s="119"/>
      <c r="D977" s="119"/>
      <c r="E977" s="119"/>
      <c r="F977" s="119"/>
      <c r="G977" s="119"/>
      <c r="H977" s="119"/>
      <c r="I977" s="119"/>
    </row>
    <row r="978" spans="1:9" x14ac:dyDescent="0.25">
      <c r="A978" s="119"/>
      <c r="B978" s="119"/>
      <c r="C978" s="119"/>
      <c r="D978" s="119"/>
      <c r="E978" s="119"/>
      <c r="F978" s="119"/>
      <c r="G978" s="119"/>
      <c r="H978" s="119"/>
      <c r="I978" s="119"/>
    </row>
    <row r="979" spans="1:9" x14ac:dyDescent="0.25">
      <c r="A979" s="119"/>
      <c r="B979" s="119"/>
      <c r="C979" s="119"/>
      <c r="D979" s="119"/>
      <c r="E979" s="119"/>
      <c r="F979" s="119"/>
      <c r="G979" s="119"/>
      <c r="H979" s="119"/>
      <c r="I979" s="119"/>
    </row>
    <row r="980" spans="1:9" x14ac:dyDescent="0.25">
      <c r="A980" s="119"/>
      <c r="B980" s="119"/>
      <c r="C980" s="119"/>
      <c r="D980" s="119"/>
      <c r="E980" s="119"/>
      <c r="F980" s="119"/>
      <c r="G980" s="119"/>
      <c r="H980" s="119"/>
      <c r="I980" s="119"/>
    </row>
    <row r="981" spans="1:9" x14ac:dyDescent="0.25">
      <c r="A981" s="119"/>
      <c r="B981" s="119"/>
      <c r="C981" s="119"/>
      <c r="D981" s="119"/>
      <c r="E981" s="119"/>
      <c r="F981" s="119"/>
      <c r="G981" s="119"/>
      <c r="H981" s="119"/>
      <c r="I981" s="119"/>
    </row>
    <row r="982" spans="1:9" x14ac:dyDescent="0.25">
      <c r="A982" s="119"/>
      <c r="B982" s="119"/>
      <c r="C982" s="119"/>
      <c r="D982" s="119"/>
      <c r="E982" s="119"/>
      <c r="F982" s="119"/>
      <c r="G982" s="119"/>
      <c r="H982" s="119"/>
      <c r="I982" s="119"/>
    </row>
    <row r="983" spans="1:9" x14ac:dyDescent="0.25">
      <c r="A983" s="119"/>
      <c r="B983" s="119"/>
      <c r="C983" s="119"/>
      <c r="D983" s="119"/>
      <c r="E983" s="119"/>
      <c r="F983" s="119"/>
      <c r="G983" s="119"/>
      <c r="H983" s="119"/>
      <c r="I983" s="119"/>
    </row>
    <row r="984" spans="1:9" x14ac:dyDescent="0.25">
      <c r="A984" s="119"/>
      <c r="B984" s="119"/>
      <c r="C984" s="119"/>
      <c r="D984" s="119"/>
      <c r="E984" s="119"/>
      <c r="F984" s="119"/>
      <c r="G984" s="119"/>
      <c r="H984" s="119"/>
      <c r="I984" s="119"/>
    </row>
    <row r="985" spans="1:9" x14ac:dyDescent="0.25">
      <c r="A985" s="119"/>
      <c r="B985" s="119"/>
      <c r="C985" s="119"/>
      <c r="D985" s="119"/>
      <c r="E985" s="119"/>
      <c r="F985" s="119"/>
      <c r="G985" s="119"/>
      <c r="H985" s="119"/>
      <c r="I985" s="119"/>
    </row>
    <row r="986" spans="1:9" x14ac:dyDescent="0.25">
      <c r="A986" s="22"/>
      <c r="B986" s="22"/>
      <c r="C986" s="22"/>
      <c r="D986" s="22"/>
      <c r="E986" s="22"/>
      <c r="F986" s="22"/>
      <c r="G986" s="22"/>
      <c r="H986" s="22"/>
      <c r="I986" s="22"/>
    </row>
    <row r="987" spans="1:9" x14ac:dyDescent="0.25">
      <c r="A987" s="22"/>
      <c r="B987" s="22"/>
      <c r="C987" s="22"/>
      <c r="D987" s="22"/>
      <c r="E987" s="22"/>
      <c r="G987" s="22"/>
      <c r="H987" s="22"/>
      <c r="I987" s="22"/>
    </row>
    <row r="988" spans="1:9" x14ac:dyDescent="0.25">
      <c r="A988" s="22"/>
      <c r="B988" s="22"/>
      <c r="C988" s="22"/>
      <c r="D988" s="22"/>
      <c r="E988" s="22"/>
      <c r="F988" s="22"/>
      <c r="G988" s="22"/>
      <c r="H988" s="22"/>
      <c r="I988" s="22"/>
    </row>
    <row r="989" spans="1:9" x14ac:dyDescent="0.25">
      <c r="A989" s="22"/>
      <c r="B989" s="22"/>
      <c r="C989" s="22"/>
      <c r="D989" s="22"/>
      <c r="E989" s="22"/>
      <c r="F989" s="22"/>
      <c r="G989" s="22"/>
      <c r="H989" s="22"/>
      <c r="I989" s="22"/>
    </row>
    <row r="990" spans="1:9" x14ac:dyDescent="0.25">
      <c r="A990" s="22"/>
      <c r="B990" s="22"/>
      <c r="C990" s="22"/>
      <c r="D990" s="22"/>
      <c r="E990" s="22"/>
      <c r="F990" s="22"/>
      <c r="G990" s="22"/>
      <c r="H990" s="22"/>
      <c r="I990" s="22"/>
    </row>
    <row r="991" spans="1:9" x14ac:dyDescent="0.25">
      <c r="A991" s="22"/>
      <c r="B991" s="22"/>
      <c r="C991" s="22"/>
      <c r="D991" s="22"/>
    </row>
    <row r="992" spans="1:9" ht="21" x14ac:dyDescent="0.35">
      <c r="A992" s="24"/>
      <c r="B992" s="24"/>
      <c r="C992" s="24"/>
      <c r="D992" s="24"/>
      <c r="E992" s="106" t="s">
        <v>443</v>
      </c>
      <c r="F992" s="106"/>
      <c r="G992" s="107" t="s">
        <v>444</v>
      </c>
      <c r="H992" s="107"/>
      <c r="I992" s="107"/>
    </row>
    <row r="993" spans="1:9" ht="21" x14ac:dyDescent="0.35">
      <c r="A993" s="24"/>
      <c r="B993" s="24"/>
      <c r="C993" s="24"/>
      <c r="D993" s="24"/>
      <c r="E993" s="106"/>
      <c r="F993" s="106"/>
      <c r="G993" s="105" t="s">
        <v>445</v>
      </c>
      <c r="H993" s="105"/>
      <c r="I993" s="105"/>
    </row>
    <row r="994" spans="1:9" ht="21" x14ac:dyDescent="0.35">
      <c r="A994" s="24"/>
      <c r="B994" s="24"/>
      <c r="C994" s="24"/>
      <c r="D994" s="24"/>
      <c r="E994" s="106"/>
      <c r="F994" s="106"/>
      <c r="G994" s="105" t="s">
        <v>446</v>
      </c>
      <c r="H994" s="105"/>
      <c r="I994" s="105"/>
    </row>
    <row r="995" spans="1:9" ht="21" x14ac:dyDescent="0.35">
      <c r="A995" s="24"/>
      <c r="B995" s="24"/>
      <c r="C995" s="24"/>
      <c r="D995" s="24"/>
      <c r="E995" s="106"/>
      <c r="F995" s="106"/>
      <c r="G995" s="105" t="s">
        <v>447</v>
      </c>
      <c r="H995" s="105"/>
      <c r="I995" s="105"/>
    </row>
    <row r="996" spans="1:9" ht="21" x14ac:dyDescent="0.35">
      <c r="E996" s="106"/>
      <c r="F996" s="106"/>
      <c r="G996" s="105" t="s">
        <v>448</v>
      </c>
      <c r="H996" s="105"/>
      <c r="I996" s="105"/>
    </row>
  </sheetData>
  <mergeCells count="605">
    <mergeCell ref="B8:H11"/>
    <mergeCell ref="B36:C41"/>
    <mergeCell ref="D36:H41"/>
    <mergeCell ref="B48:C48"/>
    <mergeCell ref="D48:H48"/>
    <mergeCell ref="A51:C51"/>
    <mergeCell ref="C59:H59"/>
    <mergeCell ref="C60:G60"/>
    <mergeCell ref="C61:G61"/>
    <mergeCell ref="A95:G95"/>
    <mergeCell ref="A98:I111"/>
    <mergeCell ref="A135:D135"/>
    <mergeCell ref="C53:H53"/>
    <mergeCell ref="C54:H54"/>
    <mergeCell ref="C55:H55"/>
    <mergeCell ref="D56:H56"/>
    <mergeCell ref="D57:H57"/>
    <mergeCell ref="D58:H58"/>
    <mergeCell ref="A144:G144"/>
    <mergeCell ref="A147:I158"/>
    <mergeCell ref="A160:H160"/>
    <mergeCell ref="B162:H162"/>
    <mergeCell ref="B163:B171"/>
    <mergeCell ref="C163:H163"/>
    <mergeCell ref="C164:H164"/>
    <mergeCell ref="C165:H165"/>
    <mergeCell ref="C166:H166"/>
    <mergeCell ref="C167:H167"/>
    <mergeCell ref="C177:H177"/>
    <mergeCell ref="C178:H178"/>
    <mergeCell ref="C179:H179"/>
    <mergeCell ref="C180:H180"/>
    <mergeCell ref="C181:H181"/>
    <mergeCell ref="A193:H193"/>
    <mergeCell ref="C168:H168"/>
    <mergeCell ref="C169:H169"/>
    <mergeCell ref="C170:H170"/>
    <mergeCell ref="C171:H171"/>
    <mergeCell ref="B172:B180"/>
    <mergeCell ref="C172:H172"/>
    <mergeCell ref="C173:H173"/>
    <mergeCell ref="C174:H174"/>
    <mergeCell ref="C175:H175"/>
    <mergeCell ref="C176:H176"/>
    <mergeCell ref="C195:D195"/>
    <mergeCell ref="G195:H195"/>
    <mergeCell ref="B196:B205"/>
    <mergeCell ref="C196:D196"/>
    <mergeCell ref="G196:H196"/>
    <mergeCell ref="C197:D197"/>
    <mergeCell ref="G197:H197"/>
    <mergeCell ref="C198:D198"/>
    <mergeCell ref="G198:H198"/>
    <mergeCell ref="C199:D199"/>
    <mergeCell ref="C203:D203"/>
    <mergeCell ref="G203:H203"/>
    <mergeCell ref="C204:D204"/>
    <mergeCell ref="G204:H204"/>
    <mergeCell ref="C205:D205"/>
    <mergeCell ref="G205:H205"/>
    <mergeCell ref="G199:H199"/>
    <mergeCell ref="C200:D200"/>
    <mergeCell ref="G200:H200"/>
    <mergeCell ref="C201:D201"/>
    <mergeCell ref="G201:H201"/>
    <mergeCell ref="C202:D202"/>
    <mergeCell ref="G202:H202"/>
    <mergeCell ref="B207:H207"/>
    <mergeCell ref="A210:H210"/>
    <mergeCell ref="C212:D212"/>
    <mergeCell ref="G212:H212"/>
    <mergeCell ref="B213:B222"/>
    <mergeCell ref="C213:D213"/>
    <mergeCell ref="G213:H213"/>
    <mergeCell ref="C214:D214"/>
    <mergeCell ref="G214:H214"/>
    <mergeCell ref="C215:D215"/>
    <mergeCell ref="C219:D219"/>
    <mergeCell ref="G219:H219"/>
    <mergeCell ref="C220:D220"/>
    <mergeCell ref="G220:H220"/>
    <mergeCell ref="C221:D221"/>
    <mergeCell ref="G221:H221"/>
    <mergeCell ref="G215:H215"/>
    <mergeCell ref="C216:D216"/>
    <mergeCell ref="G216:H216"/>
    <mergeCell ref="C217:D217"/>
    <mergeCell ref="G217:H217"/>
    <mergeCell ref="C218:D218"/>
    <mergeCell ref="G218:H218"/>
    <mergeCell ref="B230:B231"/>
    <mergeCell ref="C230:D230"/>
    <mergeCell ref="G230:H230"/>
    <mergeCell ref="C231:D231"/>
    <mergeCell ref="G231:H231"/>
    <mergeCell ref="B233:H233"/>
    <mergeCell ref="C222:D222"/>
    <mergeCell ref="G222:H222"/>
    <mergeCell ref="B224:H224"/>
    <mergeCell ref="A227:H227"/>
    <mergeCell ref="C229:D229"/>
    <mergeCell ref="G229:H229"/>
    <mergeCell ref="B245:D245"/>
    <mergeCell ref="G245:H245"/>
    <mergeCell ref="B246:D246"/>
    <mergeCell ref="G246:H246"/>
    <mergeCell ref="A248:I253"/>
    <mergeCell ref="A289:G289"/>
    <mergeCell ref="A240:H240"/>
    <mergeCell ref="B242:D242"/>
    <mergeCell ref="G242:H242"/>
    <mergeCell ref="B243:D243"/>
    <mergeCell ref="G243:H243"/>
    <mergeCell ref="B244:D244"/>
    <mergeCell ref="G244:H244"/>
    <mergeCell ref="A315:C315"/>
    <mergeCell ref="D315:E315"/>
    <mergeCell ref="A316:C316"/>
    <mergeCell ref="D316:E316"/>
    <mergeCell ref="A317:C317"/>
    <mergeCell ref="D317:E317"/>
    <mergeCell ref="A292:I296"/>
    <mergeCell ref="A299:G299"/>
    <mergeCell ref="A302:I305"/>
    <mergeCell ref="A308:G308"/>
    <mergeCell ref="A310:G310"/>
    <mergeCell ref="A312:E312"/>
    <mergeCell ref="A321:C321"/>
    <mergeCell ref="D321:E321"/>
    <mergeCell ref="A322:C322"/>
    <mergeCell ref="D322:E322"/>
    <mergeCell ref="A323:C323"/>
    <mergeCell ref="D323:E323"/>
    <mergeCell ref="A318:C318"/>
    <mergeCell ref="D318:E318"/>
    <mergeCell ref="A319:C319"/>
    <mergeCell ref="D319:E319"/>
    <mergeCell ref="A320:C320"/>
    <mergeCell ref="D320:E320"/>
    <mergeCell ref="A338:E338"/>
    <mergeCell ref="A341:C341"/>
    <mergeCell ref="D341:E341"/>
    <mergeCell ref="A342:C342"/>
    <mergeCell ref="D342:E342"/>
    <mergeCell ref="A343:C343"/>
    <mergeCell ref="D343:E343"/>
    <mergeCell ref="A324:C324"/>
    <mergeCell ref="D324:E324"/>
    <mergeCell ref="A325:C325"/>
    <mergeCell ref="D325:E325"/>
    <mergeCell ref="A326:C326"/>
    <mergeCell ref="D326:E326"/>
    <mergeCell ref="A347:C347"/>
    <mergeCell ref="D347:E347"/>
    <mergeCell ref="A348:C348"/>
    <mergeCell ref="D348:E348"/>
    <mergeCell ref="A349:C349"/>
    <mergeCell ref="D349:E349"/>
    <mergeCell ref="A344:C344"/>
    <mergeCell ref="D344:E344"/>
    <mergeCell ref="A345:C345"/>
    <mergeCell ref="D345:E345"/>
    <mergeCell ref="A346:C346"/>
    <mergeCell ref="D346:E346"/>
    <mergeCell ref="A355:E355"/>
    <mergeCell ref="A358:C358"/>
    <mergeCell ref="A359:C359"/>
    <mergeCell ref="D359:E359"/>
    <mergeCell ref="A360:C360"/>
    <mergeCell ref="D360:E360"/>
    <mergeCell ref="A350:C350"/>
    <mergeCell ref="D350:E350"/>
    <mergeCell ref="A351:C351"/>
    <mergeCell ref="D351:E351"/>
    <mergeCell ref="A352:C352"/>
    <mergeCell ref="D352:E352"/>
    <mergeCell ref="A364:C364"/>
    <mergeCell ref="D364:E364"/>
    <mergeCell ref="A365:C365"/>
    <mergeCell ref="D365:E365"/>
    <mergeCell ref="A366:C366"/>
    <mergeCell ref="D366:E366"/>
    <mergeCell ref="A361:C361"/>
    <mergeCell ref="D361:E361"/>
    <mergeCell ref="A362:C362"/>
    <mergeCell ref="D362:E362"/>
    <mergeCell ref="A363:C363"/>
    <mergeCell ref="D363:E363"/>
    <mergeCell ref="A387:E387"/>
    <mergeCell ref="A390:C390"/>
    <mergeCell ref="D390:E390"/>
    <mergeCell ref="A391:C391"/>
    <mergeCell ref="D391:E391"/>
    <mergeCell ref="A392:C392"/>
    <mergeCell ref="D392:E392"/>
    <mergeCell ref="A367:C367"/>
    <mergeCell ref="D367:E367"/>
    <mergeCell ref="A368:C368"/>
    <mergeCell ref="D368:E368"/>
    <mergeCell ref="A369:C369"/>
    <mergeCell ref="D369:E369"/>
    <mergeCell ref="A396:C396"/>
    <mergeCell ref="D396:E396"/>
    <mergeCell ref="A397:C397"/>
    <mergeCell ref="D397:E397"/>
    <mergeCell ref="A398:C398"/>
    <mergeCell ref="D398:E398"/>
    <mergeCell ref="A393:C393"/>
    <mergeCell ref="D393:E393"/>
    <mergeCell ref="A394:C394"/>
    <mergeCell ref="D394:E394"/>
    <mergeCell ref="A395:C395"/>
    <mergeCell ref="D395:E395"/>
    <mergeCell ref="A404:E404"/>
    <mergeCell ref="A407:C407"/>
    <mergeCell ref="D407:E407"/>
    <mergeCell ref="A408:C408"/>
    <mergeCell ref="D408:E408"/>
    <mergeCell ref="A409:C409"/>
    <mergeCell ref="D409:E409"/>
    <mergeCell ref="A399:C399"/>
    <mergeCell ref="D399:E399"/>
    <mergeCell ref="A400:C400"/>
    <mergeCell ref="D400:E400"/>
    <mergeCell ref="A401:C401"/>
    <mergeCell ref="D401:E401"/>
    <mergeCell ref="A413:C413"/>
    <mergeCell ref="D413:E413"/>
    <mergeCell ref="A414:C414"/>
    <mergeCell ref="D414:E414"/>
    <mergeCell ref="A415:C415"/>
    <mergeCell ref="D415:E415"/>
    <mergeCell ref="A410:C410"/>
    <mergeCell ref="D410:E410"/>
    <mergeCell ref="A411:C411"/>
    <mergeCell ref="D411:E411"/>
    <mergeCell ref="A412:C412"/>
    <mergeCell ref="D412:E412"/>
    <mergeCell ref="A420:E420"/>
    <mergeCell ref="A423:C423"/>
    <mergeCell ref="D423:E423"/>
    <mergeCell ref="A424:C424"/>
    <mergeCell ref="D424:E424"/>
    <mergeCell ref="A425:C425"/>
    <mergeCell ref="D425:E425"/>
    <mergeCell ref="A416:C416"/>
    <mergeCell ref="D416:E416"/>
    <mergeCell ref="A417:C417"/>
    <mergeCell ref="D417:E417"/>
    <mergeCell ref="A418:C418"/>
    <mergeCell ref="D418:E418"/>
    <mergeCell ref="A429:C429"/>
    <mergeCell ref="D429:E429"/>
    <mergeCell ref="A430:C430"/>
    <mergeCell ref="D430:E430"/>
    <mergeCell ref="A431:C431"/>
    <mergeCell ref="D431:E431"/>
    <mergeCell ref="A426:C426"/>
    <mergeCell ref="D426:E426"/>
    <mergeCell ref="A427:C427"/>
    <mergeCell ref="D427:E427"/>
    <mergeCell ref="A428:C428"/>
    <mergeCell ref="D428:E428"/>
    <mergeCell ref="A436:E436"/>
    <mergeCell ref="A439:C439"/>
    <mergeCell ref="D439:E439"/>
    <mergeCell ref="A440:C440"/>
    <mergeCell ref="D440:E440"/>
    <mergeCell ref="A441:C441"/>
    <mergeCell ref="D441:E441"/>
    <mergeCell ref="A432:C432"/>
    <mergeCell ref="D432:E432"/>
    <mergeCell ref="A433:C433"/>
    <mergeCell ref="D433:E433"/>
    <mergeCell ref="A434:C434"/>
    <mergeCell ref="D434:E434"/>
    <mergeCell ref="A445:C445"/>
    <mergeCell ref="D445:E445"/>
    <mergeCell ref="A446:C446"/>
    <mergeCell ref="D446:E446"/>
    <mergeCell ref="A447:C447"/>
    <mergeCell ref="D447:E447"/>
    <mergeCell ref="A442:C442"/>
    <mergeCell ref="D442:E442"/>
    <mergeCell ref="A443:C443"/>
    <mergeCell ref="D443:E443"/>
    <mergeCell ref="A444:C444"/>
    <mergeCell ref="D444:E444"/>
    <mergeCell ref="A453:E453"/>
    <mergeCell ref="A456:C456"/>
    <mergeCell ref="D456:F456"/>
    <mergeCell ref="A457:C457"/>
    <mergeCell ref="D457:E457"/>
    <mergeCell ref="A458:C458"/>
    <mergeCell ref="D458:E458"/>
    <mergeCell ref="A448:C448"/>
    <mergeCell ref="D448:E448"/>
    <mergeCell ref="A449:C449"/>
    <mergeCell ref="D449:E449"/>
    <mergeCell ref="A450:C450"/>
    <mergeCell ref="D450:E450"/>
    <mergeCell ref="A462:C462"/>
    <mergeCell ref="D462:E462"/>
    <mergeCell ref="A463:C463"/>
    <mergeCell ref="D463:E463"/>
    <mergeCell ref="A464:C464"/>
    <mergeCell ref="D464:E464"/>
    <mergeCell ref="A459:C459"/>
    <mergeCell ref="D459:E459"/>
    <mergeCell ref="A460:C460"/>
    <mergeCell ref="D460:E460"/>
    <mergeCell ref="A461:C461"/>
    <mergeCell ref="D461:E461"/>
    <mergeCell ref="A469:E469"/>
    <mergeCell ref="A472:C472"/>
    <mergeCell ref="D472:F472"/>
    <mergeCell ref="A473:C473"/>
    <mergeCell ref="D473:E473"/>
    <mergeCell ref="A474:C474"/>
    <mergeCell ref="D474:E474"/>
    <mergeCell ref="A465:C465"/>
    <mergeCell ref="D465:E465"/>
    <mergeCell ref="A466:C466"/>
    <mergeCell ref="D466:E466"/>
    <mergeCell ref="A467:C467"/>
    <mergeCell ref="D467:E467"/>
    <mergeCell ref="A478:C478"/>
    <mergeCell ref="D478:E478"/>
    <mergeCell ref="A479:C479"/>
    <mergeCell ref="D479:E479"/>
    <mergeCell ref="A480:C480"/>
    <mergeCell ref="D480:E480"/>
    <mergeCell ref="A475:C475"/>
    <mergeCell ref="D475:E475"/>
    <mergeCell ref="A476:C476"/>
    <mergeCell ref="D476:E476"/>
    <mergeCell ref="A477:E477"/>
    <mergeCell ref="A487:C487"/>
    <mergeCell ref="D487:F487"/>
    <mergeCell ref="A488:C488"/>
    <mergeCell ref="D488:E488"/>
    <mergeCell ref="A489:C489"/>
    <mergeCell ref="D489:E489"/>
    <mergeCell ref="A481:C481"/>
    <mergeCell ref="D481:E481"/>
    <mergeCell ref="A482:C482"/>
    <mergeCell ref="D482:E482"/>
    <mergeCell ref="A483:C483"/>
    <mergeCell ref="D483:E483"/>
    <mergeCell ref="A492:C492"/>
    <mergeCell ref="D492:E492"/>
    <mergeCell ref="A493:C493"/>
    <mergeCell ref="D493:E493"/>
    <mergeCell ref="A494:C494"/>
    <mergeCell ref="D494:E494"/>
    <mergeCell ref="A490:C490"/>
    <mergeCell ref="D490:E490"/>
    <mergeCell ref="A491:C491"/>
    <mergeCell ref="D491:E491"/>
    <mergeCell ref="A500:E500"/>
    <mergeCell ref="C502:E502"/>
    <mergeCell ref="A503:C503"/>
    <mergeCell ref="D503:E503"/>
    <mergeCell ref="A504:C504"/>
    <mergeCell ref="D504:E504"/>
    <mergeCell ref="A495:C495"/>
    <mergeCell ref="D495:E495"/>
    <mergeCell ref="A496:C496"/>
    <mergeCell ref="D496:E496"/>
    <mergeCell ref="A497:E497"/>
    <mergeCell ref="A498:C498"/>
    <mergeCell ref="D498:E498"/>
    <mergeCell ref="A508:C508"/>
    <mergeCell ref="D508:E508"/>
    <mergeCell ref="A509:C509"/>
    <mergeCell ref="D509:E509"/>
    <mergeCell ref="A510:C510"/>
    <mergeCell ref="D510:E510"/>
    <mergeCell ref="A505:C505"/>
    <mergeCell ref="D505:E505"/>
    <mergeCell ref="A506:C506"/>
    <mergeCell ref="D506:E506"/>
    <mergeCell ref="A507:C507"/>
    <mergeCell ref="D507:E507"/>
    <mergeCell ref="A514:C514"/>
    <mergeCell ref="D514:E514"/>
    <mergeCell ref="A517:E517"/>
    <mergeCell ref="C519:E519"/>
    <mergeCell ref="A520:C520"/>
    <mergeCell ref="D520:E520"/>
    <mergeCell ref="A511:C511"/>
    <mergeCell ref="D511:E511"/>
    <mergeCell ref="A512:C512"/>
    <mergeCell ref="D512:E512"/>
    <mergeCell ref="A513:C513"/>
    <mergeCell ref="D513:E513"/>
    <mergeCell ref="A524:C524"/>
    <mergeCell ref="D524:E524"/>
    <mergeCell ref="A525:C525"/>
    <mergeCell ref="D525:E525"/>
    <mergeCell ref="A526:C526"/>
    <mergeCell ref="D526:E526"/>
    <mergeCell ref="A521:C521"/>
    <mergeCell ref="D521:E521"/>
    <mergeCell ref="A522:C522"/>
    <mergeCell ref="D522:E522"/>
    <mergeCell ref="A523:C523"/>
    <mergeCell ref="D523:E523"/>
    <mergeCell ref="A530:C530"/>
    <mergeCell ref="D530:E530"/>
    <mergeCell ref="A531:C531"/>
    <mergeCell ref="D531:E531"/>
    <mergeCell ref="A533:E533"/>
    <mergeCell ref="A527:C527"/>
    <mergeCell ref="D527:E527"/>
    <mergeCell ref="A528:C528"/>
    <mergeCell ref="D528:E528"/>
    <mergeCell ref="A529:C529"/>
    <mergeCell ref="D529:E529"/>
    <mergeCell ref="A539:C539"/>
    <mergeCell ref="D539:E539"/>
    <mergeCell ref="A540:C540"/>
    <mergeCell ref="D540:E540"/>
    <mergeCell ref="A536:C536"/>
    <mergeCell ref="D536:E536"/>
    <mergeCell ref="A537:C537"/>
    <mergeCell ref="D537:E537"/>
    <mergeCell ref="A538:C538"/>
    <mergeCell ref="D538:E538"/>
    <mergeCell ref="A544:C544"/>
    <mergeCell ref="D544:E544"/>
    <mergeCell ref="A545:C545"/>
    <mergeCell ref="D545:E545"/>
    <mergeCell ref="A546:C546"/>
    <mergeCell ref="A547:C547"/>
    <mergeCell ref="D547:E547"/>
    <mergeCell ref="A541:C541"/>
    <mergeCell ref="D541:E541"/>
    <mergeCell ref="A542:C542"/>
    <mergeCell ref="D542:E542"/>
    <mergeCell ref="A543:C543"/>
    <mergeCell ref="D543:E543"/>
    <mergeCell ref="A682:I691"/>
    <mergeCell ref="A715:I715"/>
    <mergeCell ref="A732:I741"/>
    <mergeCell ref="A764:I764"/>
    <mergeCell ref="A782:G782"/>
    <mergeCell ref="A784:I789"/>
    <mergeCell ref="A582:G582"/>
    <mergeCell ref="A585:I589"/>
    <mergeCell ref="A592:I601"/>
    <mergeCell ref="A625:I625"/>
    <mergeCell ref="A632:I641"/>
    <mergeCell ref="A666:I666"/>
    <mergeCell ref="A792:H792"/>
    <mergeCell ref="C794:D794"/>
    <mergeCell ref="G794:H794"/>
    <mergeCell ref="B795:B804"/>
    <mergeCell ref="C795:D795"/>
    <mergeCell ref="G795:H795"/>
    <mergeCell ref="C796:D796"/>
    <mergeCell ref="G796:H796"/>
    <mergeCell ref="C797:D797"/>
    <mergeCell ref="G797:H797"/>
    <mergeCell ref="C801:D801"/>
    <mergeCell ref="G801:H801"/>
    <mergeCell ref="C802:D802"/>
    <mergeCell ref="G802:H802"/>
    <mergeCell ref="C803:D803"/>
    <mergeCell ref="G803:H803"/>
    <mergeCell ref="C798:D798"/>
    <mergeCell ref="G798:H798"/>
    <mergeCell ref="C799:D799"/>
    <mergeCell ref="G799:H799"/>
    <mergeCell ref="C800:D800"/>
    <mergeCell ref="G800:H800"/>
    <mergeCell ref="C804:D804"/>
    <mergeCell ref="G804:H804"/>
    <mergeCell ref="A807:H807"/>
    <mergeCell ref="C809:D809"/>
    <mergeCell ref="G809:H809"/>
    <mergeCell ref="B810:B819"/>
    <mergeCell ref="C810:D810"/>
    <mergeCell ref="G810:H810"/>
    <mergeCell ref="C811:D811"/>
    <mergeCell ref="G811:H811"/>
    <mergeCell ref="C818:D818"/>
    <mergeCell ref="G818:H818"/>
    <mergeCell ref="C819:D819"/>
    <mergeCell ref="G819:H819"/>
    <mergeCell ref="C815:D815"/>
    <mergeCell ref="G815:H815"/>
    <mergeCell ref="C816:D816"/>
    <mergeCell ref="G816:H816"/>
    <mergeCell ref="C817:D817"/>
    <mergeCell ref="G817:H817"/>
    <mergeCell ref="C812:D812"/>
    <mergeCell ref="G812:H812"/>
    <mergeCell ref="C813:D813"/>
    <mergeCell ref="G813:H813"/>
    <mergeCell ref="C814:D814"/>
    <mergeCell ref="G814:H814"/>
    <mergeCell ref="B830:B831"/>
    <mergeCell ref="C830:D830"/>
    <mergeCell ref="G830:H830"/>
    <mergeCell ref="C831:D831"/>
    <mergeCell ref="G831:H831"/>
    <mergeCell ref="A834:H834"/>
    <mergeCell ref="A827:H827"/>
    <mergeCell ref="C829:D829"/>
    <mergeCell ref="G829:H829"/>
    <mergeCell ref="B839:D839"/>
    <mergeCell ref="G839:H839"/>
    <mergeCell ref="B840:D840"/>
    <mergeCell ref="G840:H840"/>
    <mergeCell ref="A873:G873"/>
    <mergeCell ref="A875:I880"/>
    <mergeCell ref="B836:D836"/>
    <mergeCell ref="G836:H836"/>
    <mergeCell ref="B837:D837"/>
    <mergeCell ref="G837:H837"/>
    <mergeCell ref="B838:D838"/>
    <mergeCell ref="G838:H838"/>
    <mergeCell ref="G899:H899"/>
    <mergeCell ref="C900:D900"/>
    <mergeCell ref="G900:H900"/>
    <mergeCell ref="C904:D904"/>
    <mergeCell ref="A882:G882"/>
    <mergeCell ref="B884:E884"/>
    <mergeCell ref="B885:E885"/>
    <mergeCell ref="B886:E886"/>
    <mergeCell ref="B887:E887"/>
    <mergeCell ref="B888:E888"/>
    <mergeCell ref="C926:D926"/>
    <mergeCell ref="G926:H926"/>
    <mergeCell ref="C927:D927"/>
    <mergeCell ref="G927:H927"/>
    <mergeCell ref="B889:E889"/>
    <mergeCell ref="A892:H892"/>
    <mergeCell ref="C894:D894"/>
    <mergeCell ref="G894:H894"/>
    <mergeCell ref="B895:B904"/>
    <mergeCell ref="C895:D895"/>
    <mergeCell ref="G895:H895"/>
    <mergeCell ref="C896:D896"/>
    <mergeCell ref="G896:H896"/>
    <mergeCell ref="C897:D897"/>
    <mergeCell ref="C901:D901"/>
    <mergeCell ref="G901:H901"/>
    <mergeCell ref="C902:D902"/>
    <mergeCell ref="G902:H902"/>
    <mergeCell ref="C903:D903"/>
    <mergeCell ref="G903:H903"/>
    <mergeCell ref="G897:H897"/>
    <mergeCell ref="C898:D898"/>
    <mergeCell ref="G898:H898"/>
    <mergeCell ref="C899:D899"/>
    <mergeCell ref="C931:D931"/>
    <mergeCell ref="G931:H931"/>
    <mergeCell ref="C932:D932"/>
    <mergeCell ref="G932:H932"/>
    <mergeCell ref="A935:H935"/>
    <mergeCell ref="C937:D937"/>
    <mergeCell ref="G937:H937"/>
    <mergeCell ref="G904:H904"/>
    <mergeCell ref="A920:H920"/>
    <mergeCell ref="C922:D922"/>
    <mergeCell ref="G922:H922"/>
    <mergeCell ref="B923:B932"/>
    <mergeCell ref="C923:D923"/>
    <mergeCell ref="G923:H923"/>
    <mergeCell ref="C924:D924"/>
    <mergeCell ref="G924:H924"/>
    <mergeCell ref="C928:D928"/>
    <mergeCell ref="G928:H928"/>
    <mergeCell ref="C929:D929"/>
    <mergeCell ref="G929:H929"/>
    <mergeCell ref="C930:D930"/>
    <mergeCell ref="G930:H930"/>
    <mergeCell ref="C925:D925"/>
    <mergeCell ref="G925:H925"/>
    <mergeCell ref="B944:D944"/>
    <mergeCell ref="G944:H944"/>
    <mergeCell ref="B945:D945"/>
    <mergeCell ref="G945:H945"/>
    <mergeCell ref="B946:D946"/>
    <mergeCell ref="G946:H946"/>
    <mergeCell ref="B938:B939"/>
    <mergeCell ref="C938:D938"/>
    <mergeCell ref="G938:H938"/>
    <mergeCell ref="C939:D939"/>
    <mergeCell ref="G939:H939"/>
    <mergeCell ref="A942:H942"/>
    <mergeCell ref="G993:I993"/>
    <mergeCell ref="G994:I994"/>
    <mergeCell ref="G995:I995"/>
    <mergeCell ref="G996:I996"/>
    <mergeCell ref="E992:F996"/>
    <mergeCell ref="G992:I992"/>
    <mergeCell ref="B947:D947"/>
    <mergeCell ref="G947:H947"/>
    <mergeCell ref="B948:D948"/>
    <mergeCell ref="G948:H948"/>
    <mergeCell ref="A964:G964"/>
    <mergeCell ref="A966:I985"/>
  </mergeCells>
  <pageMargins left="0.7" right="0.7" top="0.78740157499999996" bottom="0.78740157499999996" header="0.3" footer="0.3"/>
  <pageSetup paperSize="9"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P737"/>
  <sheetViews>
    <sheetView zoomScale="70" zoomScaleNormal="70" zoomScaleSheetLayoutView="100" workbookViewId="0">
      <selection activeCell="B2" sqref="B2"/>
    </sheetView>
  </sheetViews>
  <sheetFormatPr defaultRowHeight="15" x14ac:dyDescent="0.25"/>
  <cols>
    <col min="2" max="2" width="9.7109375" customWidth="1"/>
    <col min="3" max="3" width="11.28515625" customWidth="1"/>
    <col min="4" max="4" width="28.7109375" customWidth="1"/>
    <col min="5" max="5" width="9.7109375" style="1" customWidth="1"/>
    <col min="6" max="6" width="11.85546875" style="1" customWidth="1"/>
    <col min="7" max="7" width="12.42578125" style="3" customWidth="1"/>
    <col min="8" max="8" width="20" style="3" customWidth="1"/>
    <col min="9" max="10" width="9.7109375" customWidth="1"/>
    <col min="11" max="11" width="11.28515625" customWidth="1"/>
    <col min="12" max="12" width="28.7109375" customWidth="1"/>
    <col min="13" max="13" width="10.5703125" style="1" customWidth="1"/>
    <col min="14" max="14" width="11.85546875" style="1" customWidth="1"/>
    <col min="15" max="15" width="12.42578125" style="3" customWidth="1"/>
    <col min="16" max="16" width="20" style="3" customWidth="1"/>
    <col min="17" max="36" width="9.7109375" customWidth="1"/>
  </cols>
  <sheetData>
    <row r="2" spans="3:16" ht="15" customHeight="1" x14ac:dyDescent="0.25">
      <c r="C2" s="104" t="s">
        <v>3</v>
      </c>
      <c r="D2" s="104"/>
      <c r="E2" s="104"/>
      <c r="F2" s="104"/>
      <c r="G2" s="104"/>
      <c r="H2" s="104"/>
      <c r="K2" s="104" t="s">
        <v>4</v>
      </c>
      <c r="L2" s="104"/>
      <c r="M2" s="104"/>
      <c r="N2" s="104"/>
      <c r="O2" s="104"/>
      <c r="P2" s="104"/>
    </row>
    <row r="3" spans="3:16" ht="15" customHeight="1" x14ac:dyDescent="0.25">
      <c r="C3" s="104"/>
      <c r="D3" s="104"/>
      <c r="E3" s="104"/>
      <c r="F3" s="104"/>
      <c r="G3" s="104"/>
      <c r="H3" s="104"/>
      <c r="K3" s="104"/>
      <c r="L3" s="104"/>
      <c r="M3" s="104"/>
      <c r="N3" s="104"/>
      <c r="O3" s="104"/>
      <c r="P3" s="104"/>
    </row>
    <row r="5" spans="3:16" x14ac:dyDescent="0.25">
      <c r="C5" s="98" t="s">
        <v>5</v>
      </c>
      <c r="D5" s="98"/>
      <c r="K5" s="98" t="s">
        <v>5</v>
      </c>
      <c r="L5" s="98"/>
    </row>
    <row r="7" spans="3:16" x14ac:dyDescent="0.25">
      <c r="C7" s="101" t="s">
        <v>262</v>
      </c>
      <c r="D7" s="102"/>
      <c r="E7" s="103"/>
      <c r="F7" s="5"/>
      <c r="G7" s="6"/>
      <c r="H7" s="6"/>
      <c r="K7" s="5" t="s">
        <v>6</v>
      </c>
      <c r="L7" s="5" t="s">
        <v>7</v>
      </c>
      <c r="M7" s="5" t="s">
        <v>8</v>
      </c>
      <c r="N7" s="5" t="s">
        <v>9</v>
      </c>
      <c r="O7" s="5" t="s">
        <v>10</v>
      </c>
      <c r="P7" s="5" t="s">
        <v>11</v>
      </c>
    </row>
    <row r="8" spans="3:16" x14ac:dyDescent="0.25">
      <c r="C8" s="5" t="s">
        <v>6</v>
      </c>
      <c r="D8" s="5" t="s">
        <v>7</v>
      </c>
      <c r="E8" s="5" t="s">
        <v>8</v>
      </c>
      <c r="F8" s="5" t="s">
        <v>9</v>
      </c>
      <c r="G8" s="5" t="s">
        <v>10</v>
      </c>
      <c r="H8" s="5" t="s">
        <v>11</v>
      </c>
      <c r="K8" s="5" t="s">
        <v>6</v>
      </c>
      <c r="L8" s="5" t="s">
        <v>7</v>
      </c>
      <c r="M8" s="5" t="s">
        <v>8</v>
      </c>
      <c r="N8" s="5" t="s">
        <v>9</v>
      </c>
      <c r="O8" s="5" t="s">
        <v>10</v>
      </c>
      <c r="P8" s="5" t="s">
        <v>11</v>
      </c>
    </row>
    <row r="9" spans="3:16" x14ac:dyDescent="0.25">
      <c r="C9" s="6">
        <v>1</v>
      </c>
      <c r="D9" s="6" t="s">
        <v>12</v>
      </c>
      <c r="E9" s="5" t="s">
        <v>13</v>
      </c>
      <c r="F9" s="5">
        <v>2</v>
      </c>
      <c r="G9" s="5">
        <v>3.5999999999999997E-2</v>
      </c>
      <c r="H9" s="6">
        <v>7.1999999999999995E-2</v>
      </c>
      <c r="K9" s="6">
        <v>1</v>
      </c>
      <c r="L9" s="6" t="s">
        <v>14</v>
      </c>
      <c r="M9" s="5" t="s">
        <v>13</v>
      </c>
      <c r="N9" s="5">
        <v>2</v>
      </c>
      <c r="O9" s="5">
        <v>1.9E-2</v>
      </c>
      <c r="P9" s="6">
        <v>3.7999999999999999E-2</v>
      </c>
    </row>
    <row r="11" spans="3:16" x14ac:dyDescent="0.25">
      <c r="C11" s="101" t="s">
        <v>263</v>
      </c>
      <c r="D11" s="102"/>
      <c r="E11" s="103"/>
      <c r="F11" s="5"/>
      <c r="G11" s="6"/>
      <c r="H11" s="6"/>
      <c r="K11" s="80" t="s">
        <v>263</v>
      </c>
      <c r="L11" s="81"/>
      <c r="M11" s="82"/>
      <c r="N11" s="5"/>
      <c r="O11" s="6"/>
      <c r="P11" s="6"/>
    </row>
    <row r="12" spans="3:16" x14ac:dyDescent="0.25">
      <c r="C12" s="5" t="s">
        <v>6</v>
      </c>
      <c r="D12" s="5" t="s">
        <v>7</v>
      </c>
      <c r="E12" s="5" t="s">
        <v>8</v>
      </c>
      <c r="F12" s="5" t="s">
        <v>9</v>
      </c>
      <c r="G12" s="5" t="s">
        <v>10</v>
      </c>
      <c r="H12" s="5" t="s">
        <v>11</v>
      </c>
      <c r="K12" s="5" t="s">
        <v>6</v>
      </c>
      <c r="L12" s="5" t="s">
        <v>7</v>
      </c>
      <c r="M12" s="5" t="s">
        <v>8</v>
      </c>
      <c r="N12" s="5" t="s">
        <v>9</v>
      </c>
      <c r="O12" s="5" t="s">
        <v>10</v>
      </c>
      <c r="P12" s="5" t="s">
        <v>11</v>
      </c>
    </row>
    <row r="13" spans="3:16" x14ac:dyDescent="0.25">
      <c r="C13" s="6">
        <v>1</v>
      </c>
      <c r="D13" s="6" t="s">
        <v>15</v>
      </c>
      <c r="E13" s="5" t="s">
        <v>16</v>
      </c>
      <c r="F13" s="5">
        <v>8</v>
      </c>
      <c r="G13" s="6">
        <v>5.6000000000000001E-2</v>
      </c>
      <c r="H13" s="6">
        <v>0.44800000000000001</v>
      </c>
      <c r="K13" s="6">
        <v>1</v>
      </c>
      <c r="L13" s="6" t="s">
        <v>17</v>
      </c>
      <c r="M13" s="5" t="s">
        <v>18</v>
      </c>
      <c r="N13" s="5">
        <v>8</v>
      </c>
      <c r="O13" s="6">
        <v>3.6999999999999998E-2</v>
      </c>
      <c r="P13" s="6">
        <v>0.29599999999999999</v>
      </c>
    </row>
    <row r="15" spans="3:16" x14ac:dyDescent="0.25">
      <c r="C15" s="101" t="s">
        <v>264</v>
      </c>
      <c r="D15" s="102"/>
      <c r="E15" s="103"/>
      <c r="F15" s="5"/>
      <c r="G15" s="6"/>
      <c r="H15" s="6"/>
      <c r="K15" s="80" t="s">
        <v>264</v>
      </c>
      <c r="L15" s="81"/>
      <c r="M15" s="82"/>
      <c r="N15" s="5"/>
      <c r="O15" s="6"/>
      <c r="P15" s="6"/>
    </row>
    <row r="16" spans="3:16" x14ac:dyDescent="0.25">
      <c r="C16" s="5" t="s">
        <v>6</v>
      </c>
      <c r="D16" s="5" t="s">
        <v>7</v>
      </c>
      <c r="E16" s="5" t="s">
        <v>8</v>
      </c>
      <c r="F16" s="5" t="s">
        <v>9</v>
      </c>
      <c r="G16" s="5" t="s">
        <v>10</v>
      </c>
      <c r="H16" s="5" t="s">
        <v>11</v>
      </c>
      <c r="K16" s="5" t="s">
        <v>6</v>
      </c>
      <c r="L16" s="5" t="s">
        <v>7</v>
      </c>
      <c r="M16" s="5" t="s">
        <v>8</v>
      </c>
      <c r="N16" s="5" t="s">
        <v>9</v>
      </c>
      <c r="O16" s="5" t="s">
        <v>10</v>
      </c>
      <c r="P16" s="5" t="s">
        <v>11</v>
      </c>
    </row>
    <row r="17" spans="3:16" x14ac:dyDescent="0.25">
      <c r="C17" s="6">
        <v>1</v>
      </c>
      <c r="D17" s="6" t="s">
        <v>19</v>
      </c>
      <c r="E17" s="5" t="s">
        <v>16</v>
      </c>
      <c r="F17" s="5">
        <v>11</v>
      </c>
      <c r="G17" s="6">
        <v>7.1999999999999995E-2</v>
      </c>
      <c r="H17" s="6">
        <v>0.79199999999999993</v>
      </c>
      <c r="K17" s="6">
        <v>1</v>
      </c>
      <c r="L17" s="6" t="s">
        <v>17</v>
      </c>
      <c r="M17" s="5" t="s">
        <v>18</v>
      </c>
      <c r="N17" s="5">
        <v>11</v>
      </c>
      <c r="O17" s="6">
        <v>3.6999999999999998E-2</v>
      </c>
      <c r="P17" s="6">
        <v>0.40699999999999997</v>
      </c>
    </row>
    <row r="19" spans="3:16" x14ac:dyDescent="0.25">
      <c r="C19" s="101" t="s">
        <v>265</v>
      </c>
      <c r="D19" s="102"/>
      <c r="E19" s="103"/>
      <c r="F19" s="5"/>
      <c r="G19" s="6"/>
      <c r="H19" s="6"/>
      <c r="K19" s="80" t="s">
        <v>265</v>
      </c>
      <c r="L19" s="81"/>
      <c r="M19" s="82"/>
      <c r="N19" s="5"/>
      <c r="O19" s="6"/>
      <c r="P19" s="6"/>
    </row>
    <row r="20" spans="3:16" x14ac:dyDescent="0.25">
      <c r="C20" s="5" t="s">
        <v>6</v>
      </c>
      <c r="D20" s="5" t="s">
        <v>7</v>
      </c>
      <c r="E20" s="5" t="s">
        <v>8</v>
      </c>
      <c r="F20" s="5" t="s">
        <v>9</v>
      </c>
      <c r="G20" s="5" t="s">
        <v>10</v>
      </c>
      <c r="H20" s="5" t="s">
        <v>11</v>
      </c>
      <c r="K20" s="5" t="s">
        <v>6</v>
      </c>
      <c r="L20" s="5" t="s">
        <v>7</v>
      </c>
      <c r="M20" s="5" t="s">
        <v>8</v>
      </c>
      <c r="N20" s="5" t="s">
        <v>9</v>
      </c>
      <c r="O20" s="5" t="s">
        <v>10</v>
      </c>
      <c r="P20" s="5" t="s">
        <v>11</v>
      </c>
    </row>
    <row r="21" spans="3:16" x14ac:dyDescent="0.25">
      <c r="C21" s="6">
        <v>1</v>
      </c>
      <c r="D21" s="6" t="s">
        <v>20</v>
      </c>
      <c r="E21" s="5" t="s">
        <v>13</v>
      </c>
      <c r="F21" s="5">
        <v>10</v>
      </c>
      <c r="G21" s="6">
        <v>7.1999999999999995E-2</v>
      </c>
      <c r="H21" s="6">
        <v>0.72</v>
      </c>
      <c r="K21" s="6">
        <v>1</v>
      </c>
      <c r="L21" s="6" t="s">
        <v>21</v>
      </c>
      <c r="M21" s="5" t="s">
        <v>13</v>
      </c>
      <c r="N21" s="5">
        <v>10</v>
      </c>
      <c r="O21" s="6">
        <v>0.04</v>
      </c>
      <c r="P21" s="6">
        <v>0.4</v>
      </c>
    </row>
    <row r="23" spans="3:16" x14ac:dyDescent="0.25">
      <c r="C23" s="101" t="s">
        <v>266</v>
      </c>
      <c r="D23" s="102"/>
      <c r="E23" s="103"/>
      <c r="F23" s="5"/>
      <c r="G23" s="6"/>
      <c r="H23" s="6"/>
      <c r="K23" s="80" t="s">
        <v>266</v>
      </c>
      <c r="L23" s="81"/>
      <c r="M23" s="82"/>
      <c r="N23" s="5"/>
      <c r="O23" s="6"/>
      <c r="P23" s="6"/>
    </row>
    <row r="24" spans="3:16" x14ac:dyDescent="0.25">
      <c r="C24" s="5" t="s">
        <v>6</v>
      </c>
      <c r="D24" s="5" t="s">
        <v>7</v>
      </c>
      <c r="E24" s="5" t="s">
        <v>8</v>
      </c>
      <c r="F24" s="5" t="s">
        <v>9</v>
      </c>
      <c r="G24" s="5" t="s">
        <v>10</v>
      </c>
      <c r="H24" s="5" t="s">
        <v>11</v>
      </c>
      <c r="K24" s="5" t="s">
        <v>6</v>
      </c>
      <c r="L24" s="5" t="s">
        <v>7</v>
      </c>
      <c r="M24" s="5" t="s">
        <v>8</v>
      </c>
      <c r="N24" s="5" t="s">
        <v>9</v>
      </c>
      <c r="O24" s="5" t="s">
        <v>10</v>
      </c>
      <c r="P24" s="5" t="s">
        <v>11</v>
      </c>
    </row>
    <row r="25" spans="3:16" x14ac:dyDescent="0.25">
      <c r="C25" s="6">
        <v>1</v>
      </c>
      <c r="D25" s="6" t="s">
        <v>19</v>
      </c>
      <c r="E25" s="5" t="s">
        <v>13</v>
      </c>
      <c r="F25" s="5">
        <v>1</v>
      </c>
      <c r="G25" s="6">
        <v>7.1999999999999995E-2</v>
      </c>
      <c r="H25" s="6">
        <v>7.1999999999999995E-2</v>
      </c>
      <c r="K25" s="6">
        <v>1</v>
      </c>
      <c r="L25" s="6" t="s">
        <v>22</v>
      </c>
      <c r="M25" s="5" t="s">
        <v>13</v>
      </c>
      <c r="N25" s="5">
        <v>1</v>
      </c>
      <c r="O25" s="6">
        <v>3.2000000000000001E-2</v>
      </c>
      <c r="P25" s="6">
        <v>3.2000000000000001E-2</v>
      </c>
    </row>
    <row r="27" spans="3:16" x14ac:dyDescent="0.25">
      <c r="C27" s="101" t="s">
        <v>267</v>
      </c>
      <c r="D27" s="102"/>
      <c r="E27" s="103"/>
      <c r="F27" s="5"/>
      <c r="G27" s="6"/>
      <c r="H27" s="6"/>
      <c r="K27" s="80" t="s">
        <v>267</v>
      </c>
      <c r="L27" s="81"/>
      <c r="M27" s="82"/>
      <c r="N27" s="5"/>
      <c r="O27" s="6"/>
      <c r="P27" s="6"/>
    </row>
    <row r="28" spans="3:16" x14ac:dyDescent="0.25">
      <c r="C28" s="5" t="s">
        <v>6</v>
      </c>
      <c r="D28" s="5" t="s">
        <v>7</v>
      </c>
      <c r="E28" s="5" t="s">
        <v>8</v>
      </c>
      <c r="F28" s="5" t="s">
        <v>9</v>
      </c>
      <c r="G28" s="5" t="s">
        <v>10</v>
      </c>
      <c r="H28" s="5" t="s">
        <v>11</v>
      </c>
      <c r="K28" s="5" t="s">
        <v>6</v>
      </c>
      <c r="L28" s="5" t="s">
        <v>7</v>
      </c>
      <c r="M28" s="5" t="s">
        <v>8</v>
      </c>
      <c r="N28" s="5" t="s">
        <v>9</v>
      </c>
      <c r="O28" s="5" t="s">
        <v>10</v>
      </c>
      <c r="P28" s="5" t="s">
        <v>11</v>
      </c>
    </row>
    <row r="29" spans="3:16" x14ac:dyDescent="0.25">
      <c r="C29" s="6">
        <v>1</v>
      </c>
      <c r="D29" s="6" t="s">
        <v>23</v>
      </c>
      <c r="E29" s="5" t="s">
        <v>13</v>
      </c>
      <c r="F29" s="5">
        <v>1</v>
      </c>
      <c r="G29" s="6">
        <v>7.4999999999999997E-2</v>
      </c>
      <c r="H29" s="6">
        <v>7.4999999999999997E-2</v>
      </c>
      <c r="K29" s="6">
        <v>1</v>
      </c>
      <c r="L29" s="6" t="s">
        <v>24</v>
      </c>
      <c r="M29" s="5" t="s">
        <v>25</v>
      </c>
      <c r="N29" s="5">
        <v>1</v>
      </c>
      <c r="O29" s="6">
        <v>3.2000000000000001E-2</v>
      </c>
      <c r="P29" s="6">
        <v>3.2000000000000001E-2</v>
      </c>
    </row>
    <row r="31" spans="3:16" x14ac:dyDescent="0.25">
      <c r="C31" s="101" t="s">
        <v>268</v>
      </c>
      <c r="D31" s="102"/>
      <c r="E31" s="103"/>
      <c r="F31" s="5"/>
      <c r="G31" s="6"/>
      <c r="H31" s="6"/>
      <c r="K31" s="80" t="s">
        <v>268</v>
      </c>
      <c r="L31" s="81"/>
      <c r="M31" s="82"/>
      <c r="N31" s="5"/>
      <c r="O31" s="6"/>
      <c r="P31" s="6"/>
    </row>
    <row r="32" spans="3:16" x14ac:dyDescent="0.25">
      <c r="C32" s="5" t="s">
        <v>6</v>
      </c>
      <c r="D32" s="5" t="s">
        <v>7</v>
      </c>
      <c r="E32" s="5" t="s">
        <v>8</v>
      </c>
      <c r="F32" s="5" t="s">
        <v>9</v>
      </c>
      <c r="G32" s="5" t="s">
        <v>10</v>
      </c>
      <c r="H32" s="5" t="s">
        <v>11</v>
      </c>
      <c r="K32" s="5" t="s">
        <v>6</v>
      </c>
      <c r="L32" s="5" t="s">
        <v>7</v>
      </c>
      <c r="M32" s="5" t="s">
        <v>8</v>
      </c>
      <c r="N32" s="5" t="s">
        <v>9</v>
      </c>
      <c r="O32" s="5" t="s">
        <v>10</v>
      </c>
      <c r="P32" s="5" t="s">
        <v>11</v>
      </c>
    </row>
    <row r="33" spans="3:16" x14ac:dyDescent="0.25">
      <c r="C33" s="6">
        <v>1</v>
      </c>
      <c r="D33" s="6" t="s">
        <v>26</v>
      </c>
      <c r="E33" s="5" t="s">
        <v>13</v>
      </c>
      <c r="F33" s="5">
        <v>2</v>
      </c>
      <c r="G33" s="6">
        <v>0.06</v>
      </c>
      <c r="H33" s="6">
        <v>0.12</v>
      </c>
      <c r="K33" s="6">
        <v>1</v>
      </c>
      <c r="L33" s="6" t="s">
        <v>24</v>
      </c>
      <c r="M33" s="5" t="s">
        <v>25</v>
      </c>
      <c r="N33" s="5">
        <v>2</v>
      </c>
      <c r="O33" s="6">
        <v>3.2000000000000001E-2</v>
      </c>
      <c r="P33" s="6">
        <v>6.4000000000000001E-2</v>
      </c>
    </row>
    <row r="35" spans="3:16" x14ac:dyDescent="0.25">
      <c r="C35" s="101" t="s">
        <v>269</v>
      </c>
      <c r="D35" s="102"/>
      <c r="E35" s="103"/>
      <c r="F35" s="5"/>
      <c r="G35" s="6"/>
      <c r="H35" s="6"/>
      <c r="K35" s="80" t="s">
        <v>269</v>
      </c>
      <c r="L35" s="81"/>
      <c r="M35" s="82"/>
      <c r="N35" s="5"/>
      <c r="O35" s="6"/>
      <c r="P35" s="6"/>
    </row>
    <row r="36" spans="3:16" x14ac:dyDescent="0.25">
      <c r="C36" s="5" t="s">
        <v>6</v>
      </c>
      <c r="D36" s="5" t="s">
        <v>7</v>
      </c>
      <c r="E36" s="5" t="s">
        <v>8</v>
      </c>
      <c r="F36" s="5" t="s">
        <v>9</v>
      </c>
      <c r="G36" s="5" t="s">
        <v>10</v>
      </c>
      <c r="H36" s="5" t="s">
        <v>11</v>
      </c>
      <c r="K36" s="5" t="s">
        <v>6</v>
      </c>
      <c r="L36" s="5" t="s">
        <v>7</v>
      </c>
      <c r="M36" s="5" t="s">
        <v>8</v>
      </c>
      <c r="N36" s="5" t="s">
        <v>9</v>
      </c>
      <c r="O36" s="5" t="s">
        <v>10</v>
      </c>
      <c r="P36" s="5" t="s">
        <v>11</v>
      </c>
    </row>
    <row r="37" spans="3:16" x14ac:dyDescent="0.25">
      <c r="C37" s="6">
        <v>1</v>
      </c>
      <c r="D37" s="6" t="s">
        <v>28</v>
      </c>
      <c r="E37" s="5" t="s">
        <v>13</v>
      </c>
      <c r="F37" s="5">
        <v>2</v>
      </c>
      <c r="G37" s="6">
        <v>7.1999999999999995E-2</v>
      </c>
      <c r="H37" s="6">
        <v>0.14399999999999999</v>
      </c>
      <c r="K37" s="6">
        <v>1</v>
      </c>
      <c r="L37" s="6" t="s">
        <v>29</v>
      </c>
      <c r="M37" s="5" t="s">
        <v>13</v>
      </c>
      <c r="N37" s="5">
        <v>2</v>
      </c>
      <c r="O37" s="6">
        <v>0.04</v>
      </c>
      <c r="P37" s="6">
        <v>0.08</v>
      </c>
    </row>
    <row r="38" spans="3:16" x14ac:dyDescent="0.25">
      <c r="C38" s="3"/>
      <c r="D38" s="3"/>
      <c r="K38" s="3"/>
      <c r="L38" s="3"/>
    </row>
    <row r="39" spans="3:16" x14ac:dyDescent="0.25">
      <c r="C39" s="98" t="s">
        <v>30</v>
      </c>
      <c r="D39" s="98"/>
      <c r="K39" s="2" t="s">
        <v>30</v>
      </c>
      <c r="L39" s="2"/>
    </row>
    <row r="41" spans="3:16" x14ac:dyDescent="0.25">
      <c r="C41" s="101" t="s">
        <v>270</v>
      </c>
      <c r="D41" s="102"/>
      <c r="E41" s="103"/>
      <c r="F41" s="5"/>
      <c r="G41" s="6"/>
      <c r="H41" s="6"/>
      <c r="K41" s="80" t="s">
        <v>270</v>
      </c>
      <c r="L41" s="81"/>
      <c r="M41" s="82"/>
      <c r="N41" s="5"/>
      <c r="O41" s="6"/>
      <c r="P41" s="6"/>
    </row>
    <row r="42" spans="3:16" x14ac:dyDescent="0.25">
      <c r="C42" s="5" t="s">
        <v>6</v>
      </c>
      <c r="D42" s="5" t="s">
        <v>7</v>
      </c>
      <c r="E42" s="5" t="s">
        <v>8</v>
      </c>
      <c r="F42" s="5" t="s">
        <v>9</v>
      </c>
      <c r="G42" s="5" t="s">
        <v>10</v>
      </c>
      <c r="H42" s="6" t="s">
        <v>11</v>
      </c>
      <c r="K42" s="5" t="s">
        <v>6</v>
      </c>
      <c r="L42" s="5" t="s">
        <v>7</v>
      </c>
      <c r="M42" s="5" t="s">
        <v>8</v>
      </c>
      <c r="N42" s="5" t="s">
        <v>9</v>
      </c>
      <c r="O42" s="5" t="s">
        <v>10</v>
      </c>
      <c r="P42" s="6" t="s">
        <v>11</v>
      </c>
    </row>
    <row r="43" spans="3:16" x14ac:dyDescent="0.25">
      <c r="C43" s="6">
        <v>1</v>
      </c>
      <c r="D43" s="6" t="s">
        <v>31</v>
      </c>
      <c r="E43" s="5" t="s">
        <v>13</v>
      </c>
      <c r="F43" s="5">
        <v>10</v>
      </c>
      <c r="G43" s="6">
        <v>7.1999999999999995E-2</v>
      </c>
      <c r="H43" s="6">
        <v>0.72</v>
      </c>
      <c r="K43" s="6">
        <v>1</v>
      </c>
      <c r="L43" s="6" t="s">
        <v>22</v>
      </c>
      <c r="M43" s="5" t="s">
        <v>13</v>
      </c>
      <c r="N43" s="5">
        <v>10</v>
      </c>
      <c r="O43" s="6">
        <v>3.2000000000000001E-2</v>
      </c>
      <c r="P43" s="6">
        <v>0.32</v>
      </c>
    </row>
    <row r="44" spans="3:16" x14ac:dyDescent="0.25">
      <c r="H44" s="6" t="s">
        <v>451</v>
      </c>
      <c r="P44" s="6" t="s">
        <v>451</v>
      </c>
    </row>
    <row r="45" spans="3:16" x14ac:dyDescent="0.25">
      <c r="C45" s="101" t="s">
        <v>271</v>
      </c>
      <c r="D45" s="102"/>
      <c r="E45" s="103"/>
      <c r="F45" s="5"/>
      <c r="G45" s="6"/>
      <c r="H45" s="6" t="s">
        <v>451</v>
      </c>
      <c r="K45" s="80" t="s">
        <v>271</v>
      </c>
      <c r="L45" s="81"/>
      <c r="M45" s="82"/>
      <c r="N45" s="5"/>
      <c r="O45" s="6"/>
      <c r="P45" s="6" t="s">
        <v>451</v>
      </c>
    </row>
    <row r="46" spans="3:16" x14ac:dyDescent="0.25">
      <c r="C46" s="5" t="s">
        <v>6</v>
      </c>
      <c r="D46" s="5" t="s">
        <v>7</v>
      </c>
      <c r="E46" s="5" t="s">
        <v>8</v>
      </c>
      <c r="F46" s="5" t="s">
        <v>9</v>
      </c>
      <c r="G46" s="5" t="s">
        <v>10</v>
      </c>
      <c r="H46" s="6" t="s">
        <v>11</v>
      </c>
      <c r="K46" s="5" t="s">
        <v>6</v>
      </c>
      <c r="L46" s="5" t="s">
        <v>7</v>
      </c>
      <c r="M46" s="5" t="s">
        <v>8</v>
      </c>
      <c r="N46" s="5" t="s">
        <v>9</v>
      </c>
      <c r="O46" s="5" t="s">
        <v>10</v>
      </c>
      <c r="P46" s="6" t="s">
        <v>11</v>
      </c>
    </row>
    <row r="47" spans="3:16" x14ac:dyDescent="0.25">
      <c r="C47" s="6">
        <v>1</v>
      </c>
      <c r="D47" s="6" t="s">
        <v>31</v>
      </c>
      <c r="E47" s="5" t="s">
        <v>13</v>
      </c>
      <c r="F47" s="5">
        <v>10</v>
      </c>
      <c r="G47" s="6">
        <v>7.1999999999999995E-2</v>
      </c>
      <c r="H47" s="6">
        <v>0.72</v>
      </c>
      <c r="K47" s="6">
        <v>1</v>
      </c>
      <c r="L47" s="6" t="s">
        <v>32</v>
      </c>
      <c r="M47" s="5" t="s">
        <v>13</v>
      </c>
      <c r="N47" s="5">
        <v>10</v>
      </c>
      <c r="O47" s="6">
        <v>3.7999999999999999E-2</v>
      </c>
      <c r="P47" s="6">
        <v>0.38</v>
      </c>
    </row>
    <row r="48" spans="3:16" x14ac:dyDescent="0.25">
      <c r="H48" s="6" t="s">
        <v>451</v>
      </c>
      <c r="P48" s="6" t="s">
        <v>451</v>
      </c>
    </row>
    <row r="49" spans="3:16" x14ac:dyDescent="0.25">
      <c r="C49" s="101" t="s">
        <v>272</v>
      </c>
      <c r="D49" s="102"/>
      <c r="E49" s="103"/>
      <c r="F49" s="5"/>
      <c r="G49" s="6"/>
      <c r="H49" s="6" t="s">
        <v>451</v>
      </c>
      <c r="K49" s="80" t="s">
        <v>272</v>
      </c>
      <c r="L49" s="81"/>
      <c r="M49" s="82"/>
      <c r="N49" s="5"/>
      <c r="O49" s="6"/>
      <c r="P49" s="6" t="s">
        <v>451</v>
      </c>
    </row>
    <row r="50" spans="3:16" x14ac:dyDescent="0.25">
      <c r="C50" s="5" t="s">
        <v>6</v>
      </c>
      <c r="D50" s="5" t="s">
        <v>7</v>
      </c>
      <c r="E50" s="5" t="s">
        <v>8</v>
      </c>
      <c r="F50" s="5" t="s">
        <v>9</v>
      </c>
      <c r="G50" s="5" t="s">
        <v>10</v>
      </c>
      <c r="H50" s="6" t="s">
        <v>11</v>
      </c>
      <c r="K50" s="5" t="s">
        <v>6</v>
      </c>
      <c r="L50" s="5" t="s">
        <v>7</v>
      </c>
      <c r="M50" s="5" t="s">
        <v>8</v>
      </c>
      <c r="N50" s="5" t="s">
        <v>9</v>
      </c>
      <c r="O50" s="5" t="s">
        <v>10</v>
      </c>
      <c r="P50" s="6" t="s">
        <v>11</v>
      </c>
    </row>
    <row r="51" spans="3:16" x14ac:dyDescent="0.25">
      <c r="C51" s="6">
        <v>1</v>
      </c>
      <c r="D51" s="6" t="s">
        <v>31</v>
      </c>
      <c r="E51" s="5" t="s">
        <v>13</v>
      </c>
      <c r="F51" s="5">
        <v>10</v>
      </c>
      <c r="G51" s="6">
        <v>7.1999999999999995E-2</v>
      </c>
      <c r="H51" s="6">
        <v>0.72</v>
      </c>
      <c r="K51" s="6">
        <v>1</v>
      </c>
      <c r="L51" s="6" t="s">
        <v>32</v>
      </c>
      <c r="M51" s="5" t="s">
        <v>13</v>
      </c>
      <c r="N51" s="5">
        <v>10</v>
      </c>
      <c r="O51" s="6">
        <v>3.7999999999999999E-2</v>
      </c>
      <c r="P51" s="6">
        <v>0.38</v>
      </c>
    </row>
    <row r="52" spans="3:16" x14ac:dyDescent="0.25">
      <c r="C52" s="6">
        <v>2</v>
      </c>
      <c r="D52" s="6" t="s">
        <v>33</v>
      </c>
      <c r="E52" s="5" t="s">
        <v>13</v>
      </c>
      <c r="F52" s="5">
        <v>1</v>
      </c>
      <c r="G52" s="5">
        <v>3.5999999999999997E-2</v>
      </c>
      <c r="H52" s="6">
        <v>3.5999999999999997E-2</v>
      </c>
      <c r="K52" s="6">
        <v>2</v>
      </c>
      <c r="L52" s="6" t="s">
        <v>34</v>
      </c>
      <c r="M52" s="5" t="s">
        <v>13</v>
      </c>
      <c r="N52" s="5">
        <v>1</v>
      </c>
      <c r="O52" s="5">
        <v>3.6999999999999998E-2</v>
      </c>
      <c r="P52" s="6">
        <v>3.6999999999999998E-2</v>
      </c>
    </row>
    <row r="53" spans="3:16" x14ac:dyDescent="0.25">
      <c r="H53" s="6"/>
      <c r="P53" s="6"/>
    </row>
    <row r="54" spans="3:16" x14ac:dyDescent="0.25">
      <c r="C54" s="101" t="s">
        <v>273</v>
      </c>
      <c r="D54" s="102"/>
      <c r="E54" s="103"/>
      <c r="F54" s="5"/>
      <c r="G54" s="6"/>
      <c r="H54" s="6" t="s">
        <v>451</v>
      </c>
      <c r="K54" s="80" t="s">
        <v>273</v>
      </c>
      <c r="L54" s="81"/>
      <c r="M54" s="82"/>
      <c r="N54" s="5"/>
      <c r="O54" s="6"/>
      <c r="P54" s="6" t="s">
        <v>451</v>
      </c>
    </row>
    <row r="55" spans="3:16" x14ac:dyDescent="0.25">
      <c r="C55" s="5" t="s">
        <v>6</v>
      </c>
      <c r="D55" s="5" t="s">
        <v>7</v>
      </c>
      <c r="E55" s="5" t="s">
        <v>8</v>
      </c>
      <c r="F55" s="5" t="s">
        <v>9</v>
      </c>
      <c r="G55" s="5" t="s">
        <v>10</v>
      </c>
      <c r="H55" s="6" t="s">
        <v>11</v>
      </c>
      <c r="K55" s="5" t="s">
        <v>6</v>
      </c>
      <c r="L55" s="5" t="s">
        <v>7</v>
      </c>
      <c r="M55" s="5" t="s">
        <v>8</v>
      </c>
      <c r="N55" s="5" t="s">
        <v>9</v>
      </c>
      <c r="O55" s="5" t="s">
        <v>10</v>
      </c>
      <c r="P55" s="6" t="s">
        <v>11</v>
      </c>
    </row>
    <row r="56" spans="3:16" x14ac:dyDescent="0.25">
      <c r="C56" s="6">
        <v>1</v>
      </c>
      <c r="D56" s="6" t="s">
        <v>31</v>
      </c>
      <c r="E56" s="5" t="s">
        <v>13</v>
      </c>
      <c r="F56" s="5">
        <v>15</v>
      </c>
      <c r="G56" s="6">
        <v>7.1999999999999995E-2</v>
      </c>
      <c r="H56" s="6">
        <v>1.0799999999999998</v>
      </c>
      <c r="K56" s="6">
        <v>1</v>
      </c>
      <c r="L56" s="6" t="s">
        <v>32</v>
      </c>
      <c r="M56" s="5" t="s">
        <v>13</v>
      </c>
      <c r="N56" s="5">
        <v>15</v>
      </c>
      <c r="O56" s="6">
        <v>3.7999999999999999E-2</v>
      </c>
      <c r="P56" s="6">
        <v>0.56999999999999995</v>
      </c>
    </row>
    <row r="57" spans="3:16" x14ac:dyDescent="0.25">
      <c r="C57" s="6">
        <v>2</v>
      </c>
      <c r="D57" s="6" t="s">
        <v>33</v>
      </c>
      <c r="E57" s="5" t="s">
        <v>13</v>
      </c>
      <c r="F57" s="5">
        <v>2</v>
      </c>
      <c r="G57" s="6">
        <v>3.5999999999999997E-2</v>
      </c>
      <c r="H57" s="6">
        <v>7.1999999999999995E-2</v>
      </c>
      <c r="K57" s="6">
        <v>2</v>
      </c>
      <c r="L57" s="6" t="s">
        <v>34</v>
      </c>
      <c r="M57" s="5" t="s">
        <v>13</v>
      </c>
      <c r="N57" s="5">
        <v>2</v>
      </c>
      <c r="O57" s="5">
        <v>3.6999999999999998E-2</v>
      </c>
      <c r="P57" s="6">
        <v>7.3999999999999996E-2</v>
      </c>
    </row>
    <row r="58" spans="3:16" x14ac:dyDescent="0.25">
      <c r="H58" s="6" t="s">
        <v>451</v>
      </c>
      <c r="P58" s="6" t="s">
        <v>451</v>
      </c>
    </row>
    <row r="59" spans="3:16" x14ac:dyDescent="0.25">
      <c r="C59" s="101" t="s">
        <v>274</v>
      </c>
      <c r="D59" s="102"/>
      <c r="E59" s="103"/>
      <c r="F59" s="5"/>
      <c r="G59" s="6"/>
      <c r="H59" s="6" t="s">
        <v>451</v>
      </c>
      <c r="K59" s="80" t="s">
        <v>274</v>
      </c>
      <c r="L59" s="81"/>
      <c r="M59" s="82"/>
      <c r="N59" s="5"/>
      <c r="O59" s="6"/>
      <c r="P59" s="6" t="s">
        <v>451</v>
      </c>
    </row>
    <row r="60" spans="3:16" x14ac:dyDescent="0.25">
      <c r="C60" s="5" t="s">
        <v>6</v>
      </c>
      <c r="D60" s="5" t="s">
        <v>7</v>
      </c>
      <c r="E60" s="5" t="s">
        <v>8</v>
      </c>
      <c r="F60" s="5" t="s">
        <v>9</v>
      </c>
      <c r="G60" s="5" t="s">
        <v>10</v>
      </c>
      <c r="H60" s="6" t="s">
        <v>11</v>
      </c>
      <c r="K60" s="5" t="s">
        <v>6</v>
      </c>
      <c r="L60" s="5" t="s">
        <v>7</v>
      </c>
      <c r="M60" s="5" t="s">
        <v>8</v>
      </c>
      <c r="N60" s="5" t="s">
        <v>9</v>
      </c>
      <c r="O60" s="5" t="s">
        <v>10</v>
      </c>
      <c r="P60" s="6" t="s">
        <v>11</v>
      </c>
    </row>
    <row r="61" spans="3:16" x14ac:dyDescent="0.25">
      <c r="C61" s="6">
        <v>1</v>
      </c>
      <c r="D61" s="6" t="s">
        <v>53</v>
      </c>
      <c r="E61" s="5" t="s">
        <v>13</v>
      </c>
      <c r="F61" s="5">
        <v>4</v>
      </c>
      <c r="G61" s="6">
        <v>0.11600000000000001</v>
      </c>
      <c r="H61" s="6">
        <v>0.46400000000000002</v>
      </c>
      <c r="K61" s="6">
        <v>1</v>
      </c>
      <c r="L61" s="6" t="s">
        <v>35</v>
      </c>
      <c r="M61" s="5" t="s">
        <v>13</v>
      </c>
      <c r="N61" s="5">
        <v>4</v>
      </c>
      <c r="O61" s="6">
        <v>4.1000000000000002E-2</v>
      </c>
      <c r="P61" s="6">
        <v>0.16400000000000001</v>
      </c>
    </row>
    <row r="62" spans="3:16" x14ac:dyDescent="0.25">
      <c r="H62" s="6" t="s">
        <v>451</v>
      </c>
      <c r="P62" s="6" t="s">
        <v>451</v>
      </c>
    </row>
    <row r="63" spans="3:16" x14ac:dyDescent="0.25">
      <c r="C63" s="101" t="s">
        <v>275</v>
      </c>
      <c r="D63" s="102"/>
      <c r="E63" s="103"/>
      <c r="F63" s="5"/>
      <c r="G63" s="6"/>
      <c r="H63" s="6" t="s">
        <v>451</v>
      </c>
      <c r="K63" s="80" t="s">
        <v>275</v>
      </c>
      <c r="L63" s="81"/>
      <c r="M63" s="82"/>
      <c r="N63" s="5"/>
      <c r="O63" s="6"/>
      <c r="P63" s="6" t="s">
        <v>451</v>
      </c>
    </row>
    <row r="64" spans="3:16" x14ac:dyDescent="0.25">
      <c r="C64" s="5" t="s">
        <v>6</v>
      </c>
      <c r="D64" s="5" t="s">
        <v>7</v>
      </c>
      <c r="E64" s="5" t="s">
        <v>8</v>
      </c>
      <c r="F64" s="5" t="s">
        <v>9</v>
      </c>
      <c r="G64" s="5" t="s">
        <v>10</v>
      </c>
      <c r="H64" s="6" t="s">
        <v>11</v>
      </c>
      <c r="K64" s="5" t="s">
        <v>6</v>
      </c>
      <c r="L64" s="5" t="s">
        <v>7</v>
      </c>
      <c r="M64" s="5" t="s">
        <v>8</v>
      </c>
      <c r="N64" s="5" t="s">
        <v>9</v>
      </c>
      <c r="O64" s="5" t="s">
        <v>10</v>
      </c>
      <c r="P64" s="6" t="s">
        <v>11</v>
      </c>
    </row>
    <row r="65" spans="3:16" x14ac:dyDescent="0.25">
      <c r="C65" s="6">
        <v>1</v>
      </c>
      <c r="D65" s="6" t="s">
        <v>31</v>
      </c>
      <c r="E65" s="5" t="s">
        <v>13</v>
      </c>
      <c r="F65" s="5">
        <v>2</v>
      </c>
      <c r="G65" s="6">
        <v>7.1999999999999995E-2</v>
      </c>
      <c r="H65" s="6">
        <v>0.14399999999999999</v>
      </c>
      <c r="K65" s="6">
        <v>1</v>
      </c>
      <c r="L65" s="6" t="s">
        <v>32</v>
      </c>
      <c r="M65" s="5" t="s">
        <v>13</v>
      </c>
      <c r="N65" s="5">
        <v>2</v>
      </c>
      <c r="O65" s="6">
        <v>3.7999999999999999E-2</v>
      </c>
      <c r="P65" s="6">
        <v>7.5999999999999998E-2</v>
      </c>
    </row>
    <row r="66" spans="3:16" x14ac:dyDescent="0.25">
      <c r="H66" s="6" t="s">
        <v>451</v>
      </c>
      <c r="P66" s="6" t="s">
        <v>451</v>
      </c>
    </row>
    <row r="67" spans="3:16" x14ac:dyDescent="0.25">
      <c r="C67" s="101" t="s">
        <v>276</v>
      </c>
      <c r="D67" s="102"/>
      <c r="E67" s="103"/>
      <c r="F67" s="5"/>
      <c r="G67" s="6"/>
      <c r="H67" s="6" t="s">
        <v>451</v>
      </c>
      <c r="K67" s="80" t="s">
        <v>276</v>
      </c>
      <c r="L67" s="81"/>
      <c r="M67" s="82"/>
      <c r="N67" s="5"/>
      <c r="O67" s="6"/>
      <c r="P67" s="6" t="s">
        <v>451</v>
      </c>
    </row>
    <row r="68" spans="3:16" x14ac:dyDescent="0.25">
      <c r="C68" s="5" t="s">
        <v>6</v>
      </c>
      <c r="D68" s="5" t="s">
        <v>7</v>
      </c>
      <c r="E68" s="5" t="s">
        <v>8</v>
      </c>
      <c r="F68" s="5" t="s">
        <v>9</v>
      </c>
      <c r="G68" s="5" t="s">
        <v>10</v>
      </c>
      <c r="H68" s="6" t="s">
        <v>11</v>
      </c>
      <c r="K68" s="5" t="s">
        <v>6</v>
      </c>
      <c r="L68" s="5" t="s">
        <v>7</v>
      </c>
      <c r="M68" s="5" t="s">
        <v>8</v>
      </c>
      <c r="N68" s="5" t="s">
        <v>9</v>
      </c>
      <c r="O68" s="5" t="s">
        <v>10</v>
      </c>
      <c r="P68" s="6" t="s">
        <v>11</v>
      </c>
    </row>
    <row r="69" spans="3:16" x14ac:dyDescent="0.25">
      <c r="C69" s="6">
        <v>1</v>
      </c>
      <c r="D69" s="6" t="s">
        <v>31</v>
      </c>
      <c r="E69" s="5" t="s">
        <v>13</v>
      </c>
      <c r="F69" s="5">
        <v>10</v>
      </c>
      <c r="G69" s="6">
        <v>7.1999999999999995E-2</v>
      </c>
      <c r="H69" s="6">
        <v>0.72</v>
      </c>
      <c r="K69" s="6">
        <v>1</v>
      </c>
      <c r="L69" s="6" t="s">
        <v>32</v>
      </c>
      <c r="M69" s="5" t="s">
        <v>13</v>
      </c>
      <c r="N69" s="5">
        <v>10</v>
      </c>
      <c r="O69" s="6">
        <v>3.7999999999999999E-2</v>
      </c>
      <c r="P69" s="6">
        <v>0.38</v>
      </c>
    </row>
    <row r="70" spans="3:16" x14ac:dyDescent="0.25">
      <c r="C70" s="6">
        <v>2</v>
      </c>
      <c r="D70" s="6" t="s">
        <v>33</v>
      </c>
      <c r="E70" s="5" t="s">
        <v>13</v>
      </c>
      <c r="F70" s="5">
        <v>1</v>
      </c>
      <c r="G70" s="5">
        <v>3.5999999999999997E-2</v>
      </c>
      <c r="H70" s="6">
        <v>3.5999999999999997E-2</v>
      </c>
      <c r="K70" s="6">
        <v>2</v>
      </c>
      <c r="L70" s="6" t="s">
        <v>34</v>
      </c>
      <c r="M70" s="5" t="s">
        <v>13</v>
      </c>
      <c r="N70" s="5">
        <v>1</v>
      </c>
      <c r="O70" s="5">
        <v>3.6999999999999998E-2</v>
      </c>
      <c r="P70" s="6">
        <v>3.6999999999999998E-2</v>
      </c>
    </row>
    <row r="71" spans="3:16" x14ac:dyDescent="0.25">
      <c r="H71" s="6" t="s">
        <v>451</v>
      </c>
      <c r="P71" s="6" t="s">
        <v>451</v>
      </c>
    </row>
    <row r="72" spans="3:16" x14ac:dyDescent="0.25">
      <c r="C72" s="101" t="s">
        <v>277</v>
      </c>
      <c r="D72" s="102"/>
      <c r="E72" s="103"/>
      <c r="F72" s="5"/>
      <c r="G72" s="6"/>
      <c r="H72" s="6" t="s">
        <v>451</v>
      </c>
      <c r="K72" s="80" t="s">
        <v>277</v>
      </c>
      <c r="L72" s="81"/>
      <c r="M72" s="82"/>
      <c r="N72" s="5"/>
      <c r="O72" s="6"/>
      <c r="P72" s="6" t="s">
        <v>451</v>
      </c>
    </row>
    <row r="73" spans="3:16" x14ac:dyDescent="0.25">
      <c r="C73" s="5" t="s">
        <v>6</v>
      </c>
      <c r="D73" s="5" t="s">
        <v>7</v>
      </c>
      <c r="E73" s="5" t="s">
        <v>8</v>
      </c>
      <c r="F73" s="5" t="s">
        <v>9</v>
      </c>
      <c r="G73" s="5" t="s">
        <v>10</v>
      </c>
      <c r="H73" s="6" t="s">
        <v>11</v>
      </c>
      <c r="K73" s="5" t="s">
        <v>6</v>
      </c>
      <c r="L73" s="5" t="s">
        <v>7</v>
      </c>
      <c r="M73" s="5" t="s">
        <v>8</v>
      </c>
      <c r="N73" s="5" t="s">
        <v>9</v>
      </c>
      <c r="O73" s="5" t="s">
        <v>10</v>
      </c>
      <c r="P73" s="6" t="s">
        <v>11</v>
      </c>
    </row>
    <row r="74" spans="3:16" x14ac:dyDescent="0.25">
      <c r="C74" s="6">
        <v>1</v>
      </c>
      <c r="D74" s="6" t="s">
        <v>31</v>
      </c>
      <c r="E74" s="5" t="s">
        <v>13</v>
      </c>
      <c r="F74" s="5">
        <v>15</v>
      </c>
      <c r="G74" s="6">
        <v>7.1999999999999995E-2</v>
      </c>
      <c r="H74" s="6">
        <v>1.0799999999999998</v>
      </c>
      <c r="K74" s="6">
        <v>1</v>
      </c>
      <c r="L74" s="6" t="s">
        <v>32</v>
      </c>
      <c r="M74" s="5" t="s">
        <v>13</v>
      </c>
      <c r="N74" s="5">
        <v>15</v>
      </c>
      <c r="O74" s="6">
        <v>3.7999999999999999E-2</v>
      </c>
      <c r="P74" s="6">
        <v>0.56999999999999995</v>
      </c>
    </row>
    <row r="75" spans="3:16" x14ac:dyDescent="0.25">
      <c r="C75" s="6">
        <v>2</v>
      </c>
      <c r="D75" s="6" t="s">
        <v>33</v>
      </c>
      <c r="E75" s="5" t="s">
        <v>13</v>
      </c>
      <c r="F75" s="5">
        <v>2</v>
      </c>
      <c r="G75" s="5">
        <v>3.5999999999999997E-2</v>
      </c>
      <c r="H75" s="6">
        <v>7.1999999999999995E-2</v>
      </c>
      <c r="K75" s="6">
        <v>2</v>
      </c>
      <c r="L75" s="6" t="s">
        <v>34</v>
      </c>
      <c r="M75" s="5" t="s">
        <v>13</v>
      </c>
      <c r="N75" s="5">
        <v>2</v>
      </c>
      <c r="O75" s="5">
        <v>3.6999999999999998E-2</v>
      </c>
      <c r="P75" s="6">
        <v>7.3999999999999996E-2</v>
      </c>
    </row>
    <row r="76" spans="3:16" x14ac:dyDescent="0.25">
      <c r="H76" s="7" t="s">
        <v>451</v>
      </c>
      <c r="P76" s="7" t="s">
        <v>451</v>
      </c>
    </row>
    <row r="77" spans="3:16" x14ac:dyDescent="0.25">
      <c r="C77" s="98" t="s">
        <v>36</v>
      </c>
      <c r="D77" s="98"/>
      <c r="K77" s="2" t="s">
        <v>36</v>
      </c>
      <c r="L77" s="2"/>
    </row>
    <row r="78" spans="3:16" x14ac:dyDescent="0.25">
      <c r="H78" s="8" t="s">
        <v>451</v>
      </c>
      <c r="P78" s="8" t="s">
        <v>451</v>
      </c>
    </row>
    <row r="79" spans="3:16" x14ac:dyDescent="0.25">
      <c r="C79" s="101" t="s">
        <v>278</v>
      </c>
      <c r="D79" s="102"/>
      <c r="E79" s="103"/>
      <c r="F79" s="5"/>
      <c r="G79" s="6"/>
      <c r="H79" s="6" t="s">
        <v>451</v>
      </c>
      <c r="K79" s="80" t="s">
        <v>278</v>
      </c>
      <c r="L79" s="81"/>
      <c r="M79" s="82"/>
      <c r="N79" s="5"/>
      <c r="O79" s="6"/>
      <c r="P79" s="6" t="s">
        <v>451</v>
      </c>
    </row>
    <row r="80" spans="3:16" x14ac:dyDescent="0.25">
      <c r="C80" s="5" t="s">
        <v>6</v>
      </c>
      <c r="D80" s="5" t="s">
        <v>7</v>
      </c>
      <c r="E80" s="5" t="s">
        <v>8</v>
      </c>
      <c r="F80" s="5" t="s">
        <v>9</v>
      </c>
      <c r="G80" s="5" t="s">
        <v>10</v>
      </c>
      <c r="H80" s="6" t="s">
        <v>11</v>
      </c>
      <c r="K80" s="5" t="s">
        <v>6</v>
      </c>
      <c r="L80" s="5" t="s">
        <v>7</v>
      </c>
      <c r="M80" s="5" t="s">
        <v>8</v>
      </c>
      <c r="N80" s="5" t="s">
        <v>9</v>
      </c>
      <c r="O80" s="5" t="s">
        <v>10</v>
      </c>
      <c r="P80" s="6" t="s">
        <v>11</v>
      </c>
    </row>
    <row r="81" spans="3:16" x14ac:dyDescent="0.25">
      <c r="C81" s="6">
        <v>1</v>
      </c>
      <c r="D81" s="6" t="s">
        <v>28</v>
      </c>
      <c r="E81" s="5" t="s">
        <v>13</v>
      </c>
      <c r="F81" s="5">
        <v>6</v>
      </c>
      <c r="G81" s="6">
        <v>7.1999999999999995E-2</v>
      </c>
      <c r="H81" s="6">
        <v>0.43199999999999994</v>
      </c>
      <c r="K81" s="6">
        <v>1</v>
      </c>
      <c r="L81" s="6" t="s">
        <v>21</v>
      </c>
      <c r="M81" s="5" t="s">
        <v>13</v>
      </c>
      <c r="N81" s="5">
        <v>6</v>
      </c>
      <c r="O81" s="6">
        <v>0.04</v>
      </c>
      <c r="P81" s="6">
        <v>0.24</v>
      </c>
    </row>
    <row r="82" spans="3:16" x14ac:dyDescent="0.25">
      <c r="C82" s="3"/>
      <c r="D82" s="3"/>
      <c r="H82" s="6" t="s">
        <v>451</v>
      </c>
      <c r="K82" s="3"/>
      <c r="L82" s="3"/>
      <c r="P82" s="6"/>
    </row>
    <row r="83" spans="3:16" x14ac:dyDescent="0.25">
      <c r="C83" s="4" t="s">
        <v>279</v>
      </c>
      <c r="D83" s="4"/>
      <c r="E83" s="4"/>
      <c r="F83" s="5"/>
      <c r="G83" s="6"/>
      <c r="H83" s="6" t="s">
        <v>451</v>
      </c>
      <c r="K83" s="4" t="s">
        <v>279</v>
      </c>
      <c r="L83" s="4"/>
      <c r="M83" s="4"/>
      <c r="N83" s="5"/>
      <c r="O83" s="6"/>
      <c r="P83" s="6" t="s">
        <v>451</v>
      </c>
    </row>
    <row r="84" spans="3:16" x14ac:dyDescent="0.25">
      <c r="C84" s="5" t="s">
        <v>6</v>
      </c>
      <c r="D84" s="5" t="s">
        <v>7</v>
      </c>
      <c r="E84" s="5" t="s">
        <v>8</v>
      </c>
      <c r="F84" s="5" t="s">
        <v>9</v>
      </c>
      <c r="G84" s="5" t="s">
        <v>10</v>
      </c>
      <c r="H84" s="6" t="s">
        <v>11</v>
      </c>
      <c r="K84" s="5" t="s">
        <v>6</v>
      </c>
      <c r="L84" s="5" t="s">
        <v>7</v>
      </c>
      <c r="M84" s="5" t="s">
        <v>8</v>
      </c>
      <c r="N84" s="5" t="s">
        <v>9</v>
      </c>
      <c r="O84" s="5" t="s">
        <v>10</v>
      </c>
      <c r="P84" s="6" t="s">
        <v>11</v>
      </c>
    </row>
    <row r="85" spans="3:16" x14ac:dyDescent="0.25">
      <c r="C85" s="6">
        <v>1</v>
      </c>
      <c r="D85" s="6" t="s">
        <v>26</v>
      </c>
      <c r="E85" s="5" t="s">
        <v>13</v>
      </c>
      <c r="F85" s="5">
        <v>1</v>
      </c>
      <c r="G85" s="6">
        <v>0.06</v>
      </c>
      <c r="H85" s="6">
        <v>0.06</v>
      </c>
      <c r="K85" s="6">
        <v>1</v>
      </c>
      <c r="L85" s="6" t="s">
        <v>24</v>
      </c>
      <c r="M85" s="5" t="s">
        <v>25</v>
      </c>
      <c r="N85" s="5">
        <v>1</v>
      </c>
      <c r="O85" s="6">
        <v>3.2000000000000001E-2</v>
      </c>
      <c r="P85" s="6">
        <v>3.2000000000000001E-2</v>
      </c>
    </row>
    <row r="86" spans="3:16" x14ac:dyDescent="0.25">
      <c r="H86" s="6" t="s">
        <v>451</v>
      </c>
      <c r="P86" s="6" t="s">
        <v>451</v>
      </c>
    </row>
    <row r="87" spans="3:16" x14ac:dyDescent="0.25">
      <c r="C87" s="101" t="s">
        <v>280</v>
      </c>
      <c r="D87" s="102"/>
      <c r="E87" s="103"/>
      <c r="F87" s="5"/>
      <c r="G87" s="6"/>
      <c r="H87" s="6" t="s">
        <v>451</v>
      </c>
      <c r="K87" s="80" t="s">
        <v>280</v>
      </c>
      <c r="L87" s="81"/>
      <c r="M87" s="82"/>
      <c r="N87" s="5"/>
      <c r="O87" s="6"/>
      <c r="P87" s="6" t="s">
        <v>451</v>
      </c>
    </row>
    <row r="88" spans="3:16" x14ac:dyDescent="0.25">
      <c r="C88" s="5" t="s">
        <v>6</v>
      </c>
      <c r="D88" s="5" t="s">
        <v>7</v>
      </c>
      <c r="E88" s="5" t="s">
        <v>8</v>
      </c>
      <c r="F88" s="5" t="s">
        <v>9</v>
      </c>
      <c r="G88" s="5" t="s">
        <v>10</v>
      </c>
      <c r="H88" s="6" t="s">
        <v>11</v>
      </c>
      <c r="K88" s="5" t="s">
        <v>6</v>
      </c>
      <c r="L88" s="5" t="s">
        <v>7</v>
      </c>
      <c r="M88" s="5" t="s">
        <v>8</v>
      </c>
      <c r="N88" s="5" t="s">
        <v>9</v>
      </c>
      <c r="O88" s="5" t="s">
        <v>10</v>
      </c>
      <c r="P88" s="6" t="s">
        <v>11</v>
      </c>
    </row>
    <row r="89" spans="3:16" x14ac:dyDescent="0.25">
      <c r="C89" s="6">
        <v>1</v>
      </c>
      <c r="D89" s="6" t="s">
        <v>33</v>
      </c>
      <c r="E89" s="5" t="s">
        <v>13</v>
      </c>
      <c r="F89" s="5">
        <v>2</v>
      </c>
      <c r="G89" s="6">
        <v>3.5999999999999997E-2</v>
      </c>
      <c r="H89" s="6">
        <v>7.1999999999999995E-2</v>
      </c>
      <c r="K89" s="6">
        <v>1</v>
      </c>
      <c r="L89" s="6" t="s">
        <v>32</v>
      </c>
      <c r="M89" s="5" t="s">
        <v>13</v>
      </c>
      <c r="N89" s="5">
        <v>2</v>
      </c>
      <c r="O89" s="6">
        <v>3.7999999999999999E-2</v>
      </c>
      <c r="P89" s="6">
        <v>7.5999999999999998E-2</v>
      </c>
    </row>
    <row r="90" spans="3:16" x14ac:dyDescent="0.25">
      <c r="H90" s="6" t="s">
        <v>451</v>
      </c>
      <c r="P90" s="6" t="s">
        <v>451</v>
      </c>
    </row>
    <row r="91" spans="3:16" x14ac:dyDescent="0.25">
      <c r="C91" s="101" t="s">
        <v>281</v>
      </c>
      <c r="D91" s="102"/>
      <c r="E91" s="103"/>
      <c r="F91" s="5"/>
      <c r="G91" s="6"/>
      <c r="H91" s="6" t="s">
        <v>451</v>
      </c>
      <c r="K91" s="80" t="s">
        <v>281</v>
      </c>
      <c r="L91" s="81"/>
      <c r="M91" s="82"/>
      <c r="N91" s="5"/>
      <c r="O91" s="6"/>
      <c r="P91" s="6" t="s">
        <v>451</v>
      </c>
    </row>
    <row r="92" spans="3:16" x14ac:dyDescent="0.25">
      <c r="C92" s="5" t="s">
        <v>6</v>
      </c>
      <c r="D92" s="5" t="s">
        <v>7</v>
      </c>
      <c r="E92" s="5" t="s">
        <v>8</v>
      </c>
      <c r="F92" s="5" t="s">
        <v>9</v>
      </c>
      <c r="G92" s="5" t="s">
        <v>10</v>
      </c>
      <c r="H92" s="6" t="s">
        <v>11</v>
      </c>
      <c r="K92" s="5" t="s">
        <v>6</v>
      </c>
      <c r="L92" s="5" t="s">
        <v>7</v>
      </c>
      <c r="M92" s="5" t="s">
        <v>8</v>
      </c>
      <c r="N92" s="5" t="s">
        <v>9</v>
      </c>
      <c r="O92" s="5" t="s">
        <v>10</v>
      </c>
      <c r="P92" s="6" t="s">
        <v>11</v>
      </c>
    </row>
    <row r="93" spans="3:16" x14ac:dyDescent="0.25">
      <c r="C93" s="6">
        <v>1</v>
      </c>
      <c r="D93" s="6" t="s">
        <v>26</v>
      </c>
      <c r="E93" s="5" t="s">
        <v>13</v>
      </c>
      <c r="F93" s="5">
        <v>2</v>
      </c>
      <c r="G93" s="6">
        <v>0.06</v>
      </c>
      <c r="H93" s="6">
        <v>0.12</v>
      </c>
      <c r="K93" s="6">
        <v>1</v>
      </c>
      <c r="L93" s="6" t="s">
        <v>24</v>
      </c>
      <c r="M93" s="5" t="s">
        <v>25</v>
      </c>
      <c r="N93" s="5">
        <v>2</v>
      </c>
      <c r="O93" s="6">
        <v>3.2000000000000001E-2</v>
      </c>
      <c r="P93" s="6">
        <v>6.4000000000000001E-2</v>
      </c>
    </row>
    <row r="94" spans="3:16" x14ac:dyDescent="0.25">
      <c r="H94" s="6" t="s">
        <v>451</v>
      </c>
      <c r="P94" s="6" t="s">
        <v>451</v>
      </c>
    </row>
    <row r="95" spans="3:16" x14ac:dyDescent="0.25">
      <c r="C95" s="101" t="s">
        <v>282</v>
      </c>
      <c r="D95" s="102"/>
      <c r="E95" s="103"/>
      <c r="F95" s="5"/>
      <c r="G95" s="6"/>
      <c r="H95" s="6" t="s">
        <v>451</v>
      </c>
      <c r="K95" s="80" t="s">
        <v>282</v>
      </c>
      <c r="L95" s="81"/>
      <c r="M95" s="82"/>
      <c r="N95" s="5"/>
      <c r="O95" s="6"/>
      <c r="P95" s="6" t="s">
        <v>451</v>
      </c>
    </row>
    <row r="96" spans="3:16" x14ac:dyDescent="0.25">
      <c r="C96" s="5" t="s">
        <v>6</v>
      </c>
      <c r="D96" s="5" t="s">
        <v>7</v>
      </c>
      <c r="E96" s="5" t="s">
        <v>8</v>
      </c>
      <c r="F96" s="5" t="s">
        <v>9</v>
      </c>
      <c r="G96" s="5" t="s">
        <v>10</v>
      </c>
      <c r="H96" s="6" t="s">
        <v>11</v>
      </c>
      <c r="K96" s="5" t="s">
        <v>6</v>
      </c>
      <c r="L96" s="5" t="s">
        <v>7</v>
      </c>
      <c r="M96" s="5" t="s">
        <v>8</v>
      </c>
      <c r="N96" s="5" t="s">
        <v>9</v>
      </c>
      <c r="O96" s="5" t="s">
        <v>10</v>
      </c>
      <c r="P96" s="6" t="s">
        <v>11</v>
      </c>
    </row>
    <row r="97" spans="3:16" x14ac:dyDescent="0.25">
      <c r="C97" s="6">
        <v>1</v>
      </c>
      <c r="D97" s="6" t="s">
        <v>26</v>
      </c>
      <c r="E97" s="5" t="s">
        <v>13</v>
      </c>
      <c r="F97" s="5">
        <v>2</v>
      </c>
      <c r="G97" s="6">
        <v>0.06</v>
      </c>
      <c r="H97" s="6">
        <v>0.12</v>
      </c>
      <c r="K97" s="6">
        <v>1</v>
      </c>
      <c r="L97" s="6" t="s">
        <v>24</v>
      </c>
      <c r="M97" s="5" t="s">
        <v>25</v>
      </c>
      <c r="N97" s="5">
        <v>2</v>
      </c>
      <c r="O97" s="6">
        <v>3.2000000000000001E-2</v>
      </c>
      <c r="P97" s="6">
        <v>6.4000000000000001E-2</v>
      </c>
    </row>
    <row r="98" spans="3:16" x14ac:dyDescent="0.25">
      <c r="H98" s="6" t="s">
        <v>451</v>
      </c>
      <c r="P98" s="6" t="s">
        <v>451</v>
      </c>
    </row>
    <row r="99" spans="3:16" x14ac:dyDescent="0.25">
      <c r="C99" s="101" t="s">
        <v>283</v>
      </c>
      <c r="D99" s="102"/>
      <c r="E99" s="103"/>
      <c r="F99" s="5"/>
      <c r="G99" s="6"/>
      <c r="H99" s="6" t="s">
        <v>451</v>
      </c>
      <c r="K99" s="80" t="s">
        <v>283</v>
      </c>
      <c r="L99" s="81"/>
      <c r="M99" s="82"/>
      <c r="N99" s="5"/>
      <c r="O99" s="6"/>
      <c r="P99" s="6" t="s">
        <v>451</v>
      </c>
    </row>
    <row r="100" spans="3:16" x14ac:dyDescent="0.25">
      <c r="C100" s="5" t="s">
        <v>6</v>
      </c>
      <c r="D100" s="5" t="s">
        <v>7</v>
      </c>
      <c r="E100" s="5" t="s">
        <v>8</v>
      </c>
      <c r="F100" s="5" t="s">
        <v>9</v>
      </c>
      <c r="G100" s="5" t="s">
        <v>10</v>
      </c>
      <c r="H100" s="6" t="s">
        <v>11</v>
      </c>
      <c r="K100" s="5" t="s">
        <v>6</v>
      </c>
      <c r="L100" s="5" t="s">
        <v>7</v>
      </c>
      <c r="M100" s="5" t="s">
        <v>8</v>
      </c>
      <c r="N100" s="5" t="s">
        <v>9</v>
      </c>
      <c r="O100" s="5" t="s">
        <v>10</v>
      </c>
      <c r="P100" s="6" t="s">
        <v>11</v>
      </c>
    </row>
    <row r="101" spans="3:16" x14ac:dyDescent="0.25">
      <c r="C101" s="6">
        <v>1</v>
      </c>
      <c r="D101" s="6" t="s">
        <v>26</v>
      </c>
      <c r="E101" s="5" t="s">
        <v>13</v>
      </c>
      <c r="F101" s="5">
        <v>2</v>
      </c>
      <c r="G101" s="6">
        <v>0.06</v>
      </c>
      <c r="H101" s="6">
        <v>0.12</v>
      </c>
      <c r="K101" s="6">
        <v>1</v>
      </c>
      <c r="L101" s="6" t="s">
        <v>24</v>
      </c>
      <c r="M101" s="5" t="s">
        <v>25</v>
      </c>
      <c r="N101" s="5">
        <v>2</v>
      </c>
      <c r="O101" s="6">
        <v>3.2000000000000001E-2</v>
      </c>
      <c r="P101" s="6">
        <v>6.4000000000000001E-2</v>
      </c>
    </row>
    <row r="102" spans="3:16" x14ac:dyDescent="0.25">
      <c r="H102" s="6" t="s">
        <v>451</v>
      </c>
      <c r="P102" s="6" t="s">
        <v>451</v>
      </c>
    </row>
    <row r="103" spans="3:16" x14ac:dyDescent="0.25">
      <c r="C103" s="98" t="s">
        <v>37</v>
      </c>
      <c r="D103" s="98"/>
      <c r="K103" s="2" t="s">
        <v>37</v>
      </c>
      <c r="L103" s="2"/>
    </row>
    <row r="104" spans="3:16" x14ac:dyDescent="0.25">
      <c r="H104" s="6" t="s">
        <v>451</v>
      </c>
      <c r="P104" s="6" t="s">
        <v>451</v>
      </c>
    </row>
    <row r="105" spans="3:16" x14ac:dyDescent="0.25">
      <c r="C105" s="101" t="s">
        <v>284</v>
      </c>
      <c r="D105" s="102"/>
      <c r="E105" s="103"/>
      <c r="F105" s="5"/>
      <c r="G105" s="6"/>
      <c r="H105" s="6" t="s">
        <v>451</v>
      </c>
      <c r="K105" s="80" t="s">
        <v>284</v>
      </c>
      <c r="L105" s="81"/>
      <c r="M105" s="82"/>
      <c r="N105" s="5"/>
      <c r="O105" s="6"/>
      <c r="P105" s="6" t="s">
        <v>451</v>
      </c>
    </row>
    <row r="106" spans="3:16" x14ac:dyDescent="0.25">
      <c r="C106" s="5" t="s">
        <v>6</v>
      </c>
      <c r="D106" s="5" t="s">
        <v>7</v>
      </c>
      <c r="E106" s="5" t="s">
        <v>8</v>
      </c>
      <c r="F106" s="5" t="s">
        <v>9</v>
      </c>
      <c r="G106" s="5" t="s">
        <v>10</v>
      </c>
      <c r="H106" s="6" t="s">
        <v>11</v>
      </c>
      <c r="K106" s="5" t="s">
        <v>6</v>
      </c>
      <c r="L106" s="5" t="s">
        <v>7</v>
      </c>
      <c r="M106" s="5" t="s">
        <v>8</v>
      </c>
      <c r="N106" s="5" t="s">
        <v>9</v>
      </c>
      <c r="O106" s="5" t="s">
        <v>10</v>
      </c>
      <c r="P106" s="6" t="s">
        <v>11</v>
      </c>
    </row>
    <row r="107" spans="3:16" x14ac:dyDescent="0.25">
      <c r="C107" s="6">
        <v>1</v>
      </c>
      <c r="D107" s="6" t="s">
        <v>31</v>
      </c>
      <c r="E107" s="5" t="s">
        <v>13</v>
      </c>
      <c r="F107" s="5">
        <v>5</v>
      </c>
      <c r="G107" s="6">
        <v>7.1999999999999995E-2</v>
      </c>
      <c r="H107" s="6">
        <v>0.36</v>
      </c>
      <c r="K107" s="6">
        <v>1</v>
      </c>
      <c r="L107" s="6" t="s">
        <v>22</v>
      </c>
      <c r="M107" s="5" t="s">
        <v>13</v>
      </c>
      <c r="N107" s="5">
        <v>5</v>
      </c>
      <c r="O107" s="6">
        <v>3.7999999999999999E-2</v>
      </c>
      <c r="P107" s="6">
        <v>0.19</v>
      </c>
    </row>
    <row r="108" spans="3:16" x14ac:dyDescent="0.25">
      <c r="H108" s="6" t="s">
        <v>451</v>
      </c>
      <c r="P108" s="6" t="s">
        <v>451</v>
      </c>
    </row>
    <row r="109" spans="3:16" x14ac:dyDescent="0.25">
      <c r="C109" s="101" t="s">
        <v>285</v>
      </c>
      <c r="D109" s="102"/>
      <c r="E109" s="103"/>
      <c r="F109" s="5"/>
      <c r="G109" s="6"/>
      <c r="H109" s="6" t="s">
        <v>451</v>
      </c>
      <c r="K109" s="80" t="s">
        <v>285</v>
      </c>
      <c r="L109" s="81"/>
      <c r="M109" s="82"/>
      <c r="N109" s="5"/>
      <c r="O109" s="6"/>
      <c r="P109" s="6" t="s">
        <v>451</v>
      </c>
    </row>
    <row r="110" spans="3:16" x14ac:dyDescent="0.25">
      <c r="C110" s="5" t="s">
        <v>6</v>
      </c>
      <c r="D110" s="5" t="s">
        <v>7</v>
      </c>
      <c r="E110" s="5" t="s">
        <v>8</v>
      </c>
      <c r="F110" s="5" t="s">
        <v>9</v>
      </c>
      <c r="G110" s="5" t="s">
        <v>10</v>
      </c>
      <c r="H110" s="6" t="s">
        <v>11</v>
      </c>
      <c r="K110" s="5" t="s">
        <v>6</v>
      </c>
      <c r="L110" s="5" t="s">
        <v>7</v>
      </c>
      <c r="M110" s="5" t="s">
        <v>8</v>
      </c>
      <c r="N110" s="5" t="s">
        <v>9</v>
      </c>
      <c r="O110" s="5" t="s">
        <v>10</v>
      </c>
      <c r="P110" s="6" t="s">
        <v>11</v>
      </c>
    </row>
    <row r="111" spans="3:16" x14ac:dyDescent="0.25">
      <c r="C111" s="6">
        <v>1</v>
      </c>
      <c r="D111" s="6" t="s">
        <v>31</v>
      </c>
      <c r="E111" s="5" t="s">
        <v>13</v>
      </c>
      <c r="F111" s="5">
        <v>6</v>
      </c>
      <c r="G111" s="6">
        <v>7.1999999999999995E-2</v>
      </c>
      <c r="H111" s="6">
        <v>0.43199999999999994</v>
      </c>
      <c r="K111" s="6">
        <v>1</v>
      </c>
      <c r="L111" s="6" t="s">
        <v>22</v>
      </c>
      <c r="M111" s="5" t="s">
        <v>13</v>
      </c>
      <c r="N111" s="5">
        <v>6</v>
      </c>
      <c r="O111" s="6">
        <v>3.7999999999999999E-2</v>
      </c>
      <c r="P111" s="6">
        <v>0.22799999999999998</v>
      </c>
    </row>
    <row r="112" spans="3:16" x14ac:dyDescent="0.25">
      <c r="H112" s="6" t="s">
        <v>451</v>
      </c>
      <c r="P112" s="6" t="s">
        <v>451</v>
      </c>
    </row>
    <row r="113" spans="3:16" x14ac:dyDescent="0.25">
      <c r="C113" s="98" t="s">
        <v>38</v>
      </c>
      <c r="D113" s="98"/>
      <c r="K113" s="2" t="s">
        <v>38</v>
      </c>
      <c r="L113" s="2"/>
    </row>
    <row r="114" spans="3:16" x14ac:dyDescent="0.25">
      <c r="H114" s="6" t="s">
        <v>451</v>
      </c>
      <c r="P114" s="6" t="s">
        <v>451</v>
      </c>
    </row>
    <row r="115" spans="3:16" x14ac:dyDescent="0.25">
      <c r="C115" s="101" t="s">
        <v>286</v>
      </c>
      <c r="D115" s="102"/>
      <c r="E115" s="103"/>
      <c r="F115" s="5"/>
      <c r="G115" s="6"/>
      <c r="H115" s="6" t="s">
        <v>451</v>
      </c>
      <c r="K115" s="80" t="s">
        <v>286</v>
      </c>
      <c r="L115" s="81"/>
      <c r="M115" s="82"/>
      <c r="N115" s="5"/>
      <c r="O115" s="6"/>
      <c r="P115" s="6" t="s">
        <v>451</v>
      </c>
    </row>
    <row r="116" spans="3:16" x14ac:dyDescent="0.25">
      <c r="C116" s="5" t="s">
        <v>6</v>
      </c>
      <c r="D116" s="5" t="s">
        <v>7</v>
      </c>
      <c r="E116" s="5" t="s">
        <v>8</v>
      </c>
      <c r="F116" s="5" t="s">
        <v>9</v>
      </c>
      <c r="G116" s="5" t="s">
        <v>10</v>
      </c>
      <c r="H116" s="6" t="s">
        <v>11</v>
      </c>
      <c r="K116" s="5" t="s">
        <v>6</v>
      </c>
      <c r="L116" s="5" t="s">
        <v>7</v>
      </c>
      <c r="M116" s="5" t="s">
        <v>8</v>
      </c>
      <c r="N116" s="5" t="s">
        <v>9</v>
      </c>
      <c r="O116" s="5" t="s">
        <v>10</v>
      </c>
      <c r="P116" s="6" t="s">
        <v>11</v>
      </c>
    </row>
    <row r="117" spans="3:16" x14ac:dyDescent="0.25">
      <c r="C117" s="6">
        <v>1</v>
      </c>
      <c r="D117" s="6" t="s">
        <v>39</v>
      </c>
      <c r="E117" s="5" t="s">
        <v>40</v>
      </c>
      <c r="F117" s="5">
        <v>1</v>
      </c>
      <c r="G117" s="6">
        <v>0.1</v>
      </c>
      <c r="H117" s="6">
        <v>0.1</v>
      </c>
      <c r="K117" s="6">
        <v>1</v>
      </c>
      <c r="L117" s="6" t="s">
        <v>41</v>
      </c>
      <c r="M117" s="5" t="s">
        <v>18</v>
      </c>
      <c r="N117" s="5">
        <v>1</v>
      </c>
      <c r="O117" s="6">
        <v>5.2999999999999999E-2</v>
      </c>
      <c r="P117" s="6">
        <v>5.2999999999999999E-2</v>
      </c>
    </row>
    <row r="118" spans="3:16" x14ac:dyDescent="0.25">
      <c r="C118" s="6">
        <v>2</v>
      </c>
      <c r="D118" s="6" t="s">
        <v>31</v>
      </c>
      <c r="E118" s="5" t="s">
        <v>13</v>
      </c>
      <c r="F118" s="5">
        <v>3</v>
      </c>
      <c r="G118" s="6">
        <v>7.1999999999999995E-2</v>
      </c>
      <c r="H118" s="6">
        <v>0.21599999999999997</v>
      </c>
      <c r="K118" s="6">
        <v>2</v>
      </c>
      <c r="L118" s="6" t="s">
        <v>17</v>
      </c>
      <c r="M118" s="5" t="s">
        <v>18</v>
      </c>
      <c r="N118" s="5">
        <v>3</v>
      </c>
      <c r="O118" s="6">
        <v>3.6999999999999998E-2</v>
      </c>
      <c r="P118" s="6">
        <v>0.11099999999999999</v>
      </c>
    </row>
    <row r="119" spans="3:16" x14ac:dyDescent="0.25">
      <c r="H119" s="6" t="s">
        <v>451</v>
      </c>
      <c r="P119" s="6" t="s">
        <v>451</v>
      </c>
    </row>
    <row r="120" spans="3:16" x14ac:dyDescent="0.25">
      <c r="C120" s="101" t="s">
        <v>287</v>
      </c>
      <c r="D120" s="102"/>
      <c r="E120" s="103"/>
      <c r="F120" s="5"/>
      <c r="G120" s="6"/>
      <c r="H120" s="6" t="s">
        <v>451</v>
      </c>
      <c r="K120" s="80" t="s">
        <v>287</v>
      </c>
      <c r="L120" s="81"/>
      <c r="M120" s="82"/>
      <c r="N120" s="5"/>
      <c r="O120" s="6"/>
      <c r="P120" s="6" t="s">
        <v>451</v>
      </c>
    </row>
    <row r="121" spans="3:16" x14ac:dyDescent="0.25">
      <c r="C121" s="5" t="s">
        <v>6</v>
      </c>
      <c r="D121" s="5" t="s">
        <v>7</v>
      </c>
      <c r="E121" s="5" t="s">
        <v>8</v>
      </c>
      <c r="F121" s="5" t="s">
        <v>9</v>
      </c>
      <c r="G121" s="5" t="s">
        <v>10</v>
      </c>
      <c r="H121" s="6" t="s">
        <v>11</v>
      </c>
      <c r="K121" s="5" t="s">
        <v>6</v>
      </c>
      <c r="L121" s="5" t="s">
        <v>7</v>
      </c>
      <c r="M121" s="5" t="s">
        <v>8</v>
      </c>
      <c r="N121" s="5" t="s">
        <v>9</v>
      </c>
      <c r="O121" s="5" t="s">
        <v>10</v>
      </c>
      <c r="P121" s="6" t="s">
        <v>11</v>
      </c>
    </row>
    <row r="122" spans="3:16" x14ac:dyDescent="0.25">
      <c r="C122" s="6">
        <v>1</v>
      </c>
      <c r="D122" s="6" t="s">
        <v>31</v>
      </c>
      <c r="E122" s="5" t="s">
        <v>13</v>
      </c>
      <c r="F122" s="5">
        <v>2</v>
      </c>
      <c r="G122" s="6">
        <v>7.1999999999999995E-2</v>
      </c>
      <c r="H122" s="6">
        <v>0.14399999999999999</v>
      </c>
      <c r="K122" s="6">
        <v>1</v>
      </c>
      <c r="L122" s="6" t="s">
        <v>17</v>
      </c>
      <c r="M122" s="5" t="s">
        <v>18</v>
      </c>
      <c r="N122" s="5">
        <v>2</v>
      </c>
      <c r="O122" s="6">
        <v>3.6999999999999998E-2</v>
      </c>
      <c r="P122" s="6">
        <v>7.3999999999999996E-2</v>
      </c>
    </row>
    <row r="123" spans="3:16" x14ac:dyDescent="0.25">
      <c r="H123" s="6" t="s">
        <v>451</v>
      </c>
      <c r="P123" s="6" t="s">
        <v>451</v>
      </c>
    </row>
    <row r="124" spans="3:16" x14ac:dyDescent="0.25">
      <c r="C124" s="98" t="s">
        <v>42</v>
      </c>
      <c r="D124" s="98"/>
      <c r="K124" s="2" t="s">
        <v>42</v>
      </c>
      <c r="L124" s="2"/>
    </row>
    <row r="125" spans="3:16" x14ac:dyDescent="0.25">
      <c r="H125" s="6" t="s">
        <v>451</v>
      </c>
      <c r="P125" s="6" t="s">
        <v>451</v>
      </c>
    </row>
    <row r="126" spans="3:16" x14ac:dyDescent="0.25">
      <c r="C126" s="101" t="s">
        <v>288</v>
      </c>
      <c r="D126" s="102"/>
      <c r="E126" s="103"/>
      <c r="F126" s="5"/>
      <c r="G126" s="6"/>
      <c r="H126" s="6" t="s">
        <v>451</v>
      </c>
      <c r="K126" s="80" t="s">
        <v>288</v>
      </c>
      <c r="L126" s="81"/>
      <c r="M126" s="82"/>
      <c r="N126" s="5"/>
      <c r="O126" s="6"/>
      <c r="P126" s="6" t="s">
        <v>451</v>
      </c>
    </row>
    <row r="127" spans="3:16" x14ac:dyDescent="0.25">
      <c r="C127" s="5" t="s">
        <v>6</v>
      </c>
      <c r="D127" s="5" t="s">
        <v>7</v>
      </c>
      <c r="E127" s="5" t="s">
        <v>8</v>
      </c>
      <c r="F127" s="5" t="s">
        <v>9</v>
      </c>
      <c r="G127" s="5" t="s">
        <v>10</v>
      </c>
      <c r="H127" s="6" t="s">
        <v>11</v>
      </c>
      <c r="K127" s="5" t="s">
        <v>6</v>
      </c>
      <c r="L127" s="5" t="s">
        <v>7</v>
      </c>
      <c r="M127" s="5" t="s">
        <v>8</v>
      </c>
      <c r="N127" s="5" t="s">
        <v>9</v>
      </c>
      <c r="O127" s="5" t="s">
        <v>10</v>
      </c>
      <c r="P127" s="6" t="s">
        <v>11</v>
      </c>
    </row>
    <row r="128" spans="3:16" x14ac:dyDescent="0.25">
      <c r="C128" s="6">
        <v>1</v>
      </c>
      <c r="D128" s="6" t="s">
        <v>53</v>
      </c>
      <c r="E128" s="5" t="s">
        <v>13</v>
      </c>
      <c r="F128" s="5">
        <v>4</v>
      </c>
      <c r="G128" s="6">
        <v>0.11600000000000001</v>
      </c>
      <c r="H128" s="6">
        <v>0.46400000000000002</v>
      </c>
      <c r="K128" s="6">
        <v>1</v>
      </c>
      <c r="L128" s="6" t="s">
        <v>35</v>
      </c>
      <c r="M128" s="5" t="s">
        <v>13</v>
      </c>
      <c r="N128" s="5">
        <v>4</v>
      </c>
      <c r="O128" s="6">
        <v>4.1000000000000002E-2</v>
      </c>
      <c r="P128" s="6">
        <v>0.16400000000000001</v>
      </c>
    </row>
    <row r="129" spans="3:16" x14ac:dyDescent="0.25">
      <c r="H129" s="6" t="s">
        <v>451</v>
      </c>
      <c r="P129" s="6"/>
    </row>
    <row r="130" spans="3:16" x14ac:dyDescent="0.25">
      <c r="C130" s="101" t="s">
        <v>289</v>
      </c>
      <c r="D130" s="102"/>
      <c r="E130" s="103"/>
      <c r="F130" s="5"/>
      <c r="G130" s="6"/>
      <c r="H130" s="6" t="s">
        <v>451</v>
      </c>
      <c r="K130" s="80" t="s">
        <v>289</v>
      </c>
      <c r="L130" s="81"/>
      <c r="M130" s="82"/>
      <c r="N130" s="5"/>
      <c r="O130" s="6"/>
      <c r="P130" s="6" t="s">
        <v>451</v>
      </c>
    </row>
    <row r="131" spans="3:16" x14ac:dyDescent="0.25">
      <c r="C131" s="5" t="s">
        <v>6</v>
      </c>
      <c r="D131" s="5" t="s">
        <v>7</v>
      </c>
      <c r="E131" s="5" t="s">
        <v>8</v>
      </c>
      <c r="F131" s="5" t="s">
        <v>9</v>
      </c>
      <c r="G131" s="5" t="s">
        <v>10</v>
      </c>
      <c r="H131" s="6" t="s">
        <v>11</v>
      </c>
      <c r="K131" s="5" t="s">
        <v>6</v>
      </c>
      <c r="L131" s="5" t="s">
        <v>7</v>
      </c>
      <c r="M131" s="5" t="s">
        <v>8</v>
      </c>
      <c r="N131" s="5" t="s">
        <v>9</v>
      </c>
      <c r="O131" s="5" t="s">
        <v>10</v>
      </c>
      <c r="P131" s="6" t="s">
        <v>11</v>
      </c>
    </row>
    <row r="132" spans="3:16" x14ac:dyDescent="0.25">
      <c r="C132" s="6">
        <v>1</v>
      </c>
      <c r="D132" s="6" t="s">
        <v>53</v>
      </c>
      <c r="E132" s="5" t="s">
        <v>13</v>
      </c>
      <c r="F132" s="5">
        <v>6</v>
      </c>
      <c r="G132" s="6">
        <v>0.11600000000000001</v>
      </c>
      <c r="H132" s="6">
        <v>0.69600000000000006</v>
      </c>
      <c r="K132" s="6">
        <v>1</v>
      </c>
      <c r="L132" s="6" t="s">
        <v>35</v>
      </c>
      <c r="M132" s="5" t="s">
        <v>13</v>
      </c>
      <c r="N132" s="5">
        <v>6</v>
      </c>
      <c r="O132" s="6">
        <v>4.1000000000000002E-2</v>
      </c>
      <c r="P132" s="6">
        <v>0.246</v>
      </c>
    </row>
    <row r="133" spans="3:16" x14ac:dyDescent="0.25">
      <c r="C133" s="6">
        <v>2</v>
      </c>
      <c r="D133" s="6" t="s">
        <v>26</v>
      </c>
      <c r="E133" s="5" t="s">
        <v>13</v>
      </c>
      <c r="F133" s="5">
        <v>2</v>
      </c>
      <c r="G133" s="6">
        <v>0.06</v>
      </c>
      <c r="H133" s="6">
        <v>0.12</v>
      </c>
      <c r="K133" s="6">
        <v>2</v>
      </c>
      <c r="L133" s="6" t="s">
        <v>24</v>
      </c>
      <c r="M133" s="5" t="s">
        <v>25</v>
      </c>
      <c r="N133" s="5">
        <v>2</v>
      </c>
      <c r="O133" s="6">
        <v>3.2000000000000001E-2</v>
      </c>
      <c r="P133" s="6">
        <v>6.4000000000000001E-2</v>
      </c>
    </row>
    <row r="134" spans="3:16" x14ac:dyDescent="0.25">
      <c r="H134" s="6" t="s">
        <v>451</v>
      </c>
      <c r="P134" s="6" t="s">
        <v>451</v>
      </c>
    </row>
    <row r="135" spans="3:16" x14ac:dyDescent="0.25">
      <c r="C135" s="101" t="s">
        <v>290</v>
      </c>
      <c r="D135" s="102"/>
      <c r="E135" s="103"/>
      <c r="F135" s="5"/>
      <c r="G135" s="6"/>
      <c r="H135" s="6" t="s">
        <v>451</v>
      </c>
      <c r="K135" s="80" t="s">
        <v>290</v>
      </c>
      <c r="L135" s="81"/>
      <c r="M135" s="82"/>
      <c r="N135" s="5"/>
      <c r="O135" s="6"/>
      <c r="P135" s="6" t="s">
        <v>451</v>
      </c>
    </row>
    <row r="136" spans="3:16" x14ac:dyDescent="0.25">
      <c r="C136" s="5" t="s">
        <v>6</v>
      </c>
      <c r="D136" s="5" t="s">
        <v>7</v>
      </c>
      <c r="E136" s="5" t="s">
        <v>8</v>
      </c>
      <c r="F136" s="5" t="s">
        <v>9</v>
      </c>
      <c r="G136" s="5" t="s">
        <v>10</v>
      </c>
      <c r="H136" s="6" t="s">
        <v>11</v>
      </c>
      <c r="K136" s="5" t="s">
        <v>6</v>
      </c>
      <c r="L136" s="5" t="s">
        <v>7</v>
      </c>
      <c r="M136" s="5" t="s">
        <v>8</v>
      </c>
      <c r="N136" s="5" t="s">
        <v>9</v>
      </c>
      <c r="O136" s="5" t="s">
        <v>10</v>
      </c>
      <c r="P136" s="6" t="s">
        <v>11</v>
      </c>
    </row>
    <row r="137" spans="3:16" x14ac:dyDescent="0.25">
      <c r="C137" s="6">
        <v>1</v>
      </c>
      <c r="D137" s="6" t="s">
        <v>53</v>
      </c>
      <c r="E137" s="5" t="s">
        <v>13</v>
      </c>
      <c r="F137" s="5">
        <v>2</v>
      </c>
      <c r="G137" s="6">
        <v>0.11600000000000001</v>
      </c>
      <c r="H137" s="6">
        <v>0.23200000000000001</v>
      </c>
      <c r="K137" s="6">
        <v>1</v>
      </c>
      <c r="L137" s="6" t="s">
        <v>35</v>
      </c>
      <c r="M137" s="5" t="s">
        <v>13</v>
      </c>
      <c r="N137" s="5">
        <v>2</v>
      </c>
      <c r="O137" s="6">
        <v>4.1000000000000002E-2</v>
      </c>
      <c r="P137" s="6">
        <v>8.2000000000000003E-2</v>
      </c>
    </row>
    <row r="138" spans="3:16" x14ac:dyDescent="0.25">
      <c r="C138" s="3"/>
      <c r="D138" s="3"/>
      <c r="H138" s="6" t="s">
        <v>451</v>
      </c>
      <c r="K138" s="3"/>
      <c r="L138" s="3"/>
      <c r="P138" s="6" t="s">
        <v>451</v>
      </c>
    </row>
    <row r="139" spans="3:16" x14ac:dyDescent="0.25">
      <c r="C139" s="101" t="s">
        <v>291</v>
      </c>
      <c r="D139" s="102"/>
      <c r="E139" s="103"/>
      <c r="F139" s="5"/>
      <c r="G139" s="6"/>
      <c r="H139" s="6" t="s">
        <v>451</v>
      </c>
      <c r="K139" s="80" t="s">
        <v>291</v>
      </c>
      <c r="L139" s="81"/>
      <c r="M139" s="82"/>
      <c r="N139" s="5"/>
      <c r="O139" s="6"/>
      <c r="P139" s="6" t="s">
        <v>451</v>
      </c>
    </row>
    <row r="140" spans="3:16" x14ac:dyDescent="0.25">
      <c r="C140" s="5" t="s">
        <v>6</v>
      </c>
      <c r="D140" s="5" t="s">
        <v>7</v>
      </c>
      <c r="E140" s="5" t="s">
        <v>8</v>
      </c>
      <c r="F140" s="5" t="s">
        <v>9</v>
      </c>
      <c r="G140" s="5" t="s">
        <v>10</v>
      </c>
      <c r="H140" s="6" t="s">
        <v>11</v>
      </c>
      <c r="K140" s="5" t="s">
        <v>6</v>
      </c>
      <c r="L140" s="5" t="s">
        <v>7</v>
      </c>
      <c r="M140" s="5" t="s">
        <v>8</v>
      </c>
      <c r="N140" s="5" t="s">
        <v>9</v>
      </c>
      <c r="O140" s="5" t="s">
        <v>10</v>
      </c>
      <c r="P140" s="6" t="s">
        <v>11</v>
      </c>
    </row>
    <row r="141" spans="3:16" x14ac:dyDescent="0.25">
      <c r="C141" s="6">
        <v>1</v>
      </c>
      <c r="D141" s="6" t="s">
        <v>53</v>
      </c>
      <c r="E141" s="5" t="s">
        <v>13</v>
      </c>
      <c r="F141" s="5">
        <v>6</v>
      </c>
      <c r="G141" s="6">
        <v>0.11600000000000001</v>
      </c>
      <c r="H141" s="6">
        <v>0.69600000000000006</v>
      </c>
      <c r="K141" s="6">
        <v>1</v>
      </c>
      <c r="L141" s="6" t="s">
        <v>35</v>
      </c>
      <c r="M141" s="5" t="s">
        <v>13</v>
      </c>
      <c r="N141" s="5">
        <v>6</v>
      </c>
      <c r="O141" s="6">
        <v>4.1000000000000002E-2</v>
      </c>
      <c r="P141" s="6">
        <v>0.246</v>
      </c>
    </row>
    <row r="142" spans="3:16" x14ac:dyDescent="0.25">
      <c r="H142" s="6" t="s">
        <v>451</v>
      </c>
      <c r="P142" s="6" t="s">
        <v>451</v>
      </c>
    </row>
    <row r="143" spans="3:16" x14ac:dyDescent="0.25">
      <c r="C143" s="101" t="s">
        <v>292</v>
      </c>
      <c r="D143" s="102"/>
      <c r="E143" s="103"/>
      <c r="F143" s="5"/>
      <c r="G143" s="6"/>
      <c r="H143" s="6" t="s">
        <v>451</v>
      </c>
      <c r="K143" s="80" t="s">
        <v>292</v>
      </c>
      <c r="L143" s="81"/>
      <c r="M143" s="82"/>
      <c r="N143" s="5"/>
      <c r="O143" s="6"/>
      <c r="P143" s="6" t="s">
        <v>451</v>
      </c>
    </row>
    <row r="144" spans="3:16" x14ac:dyDescent="0.25">
      <c r="C144" s="5" t="s">
        <v>6</v>
      </c>
      <c r="D144" s="5" t="s">
        <v>7</v>
      </c>
      <c r="E144" s="5" t="s">
        <v>8</v>
      </c>
      <c r="F144" s="5" t="s">
        <v>9</v>
      </c>
      <c r="G144" s="5" t="s">
        <v>10</v>
      </c>
      <c r="H144" s="6" t="s">
        <v>11</v>
      </c>
      <c r="K144" s="5" t="s">
        <v>6</v>
      </c>
      <c r="L144" s="5" t="s">
        <v>7</v>
      </c>
      <c r="M144" s="5" t="s">
        <v>8</v>
      </c>
      <c r="N144" s="5" t="s">
        <v>9</v>
      </c>
      <c r="O144" s="5" t="s">
        <v>10</v>
      </c>
      <c r="P144" s="6" t="s">
        <v>11</v>
      </c>
    </row>
    <row r="145" spans="3:16" x14ac:dyDescent="0.25">
      <c r="C145" s="6">
        <v>1</v>
      </c>
      <c r="D145" s="6" t="s">
        <v>53</v>
      </c>
      <c r="E145" s="5" t="s">
        <v>13</v>
      </c>
      <c r="F145" s="5">
        <v>18</v>
      </c>
      <c r="G145" s="6">
        <v>0.11600000000000001</v>
      </c>
      <c r="H145" s="6">
        <v>2.0880000000000001</v>
      </c>
      <c r="K145" s="6">
        <v>1</v>
      </c>
      <c r="L145" s="6" t="s">
        <v>35</v>
      </c>
      <c r="M145" s="5" t="s">
        <v>13</v>
      </c>
      <c r="N145" s="5">
        <v>18</v>
      </c>
      <c r="O145" s="6">
        <v>4.1000000000000002E-2</v>
      </c>
      <c r="P145" s="6">
        <v>0.73799999999999999</v>
      </c>
    </row>
    <row r="146" spans="3:16" x14ac:dyDescent="0.25">
      <c r="C146" s="6">
        <v>2</v>
      </c>
      <c r="D146" s="6" t="s">
        <v>33</v>
      </c>
      <c r="E146" s="5" t="s">
        <v>13</v>
      </c>
      <c r="F146" s="5">
        <v>2</v>
      </c>
      <c r="G146" s="6">
        <v>3.5999999999999997E-2</v>
      </c>
      <c r="H146" s="6">
        <v>7.1999999999999995E-2</v>
      </c>
      <c r="K146" s="6">
        <v>2</v>
      </c>
      <c r="L146" s="6" t="s">
        <v>34</v>
      </c>
      <c r="M146" s="5" t="s">
        <v>13</v>
      </c>
      <c r="N146" s="5">
        <v>2</v>
      </c>
      <c r="O146" s="5">
        <v>3.6999999999999998E-2</v>
      </c>
      <c r="P146" s="6">
        <v>7.3999999999999996E-2</v>
      </c>
    </row>
    <row r="147" spans="3:16" x14ac:dyDescent="0.25">
      <c r="H147" s="6" t="s">
        <v>451</v>
      </c>
      <c r="P147" s="6" t="s">
        <v>451</v>
      </c>
    </row>
    <row r="148" spans="3:16" x14ac:dyDescent="0.25">
      <c r="C148" s="101" t="s">
        <v>293</v>
      </c>
      <c r="D148" s="102"/>
      <c r="E148" s="103"/>
      <c r="F148" s="5"/>
      <c r="G148" s="6"/>
      <c r="H148" s="6" t="s">
        <v>451</v>
      </c>
      <c r="K148" s="80" t="s">
        <v>293</v>
      </c>
      <c r="L148" s="81"/>
      <c r="M148" s="82"/>
      <c r="N148" s="5"/>
      <c r="O148" s="6"/>
      <c r="P148" s="6" t="s">
        <v>451</v>
      </c>
    </row>
    <row r="149" spans="3:16" x14ac:dyDescent="0.25">
      <c r="C149" s="5" t="s">
        <v>6</v>
      </c>
      <c r="D149" s="5" t="s">
        <v>7</v>
      </c>
      <c r="E149" s="5" t="s">
        <v>8</v>
      </c>
      <c r="F149" s="5" t="s">
        <v>9</v>
      </c>
      <c r="G149" s="5" t="s">
        <v>10</v>
      </c>
      <c r="H149" s="6" t="s">
        <v>11</v>
      </c>
      <c r="K149" s="5" t="s">
        <v>6</v>
      </c>
      <c r="L149" s="5" t="s">
        <v>7</v>
      </c>
      <c r="M149" s="5" t="s">
        <v>8</v>
      </c>
      <c r="N149" s="5" t="s">
        <v>9</v>
      </c>
      <c r="O149" s="5" t="s">
        <v>10</v>
      </c>
      <c r="P149" s="6" t="s">
        <v>11</v>
      </c>
    </row>
    <row r="150" spans="3:16" x14ac:dyDescent="0.25">
      <c r="C150" s="6">
        <v>1</v>
      </c>
      <c r="D150" s="6" t="s">
        <v>53</v>
      </c>
      <c r="E150" s="5" t="s">
        <v>13</v>
      </c>
      <c r="F150" s="5">
        <v>2</v>
      </c>
      <c r="G150" s="6">
        <v>0.11600000000000001</v>
      </c>
      <c r="H150" s="6">
        <v>0.23200000000000001</v>
      </c>
      <c r="K150" s="6">
        <v>1</v>
      </c>
      <c r="L150" s="6" t="s">
        <v>35</v>
      </c>
      <c r="M150" s="5" t="s">
        <v>13</v>
      </c>
      <c r="N150" s="5">
        <v>2</v>
      </c>
      <c r="O150" s="6">
        <v>4.1000000000000002E-2</v>
      </c>
      <c r="P150" s="6">
        <v>8.2000000000000003E-2</v>
      </c>
    </row>
    <row r="151" spans="3:16" x14ac:dyDescent="0.25">
      <c r="C151" s="3"/>
      <c r="D151" s="3"/>
      <c r="H151" s="6" t="s">
        <v>451</v>
      </c>
      <c r="K151" s="3"/>
      <c r="L151" s="3"/>
      <c r="P151" s="6" t="s">
        <v>451</v>
      </c>
    </row>
    <row r="152" spans="3:16" x14ac:dyDescent="0.25">
      <c r="C152" s="101" t="s">
        <v>294</v>
      </c>
      <c r="D152" s="102"/>
      <c r="E152" s="103"/>
      <c r="F152" s="5"/>
      <c r="G152" s="6"/>
      <c r="H152" s="6" t="s">
        <v>451</v>
      </c>
      <c r="K152" s="80" t="s">
        <v>294</v>
      </c>
      <c r="L152" s="81"/>
      <c r="M152" s="82"/>
      <c r="N152" s="5"/>
      <c r="O152" s="6"/>
      <c r="P152" s="6" t="s">
        <v>451</v>
      </c>
    </row>
    <row r="153" spans="3:16" x14ac:dyDescent="0.25">
      <c r="C153" s="5" t="s">
        <v>6</v>
      </c>
      <c r="D153" s="5" t="s">
        <v>7</v>
      </c>
      <c r="E153" s="5" t="s">
        <v>8</v>
      </c>
      <c r="F153" s="5" t="s">
        <v>9</v>
      </c>
      <c r="G153" s="5" t="s">
        <v>10</v>
      </c>
      <c r="H153" s="6" t="s">
        <v>11</v>
      </c>
      <c r="K153" s="5" t="s">
        <v>6</v>
      </c>
      <c r="L153" s="5" t="s">
        <v>7</v>
      </c>
      <c r="M153" s="5" t="s">
        <v>8</v>
      </c>
      <c r="N153" s="5" t="s">
        <v>9</v>
      </c>
      <c r="O153" s="5" t="s">
        <v>10</v>
      </c>
      <c r="P153" s="6" t="s">
        <v>11</v>
      </c>
    </row>
    <row r="154" spans="3:16" x14ac:dyDescent="0.25">
      <c r="C154" s="6">
        <v>1</v>
      </c>
      <c r="D154" s="6" t="s">
        <v>31</v>
      </c>
      <c r="E154" s="5" t="s">
        <v>13</v>
      </c>
      <c r="F154" s="5">
        <v>3</v>
      </c>
      <c r="G154" s="6">
        <v>7.1999999999999995E-2</v>
      </c>
      <c r="H154" s="6">
        <v>0.21599999999999997</v>
      </c>
      <c r="K154" s="6">
        <v>1</v>
      </c>
      <c r="L154" s="6" t="s">
        <v>32</v>
      </c>
      <c r="M154" s="5" t="s">
        <v>13</v>
      </c>
      <c r="N154" s="5">
        <v>3</v>
      </c>
      <c r="O154" s="6">
        <v>3.7999999999999999E-2</v>
      </c>
      <c r="P154" s="6">
        <v>0.11399999999999999</v>
      </c>
    </row>
    <row r="155" spans="3:16" x14ac:dyDescent="0.25">
      <c r="H155" s="6" t="s">
        <v>451</v>
      </c>
      <c r="P155" s="6" t="s">
        <v>451</v>
      </c>
    </row>
    <row r="156" spans="3:16" x14ac:dyDescent="0.25">
      <c r="C156" s="101" t="s">
        <v>295</v>
      </c>
      <c r="D156" s="102"/>
      <c r="E156" s="103"/>
      <c r="F156" s="5"/>
      <c r="G156" s="6"/>
      <c r="H156" s="6" t="s">
        <v>451</v>
      </c>
      <c r="K156" s="80" t="s">
        <v>295</v>
      </c>
      <c r="L156" s="81"/>
      <c r="M156" s="82"/>
      <c r="N156" s="5"/>
      <c r="O156" s="6"/>
      <c r="P156" s="6" t="s">
        <v>451</v>
      </c>
    </row>
    <row r="157" spans="3:16" x14ac:dyDescent="0.25">
      <c r="C157" s="5" t="s">
        <v>6</v>
      </c>
      <c r="D157" s="5" t="s">
        <v>7</v>
      </c>
      <c r="E157" s="5" t="s">
        <v>8</v>
      </c>
      <c r="F157" s="5" t="s">
        <v>9</v>
      </c>
      <c r="G157" s="5" t="s">
        <v>10</v>
      </c>
      <c r="H157" s="6" t="s">
        <v>11</v>
      </c>
      <c r="K157" s="5" t="s">
        <v>6</v>
      </c>
      <c r="L157" s="5" t="s">
        <v>7</v>
      </c>
      <c r="M157" s="5" t="s">
        <v>8</v>
      </c>
      <c r="N157" s="5" t="s">
        <v>9</v>
      </c>
      <c r="O157" s="5" t="s">
        <v>10</v>
      </c>
      <c r="P157" s="6" t="s">
        <v>11</v>
      </c>
    </row>
    <row r="158" spans="3:16" x14ac:dyDescent="0.25">
      <c r="C158" s="6">
        <v>1</v>
      </c>
      <c r="D158" s="6" t="s">
        <v>53</v>
      </c>
      <c r="E158" s="5" t="s">
        <v>13</v>
      </c>
      <c r="F158" s="5">
        <v>10</v>
      </c>
      <c r="G158" s="6">
        <v>0.11600000000000001</v>
      </c>
      <c r="H158" s="6">
        <v>1.1600000000000001</v>
      </c>
      <c r="K158" s="6">
        <v>1</v>
      </c>
      <c r="L158" s="6" t="s">
        <v>35</v>
      </c>
      <c r="M158" s="5" t="s">
        <v>13</v>
      </c>
      <c r="N158" s="5">
        <v>10</v>
      </c>
      <c r="O158" s="6">
        <v>4.1000000000000002E-2</v>
      </c>
      <c r="P158" s="6">
        <v>0.41000000000000003</v>
      </c>
    </row>
    <row r="159" spans="3:16" x14ac:dyDescent="0.25">
      <c r="C159" s="6">
        <v>2</v>
      </c>
      <c r="D159" s="6" t="s">
        <v>33</v>
      </c>
      <c r="E159" s="5" t="s">
        <v>13</v>
      </c>
      <c r="F159" s="5">
        <v>2</v>
      </c>
      <c r="G159" s="6">
        <v>3.5999999999999997E-2</v>
      </c>
      <c r="H159" s="6">
        <v>7.1999999999999995E-2</v>
      </c>
      <c r="K159" s="6">
        <v>2</v>
      </c>
      <c r="L159" s="6" t="s">
        <v>34</v>
      </c>
      <c r="M159" s="5" t="s">
        <v>13</v>
      </c>
      <c r="N159" s="5">
        <v>2</v>
      </c>
      <c r="O159" s="5">
        <v>3.6999999999999998E-2</v>
      </c>
      <c r="P159" s="6">
        <v>7.3999999999999996E-2</v>
      </c>
    </row>
    <row r="160" spans="3:16" x14ac:dyDescent="0.25">
      <c r="H160" s="6" t="s">
        <v>451</v>
      </c>
      <c r="P160" s="6" t="s">
        <v>451</v>
      </c>
    </row>
    <row r="161" spans="3:16" x14ac:dyDescent="0.25">
      <c r="C161" s="101" t="s">
        <v>296</v>
      </c>
      <c r="D161" s="102"/>
      <c r="E161" s="103"/>
      <c r="F161" s="5"/>
      <c r="G161" s="6"/>
      <c r="H161" s="6" t="s">
        <v>451</v>
      </c>
      <c r="K161" s="80" t="s">
        <v>296</v>
      </c>
      <c r="L161" s="81"/>
      <c r="M161" s="82"/>
      <c r="N161" s="5"/>
      <c r="O161" s="6"/>
      <c r="P161" s="6" t="s">
        <v>451</v>
      </c>
    </row>
    <row r="162" spans="3:16" x14ac:dyDescent="0.25">
      <c r="C162" s="5" t="s">
        <v>6</v>
      </c>
      <c r="D162" s="5" t="s">
        <v>7</v>
      </c>
      <c r="E162" s="5" t="s">
        <v>8</v>
      </c>
      <c r="F162" s="5" t="s">
        <v>9</v>
      </c>
      <c r="G162" s="5" t="s">
        <v>10</v>
      </c>
      <c r="H162" s="6" t="s">
        <v>11</v>
      </c>
      <c r="K162" s="5" t="s">
        <v>6</v>
      </c>
      <c r="L162" s="5" t="s">
        <v>7</v>
      </c>
      <c r="M162" s="5" t="s">
        <v>8</v>
      </c>
      <c r="N162" s="5" t="s">
        <v>9</v>
      </c>
      <c r="O162" s="5" t="s">
        <v>10</v>
      </c>
      <c r="P162" s="6" t="s">
        <v>11</v>
      </c>
    </row>
    <row r="163" spans="3:16" x14ac:dyDescent="0.25">
      <c r="C163" s="6">
        <v>1</v>
      </c>
      <c r="D163" s="6" t="s">
        <v>53</v>
      </c>
      <c r="E163" s="5" t="s">
        <v>13</v>
      </c>
      <c r="F163" s="5">
        <v>10</v>
      </c>
      <c r="G163" s="6">
        <v>0.11600000000000001</v>
      </c>
      <c r="H163" s="6">
        <v>1.1600000000000001</v>
      </c>
      <c r="K163" s="6">
        <v>1</v>
      </c>
      <c r="L163" s="6" t="s">
        <v>35</v>
      </c>
      <c r="M163" s="5" t="s">
        <v>13</v>
      </c>
      <c r="N163" s="5">
        <v>10</v>
      </c>
      <c r="O163" s="6">
        <v>4.1000000000000002E-2</v>
      </c>
      <c r="P163" s="6">
        <v>0.41000000000000003</v>
      </c>
    </row>
    <row r="164" spans="3:16" x14ac:dyDescent="0.25">
      <c r="C164" s="6">
        <v>2</v>
      </c>
      <c r="D164" s="6" t="s">
        <v>33</v>
      </c>
      <c r="E164" s="5" t="s">
        <v>13</v>
      </c>
      <c r="F164" s="5">
        <v>2</v>
      </c>
      <c r="G164" s="6">
        <v>3.5999999999999997E-2</v>
      </c>
      <c r="H164" s="6">
        <v>7.1999999999999995E-2</v>
      </c>
      <c r="K164" s="6">
        <v>2</v>
      </c>
      <c r="L164" s="6" t="s">
        <v>34</v>
      </c>
      <c r="M164" s="5" t="s">
        <v>13</v>
      </c>
      <c r="N164" s="5">
        <v>2</v>
      </c>
      <c r="O164" s="5">
        <v>3.6999999999999998E-2</v>
      </c>
      <c r="P164" s="6">
        <v>7.3999999999999996E-2</v>
      </c>
    </row>
    <row r="165" spans="3:16" x14ac:dyDescent="0.25">
      <c r="H165" s="6" t="s">
        <v>451</v>
      </c>
      <c r="P165" s="6" t="s">
        <v>451</v>
      </c>
    </row>
    <row r="166" spans="3:16" x14ac:dyDescent="0.25">
      <c r="C166" s="101" t="s">
        <v>297</v>
      </c>
      <c r="D166" s="102"/>
      <c r="E166" s="103"/>
      <c r="F166" s="5"/>
      <c r="G166" s="6"/>
      <c r="H166" s="6" t="s">
        <v>451</v>
      </c>
      <c r="K166" s="80" t="s">
        <v>297</v>
      </c>
      <c r="L166" s="81"/>
      <c r="M166" s="82"/>
      <c r="N166" s="5"/>
      <c r="O166" s="6"/>
      <c r="P166" s="6" t="s">
        <v>451</v>
      </c>
    </row>
    <row r="167" spans="3:16" x14ac:dyDescent="0.25">
      <c r="C167" s="5" t="s">
        <v>6</v>
      </c>
      <c r="D167" s="5" t="s">
        <v>7</v>
      </c>
      <c r="E167" s="5" t="s">
        <v>8</v>
      </c>
      <c r="F167" s="5" t="s">
        <v>9</v>
      </c>
      <c r="G167" s="5" t="s">
        <v>10</v>
      </c>
      <c r="H167" s="6" t="s">
        <v>11</v>
      </c>
      <c r="K167" s="5" t="s">
        <v>6</v>
      </c>
      <c r="L167" s="5" t="s">
        <v>7</v>
      </c>
      <c r="M167" s="5" t="s">
        <v>8</v>
      </c>
      <c r="N167" s="5" t="s">
        <v>9</v>
      </c>
      <c r="O167" s="5" t="s">
        <v>10</v>
      </c>
      <c r="P167" s="6" t="s">
        <v>11</v>
      </c>
    </row>
    <row r="168" spans="3:16" x14ac:dyDescent="0.25">
      <c r="C168" s="6">
        <v>1</v>
      </c>
      <c r="D168" s="6" t="s">
        <v>53</v>
      </c>
      <c r="E168" s="5" t="s">
        <v>13</v>
      </c>
      <c r="F168" s="5">
        <v>15</v>
      </c>
      <c r="G168" s="6">
        <v>0.11600000000000001</v>
      </c>
      <c r="H168" s="6">
        <v>1.74</v>
      </c>
      <c r="K168" s="6">
        <v>1</v>
      </c>
      <c r="L168" s="6" t="s">
        <v>35</v>
      </c>
      <c r="M168" s="5" t="s">
        <v>13</v>
      </c>
      <c r="N168" s="5">
        <v>15</v>
      </c>
      <c r="O168" s="6">
        <v>4.1000000000000002E-2</v>
      </c>
      <c r="P168" s="6">
        <v>0.61499999999999999</v>
      </c>
    </row>
    <row r="169" spans="3:16" x14ac:dyDescent="0.25">
      <c r="C169" s="6">
        <v>2</v>
      </c>
      <c r="D169" s="6" t="s">
        <v>33</v>
      </c>
      <c r="E169" s="5" t="s">
        <v>13</v>
      </c>
      <c r="F169" s="5">
        <v>2</v>
      </c>
      <c r="G169" s="6">
        <v>3.5999999999999997E-2</v>
      </c>
      <c r="H169" s="6">
        <v>7.1999999999999995E-2</v>
      </c>
      <c r="K169" s="6">
        <v>2</v>
      </c>
      <c r="L169" s="6" t="s">
        <v>34</v>
      </c>
      <c r="M169" s="5" t="s">
        <v>13</v>
      </c>
      <c r="N169" s="5">
        <v>2</v>
      </c>
      <c r="O169" s="5">
        <v>3.6999999999999998E-2</v>
      </c>
      <c r="P169" s="6">
        <v>7.3999999999999996E-2</v>
      </c>
    </row>
    <row r="170" spans="3:16" x14ac:dyDescent="0.25">
      <c r="H170" s="6" t="s">
        <v>451</v>
      </c>
      <c r="P170" s="6" t="s">
        <v>451</v>
      </c>
    </row>
    <row r="171" spans="3:16" x14ac:dyDescent="0.25">
      <c r="C171" s="101" t="s">
        <v>298</v>
      </c>
      <c r="D171" s="102"/>
      <c r="E171" s="103"/>
      <c r="F171" s="5"/>
      <c r="G171" s="6"/>
      <c r="H171" s="6" t="s">
        <v>451</v>
      </c>
      <c r="K171" s="80" t="s">
        <v>298</v>
      </c>
      <c r="L171" s="81"/>
      <c r="M171" s="82"/>
      <c r="N171" s="5"/>
      <c r="O171" s="6"/>
      <c r="P171" s="6" t="s">
        <v>451</v>
      </c>
    </row>
    <row r="172" spans="3:16" x14ac:dyDescent="0.25">
      <c r="C172" s="5" t="s">
        <v>6</v>
      </c>
      <c r="D172" s="5" t="s">
        <v>7</v>
      </c>
      <c r="E172" s="5" t="s">
        <v>8</v>
      </c>
      <c r="F172" s="5" t="s">
        <v>9</v>
      </c>
      <c r="G172" s="5" t="s">
        <v>10</v>
      </c>
      <c r="H172" s="6" t="s">
        <v>11</v>
      </c>
      <c r="K172" s="5" t="s">
        <v>6</v>
      </c>
      <c r="L172" s="5" t="s">
        <v>7</v>
      </c>
      <c r="M172" s="5" t="s">
        <v>8</v>
      </c>
      <c r="N172" s="5" t="s">
        <v>9</v>
      </c>
      <c r="O172" s="5" t="s">
        <v>10</v>
      </c>
      <c r="P172" s="6" t="s">
        <v>11</v>
      </c>
    </row>
    <row r="173" spans="3:16" x14ac:dyDescent="0.25">
      <c r="C173" s="6">
        <v>1</v>
      </c>
      <c r="D173" s="6" t="s">
        <v>53</v>
      </c>
      <c r="E173" s="5" t="s">
        <v>13</v>
      </c>
      <c r="F173" s="5">
        <v>10</v>
      </c>
      <c r="G173" s="6">
        <v>0.11600000000000001</v>
      </c>
      <c r="H173" s="6">
        <v>1.1600000000000001</v>
      </c>
      <c r="K173" s="6">
        <v>1</v>
      </c>
      <c r="L173" s="6" t="s">
        <v>35</v>
      </c>
      <c r="M173" s="5" t="s">
        <v>13</v>
      </c>
      <c r="N173" s="5">
        <v>10</v>
      </c>
      <c r="O173" s="6">
        <v>4.1000000000000002E-2</v>
      </c>
      <c r="P173" s="6">
        <v>0.41000000000000003</v>
      </c>
    </row>
    <row r="174" spans="3:16" x14ac:dyDescent="0.25">
      <c r="C174" s="6">
        <v>2</v>
      </c>
      <c r="D174" s="6" t="s">
        <v>33</v>
      </c>
      <c r="E174" s="5" t="s">
        <v>13</v>
      </c>
      <c r="F174" s="5">
        <v>2</v>
      </c>
      <c r="G174" s="6">
        <v>3.5999999999999997E-2</v>
      </c>
      <c r="H174" s="6">
        <v>7.1999999999999995E-2</v>
      </c>
      <c r="K174" s="6">
        <v>2</v>
      </c>
      <c r="L174" s="6" t="s">
        <v>34</v>
      </c>
      <c r="M174" s="5" t="s">
        <v>13</v>
      </c>
      <c r="N174" s="5">
        <v>2</v>
      </c>
      <c r="O174" s="5">
        <v>3.6999999999999998E-2</v>
      </c>
      <c r="P174" s="6">
        <v>7.3999999999999996E-2</v>
      </c>
    </row>
    <row r="175" spans="3:16" x14ac:dyDescent="0.25">
      <c r="H175" s="6" t="s">
        <v>451</v>
      </c>
      <c r="P175" s="6" t="s">
        <v>451</v>
      </c>
    </row>
    <row r="176" spans="3:16" x14ac:dyDescent="0.25">
      <c r="C176" s="101" t="s">
        <v>299</v>
      </c>
      <c r="D176" s="102"/>
      <c r="E176" s="103"/>
      <c r="F176" s="5"/>
      <c r="G176" s="6"/>
      <c r="H176" s="6" t="s">
        <v>451</v>
      </c>
      <c r="K176" s="80" t="s">
        <v>299</v>
      </c>
      <c r="L176" s="81"/>
      <c r="M176" s="82"/>
      <c r="N176" s="5"/>
      <c r="O176" s="6"/>
      <c r="P176" s="6" t="s">
        <v>451</v>
      </c>
    </row>
    <row r="177" spans="3:16" x14ac:dyDescent="0.25">
      <c r="C177" s="5" t="s">
        <v>6</v>
      </c>
      <c r="D177" s="5" t="s">
        <v>7</v>
      </c>
      <c r="E177" s="5" t="s">
        <v>8</v>
      </c>
      <c r="F177" s="5" t="s">
        <v>9</v>
      </c>
      <c r="G177" s="5" t="s">
        <v>10</v>
      </c>
      <c r="H177" s="6" t="s">
        <v>11</v>
      </c>
      <c r="K177" s="5" t="s">
        <v>6</v>
      </c>
      <c r="L177" s="5" t="s">
        <v>7</v>
      </c>
      <c r="M177" s="5" t="s">
        <v>8</v>
      </c>
      <c r="N177" s="5" t="s">
        <v>9</v>
      </c>
      <c r="O177" s="5" t="s">
        <v>10</v>
      </c>
      <c r="P177" s="6" t="s">
        <v>11</v>
      </c>
    </row>
    <row r="178" spans="3:16" x14ac:dyDescent="0.25">
      <c r="C178" s="6">
        <v>1</v>
      </c>
      <c r="D178" s="6" t="s">
        <v>26</v>
      </c>
      <c r="E178" s="5" t="s">
        <v>13</v>
      </c>
      <c r="F178" s="5">
        <v>1</v>
      </c>
      <c r="G178" s="6">
        <v>0.06</v>
      </c>
      <c r="H178" s="6">
        <v>0.06</v>
      </c>
      <c r="K178" s="6">
        <v>1</v>
      </c>
      <c r="L178" s="6" t="s">
        <v>24</v>
      </c>
      <c r="M178" s="5" t="s">
        <v>25</v>
      </c>
      <c r="N178" s="5">
        <v>1</v>
      </c>
      <c r="O178" s="6">
        <v>3.2000000000000001E-2</v>
      </c>
      <c r="P178" s="6">
        <v>3.2000000000000001E-2</v>
      </c>
    </row>
    <row r="179" spans="3:16" x14ac:dyDescent="0.25">
      <c r="H179" s="6" t="s">
        <v>451</v>
      </c>
      <c r="P179" s="6" t="s">
        <v>451</v>
      </c>
    </row>
    <row r="180" spans="3:16" x14ac:dyDescent="0.25">
      <c r="C180" s="101" t="s">
        <v>300</v>
      </c>
      <c r="D180" s="102"/>
      <c r="E180" s="103"/>
      <c r="F180" s="5"/>
      <c r="G180" s="6"/>
      <c r="H180" s="6" t="s">
        <v>451</v>
      </c>
      <c r="K180" s="80" t="s">
        <v>300</v>
      </c>
      <c r="L180" s="81"/>
      <c r="M180" s="82"/>
      <c r="N180" s="5"/>
      <c r="O180" s="6"/>
      <c r="P180" s="6" t="s">
        <v>451</v>
      </c>
    </row>
    <row r="181" spans="3:16" x14ac:dyDescent="0.25">
      <c r="C181" s="5" t="s">
        <v>6</v>
      </c>
      <c r="D181" s="5" t="s">
        <v>7</v>
      </c>
      <c r="E181" s="5" t="s">
        <v>8</v>
      </c>
      <c r="F181" s="5" t="s">
        <v>9</v>
      </c>
      <c r="G181" s="5" t="s">
        <v>10</v>
      </c>
      <c r="H181" s="6" t="s">
        <v>11</v>
      </c>
      <c r="K181" s="5" t="s">
        <v>6</v>
      </c>
      <c r="L181" s="5" t="s">
        <v>7</v>
      </c>
      <c r="M181" s="5" t="s">
        <v>8</v>
      </c>
      <c r="N181" s="5" t="s">
        <v>9</v>
      </c>
      <c r="O181" s="5" t="s">
        <v>10</v>
      </c>
      <c r="P181" s="6" t="s">
        <v>11</v>
      </c>
    </row>
    <row r="182" spans="3:16" x14ac:dyDescent="0.25">
      <c r="C182" s="6">
        <v>1</v>
      </c>
      <c r="D182" s="6" t="s">
        <v>28</v>
      </c>
      <c r="E182" s="5" t="s">
        <v>13</v>
      </c>
      <c r="F182" s="5">
        <v>4</v>
      </c>
      <c r="G182" s="6">
        <v>7.1999999999999995E-2</v>
      </c>
      <c r="H182" s="6">
        <v>0.28799999999999998</v>
      </c>
      <c r="K182" s="6">
        <v>1</v>
      </c>
      <c r="L182" s="6" t="s">
        <v>21</v>
      </c>
      <c r="M182" s="5" t="s">
        <v>13</v>
      </c>
      <c r="N182" s="5">
        <v>4</v>
      </c>
      <c r="O182" s="6">
        <v>0.04</v>
      </c>
      <c r="P182" s="6">
        <v>0.16</v>
      </c>
    </row>
    <row r="183" spans="3:16" x14ac:dyDescent="0.25">
      <c r="C183" s="3"/>
      <c r="D183" s="3"/>
      <c r="H183" s="6" t="s">
        <v>451</v>
      </c>
      <c r="K183" s="3"/>
      <c r="L183" s="3"/>
      <c r="P183" s="6" t="s">
        <v>451</v>
      </c>
    </row>
    <row r="184" spans="3:16" x14ac:dyDescent="0.25">
      <c r="C184" s="98" t="s">
        <v>43</v>
      </c>
      <c r="D184" s="98"/>
      <c r="K184" s="2" t="s">
        <v>43</v>
      </c>
      <c r="L184" s="2"/>
    </row>
    <row r="185" spans="3:16" x14ac:dyDescent="0.25">
      <c r="H185" s="6" t="s">
        <v>451</v>
      </c>
      <c r="P185" s="6" t="s">
        <v>451</v>
      </c>
    </row>
    <row r="186" spans="3:16" x14ac:dyDescent="0.25">
      <c r="C186" s="101" t="s">
        <v>301</v>
      </c>
      <c r="D186" s="102"/>
      <c r="E186" s="103"/>
      <c r="F186" s="5"/>
      <c r="G186" s="6"/>
      <c r="H186" s="6" t="s">
        <v>451</v>
      </c>
      <c r="K186" s="80" t="s">
        <v>301</v>
      </c>
      <c r="L186" s="81"/>
      <c r="M186" s="82"/>
      <c r="N186" s="5"/>
      <c r="O186" s="6"/>
      <c r="P186" s="6" t="s">
        <v>451</v>
      </c>
    </row>
    <row r="187" spans="3:16" x14ac:dyDescent="0.25">
      <c r="C187" s="5" t="s">
        <v>6</v>
      </c>
      <c r="D187" s="5" t="s">
        <v>7</v>
      </c>
      <c r="E187" s="5" t="s">
        <v>8</v>
      </c>
      <c r="F187" s="5" t="s">
        <v>9</v>
      </c>
      <c r="G187" s="5" t="s">
        <v>10</v>
      </c>
      <c r="H187" s="6" t="s">
        <v>11</v>
      </c>
      <c r="K187" s="5" t="s">
        <v>6</v>
      </c>
      <c r="L187" s="5" t="s">
        <v>7</v>
      </c>
      <c r="M187" s="5" t="s">
        <v>8</v>
      </c>
      <c r="N187" s="5" t="s">
        <v>9</v>
      </c>
      <c r="O187" s="5" t="s">
        <v>10</v>
      </c>
      <c r="P187" s="6" t="s">
        <v>11</v>
      </c>
    </row>
    <row r="188" spans="3:16" x14ac:dyDescent="0.25">
      <c r="C188" s="6">
        <v>1</v>
      </c>
      <c r="D188" s="6" t="s">
        <v>31</v>
      </c>
      <c r="E188" s="5" t="s">
        <v>13</v>
      </c>
      <c r="F188" s="5">
        <v>9</v>
      </c>
      <c r="G188" s="6">
        <v>7.1999999999999995E-2</v>
      </c>
      <c r="H188" s="6">
        <v>0.64799999999999991</v>
      </c>
      <c r="K188" s="6">
        <v>1</v>
      </c>
      <c r="L188" s="6" t="s">
        <v>22</v>
      </c>
      <c r="M188" s="5" t="s">
        <v>13</v>
      </c>
      <c r="N188" s="5">
        <v>9</v>
      </c>
      <c r="O188" s="6">
        <v>3.2000000000000001E-2</v>
      </c>
      <c r="P188" s="6">
        <v>0.28800000000000003</v>
      </c>
    </row>
    <row r="189" spans="3:16" x14ac:dyDescent="0.25">
      <c r="H189" s="6" t="s">
        <v>451</v>
      </c>
      <c r="P189" s="6" t="s">
        <v>451</v>
      </c>
    </row>
    <row r="190" spans="3:16" x14ac:dyDescent="0.25">
      <c r="C190" s="101" t="s">
        <v>302</v>
      </c>
      <c r="D190" s="102"/>
      <c r="E190" s="103"/>
      <c r="F190" s="5"/>
      <c r="G190" s="6"/>
      <c r="H190" s="6" t="s">
        <v>451</v>
      </c>
      <c r="K190" s="80" t="s">
        <v>302</v>
      </c>
      <c r="L190" s="81"/>
      <c r="M190" s="82"/>
      <c r="N190" s="5"/>
      <c r="O190" s="6"/>
      <c r="P190" s="6" t="s">
        <v>451</v>
      </c>
    </row>
    <row r="191" spans="3:16" x14ac:dyDescent="0.25">
      <c r="C191" s="5" t="s">
        <v>6</v>
      </c>
      <c r="D191" s="5" t="s">
        <v>7</v>
      </c>
      <c r="E191" s="5" t="s">
        <v>8</v>
      </c>
      <c r="F191" s="5" t="s">
        <v>9</v>
      </c>
      <c r="G191" s="5" t="s">
        <v>10</v>
      </c>
      <c r="H191" s="6" t="s">
        <v>11</v>
      </c>
      <c r="K191" s="5" t="s">
        <v>6</v>
      </c>
      <c r="L191" s="5" t="s">
        <v>7</v>
      </c>
      <c r="M191" s="5" t="s">
        <v>8</v>
      </c>
      <c r="N191" s="5" t="s">
        <v>9</v>
      </c>
      <c r="O191" s="5" t="s">
        <v>10</v>
      </c>
      <c r="P191" s="6" t="s">
        <v>11</v>
      </c>
    </row>
    <row r="192" spans="3:16" x14ac:dyDescent="0.25">
      <c r="C192" s="6">
        <v>1</v>
      </c>
      <c r="D192" s="6" t="s">
        <v>31</v>
      </c>
      <c r="E192" s="5" t="s">
        <v>13</v>
      </c>
      <c r="F192" s="5">
        <v>3</v>
      </c>
      <c r="G192" s="6">
        <v>7.1999999999999995E-2</v>
      </c>
      <c r="H192" s="6">
        <v>0.21599999999999997</v>
      </c>
      <c r="K192" s="6">
        <v>1</v>
      </c>
      <c r="L192" s="6" t="s">
        <v>22</v>
      </c>
      <c r="M192" s="5" t="s">
        <v>13</v>
      </c>
      <c r="N192" s="5">
        <v>3</v>
      </c>
      <c r="O192" s="6">
        <v>3.2000000000000001E-2</v>
      </c>
      <c r="P192" s="6">
        <v>9.6000000000000002E-2</v>
      </c>
    </row>
    <row r="193" spans="3:16" x14ac:dyDescent="0.25">
      <c r="H193" s="6" t="s">
        <v>451</v>
      </c>
      <c r="P193" s="6" t="s">
        <v>451</v>
      </c>
    </row>
    <row r="194" spans="3:16" x14ac:dyDescent="0.25">
      <c r="C194" s="101" t="s">
        <v>303</v>
      </c>
      <c r="D194" s="102"/>
      <c r="E194" s="103"/>
      <c r="F194" s="5"/>
      <c r="G194" s="6"/>
      <c r="H194" s="6" t="s">
        <v>451</v>
      </c>
      <c r="K194" s="80" t="s">
        <v>303</v>
      </c>
      <c r="L194" s="81"/>
      <c r="M194" s="82"/>
      <c r="N194" s="5"/>
      <c r="O194" s="6"/>
      <c r="P194" s="6" t="s">
        <v>451</v>
      </c>
    </row>
    <row r="195" spans="3:16" x14ac:dyDescent="0.25">
      <c r="C195" s="5" t="s">
        <v>6</v>
      </c>
      <c r="D195" s="5" t="s">
        <v>7</v>
      </c>
      <c r="E195" s="5" t="s">
        <v>8</v>
      </c>
      <c r="F195" s="5" t="s">
        <v>9</v>
      </c>
      <c r="G195" s="5" t="s">
        <v>10</v>
      </c>
      <c r="H195" s="6" t="s">
        <v>11</v>
      </c>
      <c r="K195" s="5" t="s">
        <v>6</v>
      </c>
      <c r="L195" s="5" t="s">
        <v>7</v>
      </c>
      <c r="M195" s="5" t="s">
        <v>8</v>
      </c>
      <c r="N195" s="5" t="s">
        <v>9</v>
      </c>
      <c r="O195" s="5" t="s">
        <v>10</v>
      </c>
      <c r="P195" s="6" t="s">
        <v>11</v>
      </c>
    </row>
    <row r="196" spans="3:16" x14ac:dyDescent="0.25">
      <c r="C196" s="6">
        <v>1</v>
      </c>
      <c r="D196" s="6" t="s">
        <v>31</v>
      </c>
      <c r="E196" s="5" t="s">
        <v>13</v>
      </c>
      <c r="F196" s="5">
        <v>4</v>
      </c>
      <c r="G196" s="6">
        <v>7.1999999999999995E-2</v>
      </c>
      <c r="H196" s="6">
        <v>0.28799999999999998</v>
      </c>
      <c r="K196" s="6">
        <v>1</v>
      </c>
      <c r="L196" s="6" t="s">
        <v>32</v>
      </c>
      <c r="M196" s="5" t="s">
        <v>13</v>
      </c>
      <c r="N196" s="5">
        <v>4</v>
      </c>
      <c r="O196" s="6">
        <v>3.7999999999999999E-2</v>
      </c>
      <c r="P196" s="6">
        <v>0.152</v>
      </c>
    </row>
    <row r="197" spans="3:16" x14ac:dyDescent="0.25">
      <c r="H197" s="6" t="s">
        <v>451</v>
      </c>
      <c r="P197" s="6" t="s">
        <v>451</v>
      </c>
    </row>
    <row r="198" spans="3:16" x14ac:dyDescent="0.25">
      <c r="C198" s="101" t="s">
        <v>304</v>
      </c>
      <c r="D198" s="102"/>
      <c r="E198" s="103"/>
      <c r="F198" s="5"/>
      <c r="G198" s="6"/>
      <c r="H198" s="6" t="s">
        <v>451</v>
      </c>
      <c r="K198" s="80" t="s">
        <v>304</v>
      </c>
      <c r="L198" s="81"/>
      <c r="M198" s="82"/>
      <c r="N198" s="5"/>
      <c r="O198" s="6"/>
      <c r="P198" s="6" t="s">
        <v>451</v>
      </c>
    </row>
    <row r="199" spans="3:16" x14ac:dyDescent="0.25">
      <c r="C199" s="5" t="s">
        <v>6</v>
      </c>
      <c r="D199" s="5" t="s">
        <v>7</v>
      </c>
      <c r="E199" s="5" t="s">
        <v>8</v>
      </c>
      <c r="F199" s="5" t="s">
        <v>9</v>
      </c>
      <c r="G199" s="5" t="s">
        <v>10</v>
      </c>
      <c r="H199" s="6" t="s">
        <v>11</v>
      </c>
      <c r="K199" s="5" t="s">
        <v>6</v>
      </c>
      <c r="L199" s="5" t="s">
        <v>7</v>
      </c>
      <c r="M199" s="5" t="s">
        <v>8</v>
      </c>
      <c r="N199" s="5" t="s">
        <v>9</v>
      </c>
      <c r="O199" s="5" t="s">
        <v>10</v>
      </c>
      <c r="P199" s="6" t="s">
        <v>11</v>
      </c>
    </row>
    <row r="200" spans="3:16" x14ac:dyDescent="0.25">
      <c r="C200" s="6">
        <v>1</v>
      </c>
      <c r="D200" s="6" t="s">
        <v>31</v>
      </c>
      <c r="E200" s="5" t="s">
        <v>13</v>
      </c>
      <c r="F200" s="5">
        <v>4</v>
      </c>
      <c r="G200" s="6">
        <v>7.1999999999999995E-2</v>
      </c>
      <c r="H200" s="6">
        <v>0.28799999999999998</v>
      </c>
      <c r="K200" s="6">
        <v>1</v>
      </c>
      <c r="L200" s="6" t="s">
        <v>32</v>
      </c>
      <c r="M200" s="5" t="s">
        <v>13</v>
      </c>
      <c r="N200" s="5">
        <v>4</v>
      </c>
      <c r="O200" s="6">
        <v>3.7999999999999999E-2</v>
      </c>
      <c r="P200" s="6">
        <v>0.152</v>
      </c>
    </row>
    <row r="201" spans="3:16" x14ac:dyDescent="0.25">
      <c r="H201" s="6" t="s">
        <v>451</v>
      </c>
      <c r="P201" s="6" t="s">
        <v>451</v>
      </c>
    </row>
    <row r="202" spans="3:16" x14ac:dyDescent="0.25">
      <c r="C202" s="101" t="s">
        <v>305</v>
      </c>
      <c r="D202" s="102"/>
      <c r="E202" s="103"/>
      <c r="F202" s="5"/>
      <c r="G202" s="6"/>
      <c r="H202" s="6" t="s">
        <v>451</v>
      </c>
      <c r="K202" s="80" t="s">
        <v>305</v>
      </c>
      <c r="L202" s="81"/>
      <c r="M202" s="82"/>
      <c r="N202" s="5"/>
      <c r="O202" s="6"/>
      <c r="P202" s="6" t="s">
        <v>451</v>
      </c>
    </row>
    <row r="203" spans="3:16" x14ac:dyDescent="0.25">
      <c r="C203" s="5" t="s">
        <v>6</v>
      </c>
      <c r="D203" s="5" t="s">
        <v>7</v>
      </c>
      <c r="E203" s="5" t="s">
        <v>8</v>
      </c>
      <c r="F203" s="5" t="s">
        <v>9</v>
      </c>
      <c r="G203" s="5" t="s">
        <v>10</v>
      </c>
      <c r="H203" s="6" t="s">
        <v>11</v>
      </c>
      <c r="K203" s="5" t="s">
        <v>6</v>
      </c>
      <c r="L203" s="5" t="s">
        <v>7</v>
      </c>
      <c r="M203" s="5" t="s">
        <v>8</v>
      </c>
      <c r="N203" s="5" t="s">
        <v>9</v>
      </c>
      <c r="O203" s="5" t="s">
        <v>10</v>
      </c>
      <c r="P203" s="6" t="s">
        <v>11</v>
      </c>
    </row>
    <row r="204" spans="3:16" x14ac:dyDescent="0.25">
      <c r="C204" s="6">
        <v>1</v>
      </c>
      <c r="D204" s="6" t="s">
        <v>31</v>
      </c>
      <c r="E204" s="5" t="s">
        <v>13</v>
      </c>
      <c r="F204" s="5">
        <v>4</v>
      </c>
      <c r="G204" s="6">
        <v>7.1999999999999995E-2</v>
      </c>
      <c r="H204" s="6">
        <v>0.28799999999999998</v>
      </c>
      <c r="K204" s="6">
        <v>1</v>
      </c>
      <c r="L204" s="6" t="s">
        <v>32</v>
      </c>
      <c r="M204" s="5" t="s">
        <v>13</v>
      </c>
      <c r="N204" s="5">
        <v>4</v>
      </c>
      <c r="O204" s="6">
        <v>3.7999999999999999E-2</v>
      </c>
      <c r="P204" s="6">
        <v>0.152</v>
      </c>
    </row>
    <row r="205" spans="3:16" x14ac:dyDescent="0.25">
      <c r="H205" s="6" t="s">
        <v>451</v>
      </c>
      <c r="P205" s="6" t="s">
        <v>451</v>
      </c>
    </row>
    <row r="206" spans="3:16" x14ac:dyDescent="0.25">
      <c r="C206" s="101" t="s">
        <v>306</v>
      </c>
      <c r="D206" s="102"/>
      <c r="E206" s="103"/>
      <c r="F206" s="5"/>
      <c r="G206" s="6"/>
      <c r="H206" s="6" t="s">
        <v>451</v>
      </c>
      <c r="K206" s="80" t="s">
        <v>306</v>
      </c>
      <c r="L206" s="81"/>
      <c r="M206" s="82"/>
      <c r="N206" s="5"/>
      <c r="O206" s="6"/>
      <c r="P206" s="6" t="s">
        <v>451</v>
      </c>
    </row>
    <row r="207" spans="3:16" x14ac:dyDescent="0.25">
      <c r="C207" s="5" t="s">
        <v>6</v>
      </c>
      <c r="D207" s="5" t="s">
        <v>7</v>
      </c>
      <c r="E207" s="5" t="s">
        <v>8</v>
      </c>
      <c r="F207" s="5" t="s">
        <v>9</v>
      </c>
      <c r="G207" s="5" t="s">
        <v>10</v>
      </c>
      <c r="H207" s="6" t="s">
        <v>11</v>
      </c>
      <c r="K207" s="5" t="s">
        <v>6</v>
      </c>
      <c r="L207" s="5" t="s">
        <v>7</v>
      </c>
      <c r="M207" s="5" t="s">
        <v>8</v>
      </c>
      <c r="N207" s="5" t="s">
        <v>9</v>
      </c>
      <c r="O207" s="5" t="s">
        <v>10</v>
      </c>
      <c r="P207" s="6" t="s">
        <v>11</v>
      </c>
    </row>
    <row r="208" spans="3:16" x14ac:dyDescent="0.25">
      <c r="C208" s="6">
        <v>1</v>
      </c>
      <c r="D208" s="6" t="s">
        <v>31</v>
      </c>
      <c r="E208" s="5" t="s">
        <v>13</v>
      </c>
      <c r="F208" s="5">
        <v>4</v>
      </c>
      <c r="G208" s="6">
        <v>7.1999999999999995E-2</v>
      </c>
      <c r="H208" s="6">
        <v>0.28799999999999998</v>
      </c>
      <c r="K208" s="6">
        <v>1</v>
      </c>
      <c r="L208" s="6" t="s">
        <v>32</v>
      </c>
      <c r="M208" s="5" t="s">
        <v>13</v>
      </c>
      <c r="N208" s="5">
        <v>4</v>
      </c>
      <c r="O208" s="6">
        <v>3.7999999999999999E-2</v>
      </c>
      <c r="P208" s="6">
        <v>0.152</v>
      </c>
    </row>
    <row r="209" spans="3:16" x14ac:dyDescent="0.25">
      <c r="H209" s="6" t="s">
        <v>451</v>
      </c>
      <c r="P209" s="6" t="s">
        <v>451</v>
      </c>
    </row>
    <row r="210" spans="3:16" x14ac:dyDescent="0.25">
      <c r="C210" s="101" t="s">
        <v>307</v>
      </c>
      <c r="D210" s="102"/>
      <c r="E210" s="103"/>
      <c r="F210" s="5"/>
      <c r="G210" s="6"/>
      <c r="H210" s="6" t="s">
        <v>451</v>
      </c>
      <c r="K210" s="80" t="s">
        <v>307</v>
      </c>
      <c r="L210" s="81"/>
      <c r="M210" s="82"/>
      <c r="N210" s="5"/>
      <c r="O210" s="6"/>
      <c r="P210" s="6" t="s">
        <v>451</v>
      </c>
    </row>
    <row r="211" spans="3:16" x14ac:dyDescent="0.25">
      <c r="C211" s="5" t="s">
        <v>6</v>
      </c>
      <c r="D211" s="5" t="s">
        <v>7</v>
      </c>
      <c r="E211" s="5" t="s">
        <v>8</v>
      </c>
      <c r="F211" s="5" t="s">
        <v>9</v>
      </c>
      <c r="G211" s="5" t="s">
        <v>10</v>
      </c>
      <c r="H211" s="6" t="s">
        <v>11</v>
      </c>
      <c r="K211" s="5" t="s">
        <v>6</v>
      </c>
      <c r="L211" s="5" t="s">
        <v>7</v>
      </c>
      <c r="M211" s="5" t="s">
        <v>8</v>
      </c>
      <c r="N211" s="5" t="s">
        <v>9</v>
      </c>
      <c r="O211" s="5" t="s">
        <v>10</v>
      </c>
      <c r="P211" s="6" t="s">
        <v>11</v>
      </c>
    </row>
    <row r="212" spans="3:16" x14ac:dyDescent="0.25">
      <c r="C212" s="6">
        <v>1</v>
      </c>
      <c r="D212" s="6" t="s">
        <v>53</v>
      </c>
      <c r="E212" s="5" t="s">
        <v>13</v>
      </c>
      <c r="F212" s="5">
        <v>15</v>
      </c>
      <c r="G212" s="6">
        <v>0.11600000000000001</v>
      </c>
      <c r="H212" s="6">
        <v>1.74</v>
      </c>
      <c r="K212" s="6">
        <v>1</v>
      </c>
      <c r="L212" s="6" t="s">
        <v>32</v>
      </c>
      <c r="M212" s="5" t="s">
        <v>13</v>
      </c>
      <c r="N212" s="5">
        <v>15</v>
      </c>
      <c r="O212" s="6">
        <v>4.1000000000000002E-2</v>
      </c>
      <c r="P212" s="6">
        <v>0.61499999999999999</v>
      </c>
    </row>
    <row r="213" spans="3:16" x14ac:dyDescent="0.25">
      <c r="C213" s="6">
        <v>2</v>
      </c>
      <c r="D213" s="6" t="s">
        <v>33</v>
      </c>
      <c r="E213" s="5" t="s">
        <v>13</v>
      </c>
      <c r="F213" s="5">
        <v>2</v>
      </c>
      <c r="G213" s="6">
        <v>3.5999999999999997E-2</v>
      </c>
      <c r="H213" s="6">
        <v>7.1999999999999995E-2</v>
      </c>
      <c r="K213" s="6">
        <v>2</v>
      </c>
      <c r="L213" s="6" t="s">
        <v>34</v>
      </c>
      <c r="M213" s="5" t="s">
        <v>13</v>
      </c>
      <c r="N213" s="5">
        <v>2</v>
      </c>
      <c r="O213" s="5">
        <v>3.6999999999999998E-2</v>
      </c>
      <c r="P213" s="6">
        <v>7.3999999999999996E-2</v>
      </c>
    </row>
    <row r="214" spans="3:16" x14ac:dyDescent="0.25">
      <c r="H214" s="6" t="s">
        <v>451</v>
      </c>
      <c r="P214" s="6" t="s">
        <v>451</v>
      </c>
    </row>
    <row r="215" spans="3:16" x14ac:dyDescent="0.25">
      <c r="C215" s="101" t="s">
        <v>308</v>
      </c>
      <c r="D215" s="102"/>
      <c r="E215" s="103"/>
      <c r="F215" s="5"/>
      <c r="G215" s="6"/>
      <c r="H215" s="6" t="s">
        <v>451</v>
      </c>
      <c r="K215" s="80" t="s">
        <v>308</v>
      </c>
      <c r="L215" s="81"/>
      <c r="M215" s="82"/>
      <c r="N215" s="5"/>
      <c r="O215" s="6"/>
      <c r="P215" s="6" t="s">
        <v>451</v>
      </c>
    </row>
    <row r="216" spans="3:16" x14ac:dyDescent="0.25">
      <c r="C216" s="5" t="s">
        <v>6</v>
      </c>
      <c r="D216" s="5" t="s">
        <v>7</v>
      </c>
      <c r="E216" s="5" t="s">
        <v>8</v>
      </c>
      <c r="F216" s="5" t="s">
        <v>9</v>
      </c>
      <c r="G216" s="5" t="s">
        <v>10</v>
      </c>
      <c r="H216" s="6" t="s">
        <v>11</v>
      </c>
      <c r="K216" s="5" t="s">
        <v>6</v>
      </c>
      <c r="L216" s="5" t="s">
        <v>7</v>
      </c>
      <c r="M216" s="5" t="s">
        <v>8</v>
      </c>
      <c r="N216" s="5" t="s">
        <v>9</v>
      </c>
      <c r="O216" s="5" t="s">
        <v>10</v>
      </c>
      <c r="P216" s="6" t="s">
        <v>11</v>
      </c>
    </row>
    <row r="217" spans="3:16" x14ac:dyDescent="0.25">
      <c r="C217" s="6">
        <v>1</v>
      </c>
      <c r="D217" s="6" t="s">
        <v>31</v>
      </c>
      <c r="E217" s="5" t="s">
        <v>13</v>
      </c>
      <c r="F217" s="5">
        <v>9</v>
      </c>
      <c r="G217" s="6">
        <v>7.1999999999999995E-2</v>
      </c>
      <c r="H217" s="6">
        <v>0.64799999999999991</v>
      </c>
      <c r="K217" s="6">
        <v>1</v>
      </c>
      <c r="L217" s="6" t="s">
        <v>32</v>
      </c>
      <c r="M217" s="5" t="s">
        <v>13</v>
      </c>
      <c r="N217" s="5">
        <v>9</v>
      </c>
      <c r="O217" s="6">
        <v>3.7999999999999999E-2</v>
      </c>
      <c r="P217" s="6">
        <v>0.34199999999999997</v>
      </c>
    </row>
    <row r="218" spans="3:16" x14ac:dyDescent="0.25">
      <c r="C218" s="6">
        <v>2</v>
      </c>
      <c r="D218" s="6" t="s">
        <v>33</v>
      </c>
      <c r="E218" s="5" t="s">
        <v>13</v>
      </c>
      <c r="F218" s="5">
        <v>2</v>
      </c>
      <c r="G218" s="6">
        <v>3.5999999999999997E-2</v>
      </c>
      <c r="H218" s="6">
        <v>7.1999999999999995E-2</v>
      </c>
      <c r="K218" s="6">
        <v>2</v>
      </c>
      <c r="L218" s="6" t="s">
        <v>34</v>
      </c>
      <c r="M218" s="5" t="s">
        <v>13</v>
      </c>
      <c r="N218" s="5">
        <v>2</v>
      </c>
      <c r="O218" s="5">
        <v>3.6999999999999998E-2</v>
      </c>
      <c r="P218" s="6">
        <v>7.3999999999999996E-2</v>
      </c>
    </row>
    <row r="219" spans="3:16" x14ac:dyDescent="0.25">
      <c r="H219" s="6" t="s">
        <v>451</v>
      </c>
      <c r="P219" s="6" t="s">
        <v>451</v>
      </c>
    </row>
    <row r="220" spans="3:16" x14ac:dyDescent="0.25">
      <c r="C220" s="101" t="s">
        <v>309</v>
      </c>
      <c r="D220" s="102"/>
      <c r="E220" s="103"/>
      <c r="F220" s="5"/>
      <c r="G220" s="6"/>
      <c r="H220" s="6" t="s">
        <v>451</v>
      </c>
      <c r="K220" s="80" t="s">
        <v>309</v>
      </c>
      <c r="L220" s="81"/>
      <c r="M220" s="82"/>
      <c r="N220" s="5"/>
      <c r="O220" s="6"/>
      <c r="P220" s="6" t="s">
        <v>451</v>
      </c>
    </row>
    <row r="221" spans="3:16" x14ac:dyDescent="0.25">
      <c r="C221" s="5" t="s">
        <v>6</v>
      </c>
      <c r="D221" s="5" t="s">
        <v>7</v>
      </c>
      <c r="E221" s="5" t="s">
        <v>8</v>
      </c>
      <c r="F221" s="5" t="s">
        <v>9</v>
      </c>
      <c r="G221" s="5" t="s">
        <v>10</v>
      </c>
      <c r="H221" s="6" t="s">
        <v>11</v>
      </c>
      <c r="K221" s="5" t="s">
        <v>6</v>
      </c>
      <c r="L221" s="5" t="s">
        <v>7</v>
      </c>
      <c r="M221" s="5" t="s">
        <v>8</v>
      </c>
      <c r="N221" s="5" t="s">
        <v>9</v>
      </c>
      <c r="O221" s="5" t="s">
        <v>10</v>
      </c>
      <c r="P221" s="6" t="s">
        <v>11</v>
      </c>
    </row>
    <row r="222" spans="3:16" x14ac:dyDescent="0.25">
      <c r="C222" s="6">
        <v>1</v>
      </c>
      <c r="D222" s="6" t="s">
        <v>53</v>
      </c>
      <c r="E222" s="5" t="s">
        <v>13</v>
      </c>
      <c r="F222" s="5">
        <v>9</v>
      </c>
      <c r="G222" s="6">
        <v>0.11600000000000001</v>
      </c>
      <c r="H222" s="6">
        <v>1.044</v>
      </c>
      <c r="K222" s="6">
        <v>1</v>
      </c>
      <c r="L222" s="6" t="s">
        <v>35</v>
      </c>
      <c r="M222" s="5" t="s">
        <v>13</v>
      </c>
      <c r="N222" s="5">
        <v>9</v>
      </c>
      <c r="O222" s="6">
        <v>4.1000000000000002E-2</v>
      </c>
      <c r="P222" s="6">
        <v>0.36899999999999999</v>
      </c>
    </row>
    <row r="223" spans="3:16" x14ac:dyDescent="0.25">
      <c r="C223" s="6">
        <v>2</v>
      </c>
      <c r="D223" s="6" t="s">
        <v>33</v>
      </c>
      <c r="E223" s="5" t="s">
        <v>13</v>
      </c>
      <c r="F223" s="5">
        <v>2</v>
      </c>
      <c r="G223" s="6">
        <v>3.5999999999999997E-2</v>
      </c>
      <c r="H223" s="6">
        <v>7.1999999999999995E-2</v>
      </c>
      <c r="K223" s="6">
        <v>2</v>
      </c>
      <c r="L223" s="6" t="s">
        <v>34</v>
      </c>
      <c r="M223" s="5" t="s">
        <v>13</v>
      </c>
      <c r="N223" s="5">
        <v>2</v>
      </c>
      <c r="O223" s="5">
        <v>3.6999999999999998E-2</v>
      </c>
      <c r="P223" s="6">
        <v>7.3999999999999996E-2</v>
      </c>
    </row>
    <row r="224" spans="3:16" x14ac:dyDescent="0.25">
      <c r="H224" s="6" t="s">
        <v>451</v>
      </c>
      <c r="P224" s="6" t="s">
        <v>451</v>
      </c>
    </row>
    <row r="225" spans="3:16" x14ac:dyDescent="0.25">
      <c r="C225" s="101" t="s">
        <v>310</v>
      </c>
      <c r="D225" s="102"/>
      <c r="E225" s="103"/>
      <c r="F225" s="5"/>
      <c r="G225" s="6"/>
      <c r="H225" s="6" t="s">
        <v>451</v>
      </c>
      <c r="K225" s="80" t="s">
        <v>310</v>
      </c>
      <c r="L225" s="81"/>
      <c r="M225" s="82"/>
      <c r="N225" s="5"/>
      <c r="O225" s="6"/>
      <c r="P225" s="6" t="s">
        <v>451</v>
      </c>
    </row>
    <row r="226" spans="3:16" x14ac:dyDescent="0.25">
      <c r="C226" s="5" t="s">
        <v>6</v>
      </c>
      <c r="D226" s="5" t="s">
        <v>7</v>
      </c>
      <c r="E226" s="5" t="s">
        <v>8</v>
      </c>
      <c r="F226" s="5" t="s">
        <v>9</v>
      </c>
      <c r="G226" s="5" t="s">
        <v>10</v>
      </c>
      <c r="H226" s="6" t="s">
        <v>11</v>
      </c>
      <c r="K226" s="5" t="s">
        <v>6</v>
      </c>
      <c r="L226" s="5" t="s">
        <v>7</v>
      </c>
      <c r="M226" s="5" t="s">
        <v>8</v>
      </c>
      <c r="N226" s="5" t="s">
        <v>9</v>
      </c>
      <c r="O226" s="5" t="s">
        <v>10</v>
      </c>
      <c r="P226" s="6" t="s">
        <v>11</v>
      </c>
    </row>
    <row r="227" spans="3:16" x14ac:dyDescent="0.25">
      <c r="C227" s="6">
        <v>1</v>
      </c>
      <c r="D227" s="6" t="s">
        <v>31</v>
      </c>
      <c r="E227" s="5" t="s">
        <v>13</v>
      </c>
      <c r="F227" s="5">
        <v>18</v>
      </c>
      <c r="G227" s="6">
        <v>7.1999999999999995E-2</v>
      </c>
      <c r="H227" s="6">
        <v>1.2959999999999998</v>
      </c>
      <c r="K227" s="6">
        <v>1</v>
      </c>
      <c r="L227" s="6" t="s">
        <v>32</v>
      </c>
      <c r="M227" s="5" t="s">
        <v>13</v>
      </c>
      <c r="N227" s="5">
        <v>18</v>
      </c>
      <c r="O227" s="6">
        <v>3.7999999999999999E-2</v>
      </c>
      <c r="P227" s="6">
        <v>0.68399999999999994</v>
      </c>
    </row>
    <row r="228" spans="3:16" x14ac:dyDescent="0.25">
      <c r="C228" s="6">
        <v>2</v>
      </c>
      <c r="D228" s="6" t="s">
        <v>33</v>
      </c>
      <c r="E228" s="5" t="s">
        <v>13</v>
      </c>
      <c r="F228" s="5">
        <v>2</v>
      </c>
      <c r="G228" s="6">
        <v>3.5999999999999997E-2</v>
      </c>
      <c r="H228" s="6">
        <v>7.1999999999999995E-2</v>
      </c>
      <c r="K228" s="6">
        <v>2</v>
      </c>
      <c r="L228" s="6" t="s">
        <v>34</v>
      </c>
      <c r="M228" s="5" t="s">
        <v>13</v>
      </c>
      <c r="N228" s="5">
        <v>2</v>
      </c>
      <c r="O228" s="5">
        <v>3.6999999999999998E-2</v>
      </c>
      <c r="P228" s="6">
        <v>7.3999999999999996E-2</v>
      </c>
    </row>
    <row r="229" spans="3:16" x14ac:dyDescent="0.25">
      <c r="H229" s="6" t="s">
        <v>451</v>
      </c>
      <c r="P229" s="6" t="s">
        <v>451</v>
      </c>
    </row>
    <row r="230" spans="3:16" x14ac:dyDescent="0.25">
      <c r="C230" s="101" t="s">
        <v>311</v>
      </c>
      <c r="D230" s="102"/>
      <c r="E230" s="103"/>
      <c r="F230" s="5"/>
      <c r="G230" s="6"/>
      <c r="H230" s="6" t="s">
        <v>451</v>
      </c>
      <c r="K230" s="80" t="s">
        <v>311</v>
      </c>
      <c r="L230" s="81"/>
      <c r="M230" s="82"/>
      <c r="N230" s="5"/>
      <c r="O230" s="6"/>
      <c r="P230" s="6" t="s">
        <v>451</v>
      </c>
    </row>
    <row r="231" spans="3:16" x14ac:dyDescent="0.25">
      <c r="C231" s="5" t="s">
        <v>6</v>
      </c>
      <c r="D231" s="5" t="s">
        <v>7</v>
      </c>
      <c r="E231" s="5" t="s">
        <v>8</v>
      </c>
      <c r="F231" s="5" t="s">
        <v>9</v>
      </c>
      <c r="G231" s="5" t="s">
        <v>10</v>
      </c>
      <c r="H231" s="6" t="s">
        <v>11</v>
      </c>
      <c r="K231" s="5" t="s">
        <v>6</v>
      </c>
      <c r="L231" s="5" t="s">
        <v>7</v>
      </c>
      <c r="M231" s="5" t="s">
        <v>8</v>
      </c>
      <c r="N231" s="5" t="s">
        <v>9</v>
      </c>
      <c r="O231" s="5" t="s">
        <v>10</v>
      </c>
      <c r="P231" s="6" t="s">
        <v>11</v>
      </c>
    </row>
    <row r="232" spans="3:16" x14ac:dyDescent="0.25">
      <c r="C232" s="6">
        <v>1</v>
      </c>
      <c r="D232" s="6" t="s">
        <v>31</v>
      </c>
      <c r="E232" s="5" t="s">
        <v>13</v>
      </c>
      <c r="F232" s="5">
        <v>18</v>
      </c>
      <c r="G232" s="6">
        <v>7.1999999999999995E-2</v>
      </c>
      <c r="H232" s="6">
        <v>1.2959999999999998</v>
      </c>
      <c r="K232" s="6">
        <v>1</v>
      </c>
      <c r="L232" s="6" t="s">
        <v>32</v>
      </c>
      <c r="M232" s="5" t="s">
        <v>13</v>
      </c>
      <c r="N232" s="5">
        <v>18</v>
      </c>
      <c r="O232" s="6">
        <v>3.7999999999999999E-2</v>
      </c>
      <c r="P232" s="6">
        <v>0.68399999999999994</v>
      </c>
    </row>
    <row r="233" spans="3:16" x14ac:dyDescent="0.25">
      <c r="C233" s="6">
        <v>2</v>
      </c>
      <c r="D233" s="6" t="s">
        <v>33</v>
      </c>
      <c r="E233" s="5" t="s">
        <v>13</v>
      </c>
      <c r="F233" s="5">
        <v>2</v>
      </c>
      <c r="G233" s="6">
        <v>3.5999999999999997E-2</v>
      </c>
      <c r="H233" s="6">
        <v>7.1999999999999995E-2</v>
      </c>
      <c r="K233" s="6">
        <v>2</v>
      </c>
      <c r="L233" s="6" t="s">
        <v>34</v>
      </c>
      <c r="M233" s="5" t="s">
        <v>13</v>
      </c>
      <c r="N233" s="5">
        <v>2</v>
      </c>
      <c r="O233" s="5">
        <v>3.6999999999999998E-2</v>
      </c>
      <c r="P233" s="6">
        <v>7.3999999999999996E-2</v>
      </c>
    </row>
    <row r="234" spans="3:16" x14ac:dyDescent="0.25">
      <c r="H234" s="6" t="s">
        <v>451</v>
      </c>
      <c r="P234" s="6" t="s">
        <v>451</v>
      </c>
    </row>
    <row r="235" spans="3:16" x14ac:dyDescent="0.25">
      <c r="C235" s="101" t="s">
        <v>312</v>
      </c>
      <c r="D235" s="102"/>
      <c r="E235" s="103"/>
      <c r="F235" s="5"/>
      <c r="G235" s="6"/>
      <c r="H235" s="6" t="s">
        <v>451</v>
      </c>
      <c r="K235" s="80" t="s">
        <v>312</v>
      </c>
      <c r="L235" s="81"/>
      <c r="M235" s="82"/>
      <c r="N235" s="5"/>
      <c r="O235" s="6"/>
      <c r="P235" s="6" t="s">
        <v>451</v>
      </c>
    </row>
    <row r="236" spans="3:16" x14ac:dyDescent="0.25">
      <c r="C236" s="5" t="s">
        <v>6</v>
      </c>
      <c r="D236" s="5" t="s">
        <v>7</v>
      </c>
      <c r="E236" s="5" t="s">
        <v>8</v>
      </c>
      <c r="F236" s="5" t="s">
        <v>9</v>
      </c>
      <c r="G236" s="5" t="s">
        <v>10</v>
      </c>
      <c r="H236" s="6" t="s">
        <v>11</v>
      </c>
      <c r="K236" s="5" t="s">
        <v>6</v>
      </c>
      <c r="L236" s="5" t="s">
        <v>7</v>
      </c>
      <c r="M236" s="5" t="s">
        <v>8</v>
      </c>
      <c r="N236" s="5" t="s">
        <v>9</v>
      </c>
      <c r="O236" s="5" t="s">
        <v>10</v>
      </c>
      <c r="P236" s="6" t="s">
        <v>11</v>
      </c>
    </row>
    <row r="237" spans="3:16" x14ac:dyDescent="0.25">
      <c r="C237" s="6">
        <v>1</v>
      </c>
      <c r="D237" s="6" t="s">
        <v>31</v>
      </c>
      <c r="E237" s="5" t="s">
        <v>13</v>
      </c>
      <c r="F237" s="5">
        <v>15</v>
      </c>
      <c r="G237" s="6">
        <v>7.1999999999999995E-2</v>
      </c>
      <c r="H237" s="6">
        <v>1.0799999999999998</v>
      </c>
      <c r="K237" s="6">
        <v>1</v>
      </c>
      <c r="L237" s="6" t="s">
        <v>32</v>
      </c>
      <c r="M237" s="5" t="s">
        <v>13</v>
      </c>
      <c r="N237" s="5">
        <v>15</v>
      </c>
      <c r="O237" s="6">
        <v>3.7999999999999999E-2</v>
      </c>
      <c r="P237" s="6">
        <v>0.56999999999999995</v>
      </c>
    </row>
    <row r="238" spans="3:16" x14ac:dyDescent="0.25">
      <c r="C238" s="6">
        <v>2</v>
      </c>
      <c r="D238" s="6" t="s">
        <v>44</v>
      </c>
      <c r="E238" s="5" t="s">
        <v>13</v>
      </c>
      <c r="F238" s="5">
        <v>2</v>
      </c>
      <c r="G238" s="6">
        <v>5.8000000000000003E-2</v>
      </c>
      <c r="H238" s="6">
        <v>0.11600000000000001</v>
      </c>
      <c r="K238" s="6">
        <v>2</v>
      </c>
      <c r="L238" s="6" t="s">
        <v>45</v>
      </c>
      <c r="M238" s="5" t="s">
        <v>13</v>
      </c>
      <c r="N238" s="5">
        <v>2</v>
      </c>
      <c r="O238" s="6">
        <v>4.7E-2</v>
      </c>
      <c r="P238" s="6">
        <v>9.4E-2</v>
      </c>
    </row>
    <row r="239" spans="3:16" x14ac:dyDescent="0.25">
      <c r="H239" s="6" t="s">
        <v>451</v>
      </c>
      <c r="P239" s="6" t="s">
        <v>451</v>
      </c>
    </row>
    <row r="240" spans="3:16" x14ac:dyDescent="0.25">
      <c r="C240" s="101" t="s">
        <v>313</v>
      </c>
      <c r="D240" s="102"/>
      <c r="E240" s="103"/>
      <c r="F240" s="5"/>
      <c r="G240" s="6"/>
      <c r="H240" s="6" t="s">
        <v>451</v>
      </c>
      <c r="K240" s="80" t="s">
        <v>313</v>
      </c>
      <c r="L240" s="81"/>
      <c r="M240" s="82"/>
      <c r="N240" s="5"/>
      <c r="O240" s="6"/>
      <c r="P240" s="6" t="s">
        <v>451</v>
      </c>
    </row>
    <row r="241" spans="3:16" x14ac:dyDescent="0.25">
      <c r="C241" s="5" t="s">
        <v>6</v>
      </c>
      <c r="D241" s="5" t="s">
        <v>7</v>
      </c>
      <c r="E241" s="5" t="s">
        <v>8</v>
      </c>
      <c r="F241" s="5" t="s">
        <v>9</v>
      </c>
      <c r="G241" s="5" t="s">
        <v>10</v>
      </c>
      <c r="H241" s="6" t="s">
        <v>11</v>
      </c>
      <c r="K241" s="5" t="s">
        <v>6</v>
      </c>
      <c r="L241" s="5" t="s">
        <v>7</v>
      </c>
      <c r="M241" s="5" t="s">
        <v>8</v>
      </c>
      <c r="N241" s="5" t="s">
        <v>9</v>
      </c>
      <c r="O241" s="5" t="s">
        <v>10</v>
      </c>
      <c r="P241" s="6" t="s">
        <v>11</v>
      </c>
    </row>
    <row r="242" spans="3:16" x14ac:dyDescent="0.25">
      <c r="C242" s="6">
        <v>1</v>
      </c>
      <c r="D242" s="6" t="s">
        <v>31</v>
      </c>
      <c r="E242" s="5" t="s">
        <v>13</v>
      </c>
      <c r="F242" s="5">
        <v>18</v>
      </c>
      <c r="G242" s="6">
        <v>7.1999999999999995E-2</v>
      </c>
      <c r="H242" s="6">
        <v>1.2959999999999998</v>
      </c>
      <c r="K242" s="6">
        <v>1</v>
      </c>
      <c r="L242" s="6" t="s">
        <v>32</v>
      </c>
      <c r="M242" s="5" t="s">
        <v>13</v>
      </c>
      <c r="N242" s="5">
        <v>18</v>
      </c>
      <c r="O242" s="6">
        <v>3.7999999999999999E-2</v>
      </c>
      <c r="P242" s="6">
        <v>0.68399999999999994</v>
      </c>
    </row>
    <row r="243" spans="3:16" x14ac:dyDescent="0.25">
      <c r="C243" s="6">
        <v>2</v>
      </c>
      <c r="D243" s="6" t="s">
        <v>44</v>
      </c>
      <c r="E243" s="5" t="s">
        <v>13</v>
      </c>
      <c r="F243" s="5">
        <v>2</v>
      </c>
      <c r="G243" s="6">
        <v>5.8000000000000003E-2</v>
      </c>
      <c r="H243" s="6">
        <v>0.11600000000000001</v>
      </c>
      <c r="K243" s="6">
        <v>2</v>
      </c>
      <c r="L243" s="6" t="s">
        <v>45</v>
      </c>
      <c r="M243" s="5" t="s">
        <v>13</v>
      </c>
      <c r="N243" s="5">
        <v>2</v>
      </c>
      <c r="O243" s="6">
        <v>4.7E-2</v>
      </c>
      <c r="P243" s="6">
        <v>9.4E-2</v>
      </c>
    </row>
    <row r="244" spans="3:16" x14ac:dyDescent="0.25">
      <c r="H244" s="6" t="s">
        <v>451</v>
      </c>
      <c r="P244" s="6" t="s">
        <v>451</v>
      </c>
    </row>
    <row r="245" spans="3:16" x14ac:dyDescent="0.25">
      <c r="C245" s="98" t="s">
        <v>46</v>
      </c>
      <c r="D245" s="98"/>
      <c r="K245" s="2" t="s">
        <v>46</v>
      </c>
      <c r="L245" s="2"/>
    </row>
    <row r="246" spans="3:16" x14ac:dyDescent="0.25">
      <c r="H246" s="6" t="s">
        <v>451</v>
      </c>
      <c r="P246" s="6" t="s">
        <v>451</v>
      </c>
    </row>
    <row r="247" spans="3:16" x14ac:dyDescent="0.25">
      <c r="C247" s="101" t="s">
        <v>314</v>
      </c>
      <c r="D247" s="102"/>
      <c r="E247" s="103"/>
      <c r="F247" s="5"/>
      <c r="G247" s="6"/>
      <c r="H247" s="6" t="s">
        <v>451</v>
      </c>
      <c r="K247" s="80" t="s">
        <v>314</v>
      </c>
      <c r="L247" s="81"/>
      <c r="M247" s="82"/>
      <c r="N247" s="5"/>
      <c r="O247" s="6"/>
      <c r="P247" s="6" t="s">
        <v>451</v>
      </c>
    </row>
    <row r="248" spans="3:16" x14ac:dyDescent="0.25">
      <c r="C248" s="5" t="s">
        <v>6</v>
      </c>
      <c r="D248" s="5" t="s">
        <v>7</v>
      </c>
      <c r="E248" s="5" t="s">
        <v>8</v>
      </c>
      <c r="F248" s="5" t="s">
        <v>9</v>
      </c>
      <c r="G248" s="5" t="s">
        <v>10</v>
      </c>
      <c r="H248" s="6" t="s">
        <v>11</v>
      </c>
      <c r="K248" s="5" t="s">
        <v>6</v>
      </c>
      <c r="L248" s="5" t="s">
        <v>7</v>
      </c>
      <c r="M248" s="5" t="s">
        <v>8</v>
      </c>
      <c r="N248" s="5" t="s">
        <v>9</v>
      </c>
      <c r="O248" s="5" t="s">
        <v>10</v>
      </c>
      <c r="P248" s="6" t="s">
        <v>11</v>
      </c>
    </row>
    <row r="249" spans="3:16" ht="30" x14ac:dyDescent="0.25">
      <c r="C249" s="5">
        <v>1</v>
      </c>
      <c r="D249" s="9" t="s">
        <v>47</v>
      </c>
      <c r="E249" s="5" t="s">
        <v>13</v>
      </c>
      <c r="F249" s="5">
        <v>11</v>
      </c>
      <c r="G249" s="5">
        <v>1.0999999999999999E-2</v>
      </c>
      <c r="H249" s="5">
        <v>0.121</v>
      </c>
      <c r="K249" s="5">
        <v>1</v>
      </c>
      <c r="L249" s="9" t="s">
        <v>48</v>
      </c>
      <c r="M249" s="5" t="s">
        <v>13</v>
      </c>
      <c r="N249" s="5">
        <v>11</v>
      </c>
      <c r="O249" s="6">
        <v>2.4E-2</v>
      </c>
      <c r="P249" s="6">
        <v>0.26400000000000001</v>
      </c>
    </row>
    <row r="250" spans="3:16" x14ac:dyDescent="0.25">
      <c r="C250" s="6">
        <v>2</v>
      </c>
      <c r="D250" s="6" t="s">
        <v>26</v>
      </c>
      <c r="E250" s="5" t="s">
        <v>13</v>
      </c>
      <c r="F250" s="5">
        <v>2</v>
      </c>
      <c r="G250" s="6">
        <v>0.06</v>
      </c>
      <c r="H250" s="6">
        <v>0.12</v>
      </c>
      <c r="K250" s="6">
        <v>2</v>
      </c>
      <c r="L250" s="6" t="s">
        <v>24</v>
      </c>
      <c r="M250" s="5" t="s">
        <v>25</v>
      </c>
      <c r="N250" s="5">
        <v>2</v>
      </c>
      <c r="O250" s="6">
        <v>3.2000000000000001E-2</v>
      </c>
      <c r="P250" s="6">
        <v>6.4000000000000001E-2</v>
      </c>
    </row>
    <row r="251" spans="3:16" x14ac:dyDescent="0.25">
      <c r="H251" s="6" t="s">
        <v>451</v>
      </c>
      <c r="P251" s="6" t="s">
        <v>451</v>
      </c>
    </row>
    <row r="252" spans="3:16" x14ac:dyDescent="0.25">
      <c r="C252" s="101" t="s">
        <v>315</v>
      </c>
      <c r="D252" s="102"/>
      <c r="E252" s="103"/>
      <c r="F252" s="5"/>
      <c r="G252" s="6"/>
      <c r="H252" s="6" t="s">
        <v>451</v>
      </c>
      <c r="K252" s="80" t="s">
        <v>315</v>
      </c>
      <c r="L252" s="81"/>
      <c r="M252" s="82"/>
      <c r="N252" s="5"/>
      <c r="O252" s="6"/>
      <c r="P252" s="6" t="s">
        <v>451</v>
      </c>
    </row>
    <row r="253" spans="3:16" x14ac:dyDescent="0.25">
      <c r="C253" s="5" t="s">
        <v>6</v>
      </c>
      <c r="D253" s="5" t="s">
        <v>7</v>
      </c>
      <c r="E253" s="5" t="s">
        <v>8</v>
      </c>
      <c r="F253" s="5" t="s">
        <v>9</v>
      </c>
      <c r="G253" s="5" t="s">
        <v>10</v>
      </c>
      <c r="H253" s="6" t="s">
        <v>11</v>
      </c>
      <c r="K253" s="5" t="s">
        <v>6</v>
      </c>
      <c r="L253" s="5" t="s">
        <v>7</v>
      </c>
      <c r="M253" s="5" t="s">
        <v>8</v>
      </c>
      <c r="N253" s="5" t="s">
        <v>9</v>
      </c>
      <c r="O253" s="5" t="s">
        <v>10</v>
      </c>
      <c r="P253" s="6" t="s">
        <v>11</v>
      </c>
    </row>
    <row r="254" spans="3:16" x14ac:dyDescent="0.25">
      <c r="C254" s="6">
        <v>1</v>
      </c>
      <c r="D254" s="6" t="s">
        <v>28</v>
      </c>
      <c r="E254" s="5" t="s">
        <v>13</v>
      </c>
      <c r="F254" s="5">
        <v>4</v>
      </c>
      <c r="G254" s="6">
        <v>7.1999999999999995E-2</v>
      </c>
      <c r="H254" s="6">
        <v>0.28799999999999998</v>
      </c>
      <c r="K254" s="6">
        <v>1</v>
      </c>
      <c r="L254" s="6" t="s">
        <v>49</v>
      </c>
      <c r="M254" s="5" t="s">
        <v>13</v>
      </c>
      <c r="N254" s="5">
        <v>4</v>
      </c>
      <c r="O254" s="6">
        <v>0.04</v>
      </c>
      <c r="P254" s="6">
        <v>0.16</v>
      </c>
    </row>
    <row r="255" spans="3:16" x14ac:dyDescent="0.25">
      <c r="C255" s="3"/>
      <c r="D255" s="3"/>
      <c r="H255" s="6" t="s">
        <v>451</v>
      </c>
      <c r="K255" s="3"/>
      <c r="L255" s="3"/>
      <c r="P255" s="6" t="s">
        <v>451</v>
      </c>
    </row>
    <row r="256" spans="3:16" x14ac:dyDescent="0.25">
      <c r="C256" s="101" t="s">
        <v>316</v>
      </c>
      <c r="D256" s="102"/>
      <c r="E256" s="103"/>
      <c r="F256" s="5"/>
      <c r="G256" s="6"/>
      <c r="H256" s="6" t="s">
        <v>451</v>
      </c>
      <c r="K256" s="80" t="s">
        <v>316</v>
      </c>
      <c r="L256" s="81"/>
      <c r="M256" s="82"/>
      <c r="N256" s="5"/>
      <c r="O256" s="6"/>
      <c r="P256" s="6" t="s">
        <v>451</v>
      </c>
    </row>
    <row r="257" spans="3:16" x14ac:dyDescent="0.25">
      <c r="C257" s="5" t="s">
        <v>6</v>
      </c>
      <c r="D257" s="5" t="s">
        <v>7</v>
      </c>
      <c r="E257" s="5" t="s">
        <v>8</v>
      </c>
      <c r="F257" s="5" t="s">
        <v>9</v>
      </c>
      <c r="G257" s="5" t="s">
        <v>10</v>
      </c>
      <c r="H257" s="6" t="s">
        <v>11</v>
      </c>
      <c r="K257" s="5" t="s">
        <v>6</v>
      </c>
      <c r="L257" s="5" t="s">
        <v>7</v>
      </c>
      <c r="M257" s="5" t="s">
        <v>8</v>
      </c>
      <c r="N257" s="5" t="s">
        <v>9</v>
      </c>
      <c r="O257" s="5" t="s">
        <v>10</v>
      </c>
      <c r="P257" s="6" t="s">
        <v>11</v>
      </c>
    </row>
    <row r="258" spans="3:16" x14ac:dyDescent="0.25">
      <c r="C258" s="6">
        <v>1</v>
      </c>
      <c r="D258" s="6" t="s">
        <v>26</v>
      </c>
      <c r="E258" s="5" t="s">
        <v>25</v>
      </c>
      <c r="F258" s="5">
        <v>2</v>
      </c>
      <c r="G258" s="6">
        <v>0.06</v>
      </c>
      <c r="H258" s="6">
        <v>0.12</v>
      </c>
      <c r="K258" s="6">
        <v>1</v>
      </c>
      <c r="L258" s="6" t="s">
        <v>24</v>
      </c>
      <c r="M258" s="5" t="s">
        <v>25</v>
      </c>
      <c r="N258" s="5">
        <v>2</v>
      </c>
      <c r="O258" s="6">
        <v>3.2000000000000001E-2</v>
      </c>
      <c r="P258" s="6">
        <v>6.4000000000000001E-2</v>
      </c>
    </row>
    <row r="259" spans="3:16" x14ac:dyDescent="0.25">
      <c r="H259" s="6" t="s">
        <v>451</v>
      </c>
      <c r="P259" s="6" t="s">
        <v>451</v>
      </c>
    </row>
    <row r="260" spans="3:16" x14ac:dyDescent="0.25">
      <c r="C260" s="98" t="s">
        <v>50</v>
      </c>
      <c r="D260" s="98"/>
      <c r="K260" s="2" t="s">
        <v>50</v>
      </c>
      <c r="L260" s="2"/>
    </row>
    <row r="261" spans="3:16" x14ac:dyDescent="0.25">
      <c r="H261" s="6" t="s">
        <v>451</v>
      </c>
      <c r="P261" s="6" t="s">
        <v>451</v>
      </c>
    </row>
    <row r="262" spans="3:16" x14ac:dyDescent="0.25">
      <c r="C262" s="101" t="s">
        <v>317</v>
      </c>
      <c r="D262" s="102"/>
      <c r="E262" s="103"/>
      <c r="F262" s="5"/>
      <c r="G262" s="6"/>
      <c r="H262" s="6" t="s">
        <v>451</v>
      </c>
      <c r="K262" s="80" t="s">
        <v>317</v>
      </c>
      <c r="L262" s="81"/>
      <c r="M262" s="82"/>
      <c r="N262" s="5"/>
      <c r="O262" s="6"/>
      <c r="P262" s="6" t="s">
        <v>451</v>
      </c>
    </row>
    <row r="263" spans="3:16" x14ac:dyDescent="0.25">
      <c r="C263" s="5" t="s">
        <v>6</v>
      </c>
      <c r="D263" s="5" t="s">
        <v>7</v>
      </c>
      <c r="E263" s="5" t="s">
        <v>8</v>
      </c>
      <c r="F263" s="5" t="s">
        <v>9</v>
      </c>
      <c r="G263" s="5" t="s">
        <v>10</v>
      </c>
      <c r="H263" s="6" t="s">
        <v>11</v>
      </c>
      <c r="K263" s="5" t="s">
        <v>6</v>
      </c>
      <c r="L263" s="5" t="s">
        <v>7</v>
      </c>
      <c r="M263" s="5" t="s">
        <v>8</v>
      </c>
      <c r="N263" s="5" t="s">
        <v>9</v>
      </c>
      <c r="O263" s="5" t="s">
        <v>10</v>
      </c>
      <c r="P263" s="6" t="s">
        <v>11</v>
      </c>
    </row>
    <row r="264" spans="3:16" x14ac:dyDescent="0.25">
      <c r="C264" s="6">
        <v>1</v>
      </c>
      <c r="D264" s="6" t="s">
        <v>19</v>
      </c>
      <c r="E264" s="5" t="s">
        <v>13</v>
      </c>
      <c r="F264" s="5">
        <v>5</v>
      </c>
      <c r="G264" s="6">
        <v>7.1999999999999995E-2</v>
      </c>
      <c r="H264" s="6">
        <v>0.36</v>
      </c>
      <c r="K264" s="6">
        <v>1</v>
      </c>
      <c r="L264" s="6" t="s">
        <v>22</v>
      </c>
      <c r="M264" s="5" t="s">
        <v>13</v>
      </c>
      <c r="N264" s="5">
        <v>5</v>
      </c>
      <c r="O264" s="6">
        <v>3.2000000000000001E-2</v>
      </c>
      <c r="P264" s="6">
        <v>0.16</v>
      </c>
    </row>
    <row r="265" spans="3:16" x14ac:dyDescent="0.25">
      <c r="H265" s="6" t="s">
        <v>451</v>
      </c>
      <c r="P265" s="6" t="s">
        <v>451</v>
      </c>
    </row>
    <row r="266" spans="3:16" x14ac:dyDescent="0.25">
      <c r="C266" s="101" t="s">
        <v>318</v>
      </c>
      <c r="D266" s="102"/>
      <c r="E266" s="103"/>
      <c r="F266" s="5"/>
      <c r="G266" s="6"/>
      <c r="H266" s="6" t="s">
        <v>451</v>
      </c>
      <c r="K266" s="80" t="s">
        <v>318</v>
      </c>
      <c r="L266" s="81"/>
      <c r="M266" s="82"/>
      <c r="N266" s="5"/>
      <c r="O266" s="6"/>
      <c r="P266" s="6" t="s">
        <v>451</v>
      </c>
    </row>
    <row r="267" spans="3:16" x14ac:dyDescent="0.25">
      <c r="C267" s="5" t="s">
        <v>6</v>
      </c>
      <c r="D267" s="5" t="s">
        <v>7</v>
      </c>
      <c r="E267" s="5" t="s">
        <v>8</v>
      </c>
      <c r="F267" s="5" t="s">
        <v>9</v>
      </c>
      <c r="G267" s="5" t="s">
        <v>10</v>
      </c>
      <c r="H267" s="6" t="s">
        <v>11</v>
      </c>
      <c r="K267" s="5" t="s">
        <v>6</v>
      </c>
      <c r="L267" s="5" t="s">
        <v>7</v>
      </c>
      <c r="M267" s="5" t="s">
        <v>8</v>
      </c>
      <c r="N267" s="5" t="s">
        <v>9</v>
      </c>
      <c r="O267" s="5" t="s">
        <v>10</v>
      </c>
      <c r="P267" s="6" t="s">
        <v>11</v>
      </c>
    </row>
    <row r="268" spans="3:16" ht="30" x14ac:dyDescent="0.25">
      <c r="C268" s="5">
        <v>1</v>
      </c>
      <c r="D268" s="9" t="s">
        <v>47</v>
      </c>
      <c r="E268" s="5" t="s">
        <v>13</v>
      </c>
      <c r="F268" s="5">
        <v>11</v>
      </c>
      <c r="G268" s="6">
        <v>1.0999999999999999E-2</v>
      </c>
      <c r="H268" s="6">
        <v>0.121</v>
      </c>
      <c r="K268" s="5">
        <v>1</v>
      </c>
      <c r="L268" s="9" t="s">
        <v>48</v>
      </c>
      <c r="M268" s="5" t="s">
        <v>13</v>
      </c>
      <c r="N268" s="5">
        <v>11</v>
      </c>
      <c r="O268" s="6">
        <v>2.4E-2</v>
      </c>
      <c r="P268" s="6">
        <v>0.26400000000000001</v>
      </c>
    </row>
    <row r="269" spans="3:16" x14ac:dyDescent="0.25">
      <c r="C269" s="6">
        <v>2</v>
      </c>
      <c r="D269" s="6" t="s">
        <v>26</v>
      </c>
      <c r="E269" s="5" t="s">
        <v>13</v>
      </c>
      <c r="F269" s="5">
        <v>2</v>
      </c>
      <c r="G269" s="6">
        <v>0.06</v>
      </c>
      <c r="H269" s="6">
        <v>0.12</v>
      </c>
      <c r="K269" s="6">
        <v>2</v>
      </c>
      <c r="L269" s="6" t="s">
        <v>24</v>
      </c>
      <c r="M269" s="5" t="s">
        <v>25</v>
      </c>
      <c r="N269" s="5">
        <v>2</v>
      </c>
      <c r="O269" s="6">
        <v>3.2000000000000001E-2</v>
      </c>
      <c r="P269" s="6">
        <v>6.4000000000000001E-2</v>
      </c>
    </row>
    <row r="270" spans="3:16" x14ac:dyDescent="0.25">
      <c r="H270" s="6" t="s">
        <v>451</v>
      </c>
      <c r="P270" s="6" t="s">
        <v>451</v>
      </c>
    </row>
    <row r="271" spans="3:16" x14ac:dyDescent="0.25">
      <c r="C271" s="98" t="s">
        <v>51</v>
      </c>
      <c r="D271" s="98"/>
      <c r="K271" s="2" t="s">
        <v>51</v>
      </c>
      <c r="L271" s="2"/>
    </row>
    <row r="272" spans="3:16" x14ac:dyDescent="0.25">
      <c r="H272" s="6" t="s">
        <v>451</v>
      </c>
      <c r="P272" s="6" t="s">
        <v>451</v>
      </c>
    </row>
    <row r="273" spans="3:16" x14ac:dyDescent="0.25">
      <c r="C273" s="101" t="s">
        <v>319</v>
      </c>
      <c r="D273" s="102"/>
      <c r="E273" s="103"/>
      <c r="F273" s="5"/>
      <c r="G273" s="6"/>
      <c r="H273" s="6" t="s">
        <v>451</v>
      </c>
      <c r="K273" s="80" t="s">
        <v>319</v>
      </c>
      <c r="L273" s="81"/>
      <c r="M273" s="82"/>
      <c r="N273" s="5"/>
      <c r="O273" s="6"/>
      <c r="P273" s="6" t="s">
        <v>451</v>
      </c>
    </row>
    <row r="274" spans="3:16" x14ac:dyDescent="0.25">
      <c r="C274" s="5" t="s">
        <v>6</v>
      </c>
      <c r="D274" s="5" t="s">
        <v>7</v>
      </c>
      <c r="E274" s="5" t="s">
        <v>8</v>
      </c>
      <c r="F274" s="5" t="s">
        <v>9</v>
      </c>
      <c r="G274" s="5" t="s">
        <v>10</v>
      </c>
      <c r="H274" s="6" t="s">
        <v>11</v>
      </c>
      <c r="K274" s="5" t="s">
        <v>6</v>
      </c>
      <c r="L274" s="5" t="s">
        <v>7</v>
      </c>
      <c r="M274" s="5" t="s">
        <v>8</v>
      </c>
      <c r="N274" s="5" t="s">
        <v>9</v>
      </c>
      <c r="O274" s="5" t="s">
        <v>10</v>
      </c>
      <c r="P274" s="6" t="s">
        <v>11</v>
      </c>
    </row>
    <row r="275" spans="3:16" x14ac:dyDescent="0.25">
      <c r="C275" s="6">
        <v>1</v>
      </c>
      <c r="D275" s="6" t="s">
        <v>20</v>
      </c>
      <c r="E275" s="5" t="s">
        <v>13</v>
      </c>
      <c r="F275" s="5">
        <v>17</v>
      </c>
      <c r="G275" s="6">
        <v>7.1999999999999995E-2</v>
      </c>
      <c r="H275" s="6">
        <v>1.224</v>
      </c>
      <c r="K275" s="6">
        <v>1</v>
      </c>
      <c r="L275" s="6" t="s">
        <v>21</v>
      </c>
      <c r="M275" s="5" t="s">
        <v>13</v>
      </c>
      <c r="N275" s="5">
        <v>17</v>
      </c>
      <c r="O275" s="6">
        <v>0.04</v>
      </c>
      <c r="P275" s="6">
        <v>0.68</v>
      </c>
    </row>
    <row r="276" spans="3:16" x14ac:dyDescent="0.25">
      <c r="H276" s="6" t="s">
        <v>451</v>
      </c>
      <c r="P276" s="6" t="s">
        <v>451</v>
      </c>
    </row>
    <row r="277" spans="3:16" x14ac:dyDescent="0.25">
      <c r="C277" s="101" t="s">
        <v>320</v>
      </c>
      <c r="D277" s="102"/>
      <c r="E277" s="103"/>
      <c r="F277" s="5"/>
      <c r="G277" s="6"/>
      <c r="H277" s="6" t="s">
        <v>451</v>
      </c>
      <c r="K277" s="80" t="s">
        <v>320</v>
      </c>
      <c r="L277" s="81"/>
      <c r="M277" s="82"/>
      <c r="N277" s="5"/>
      <c r="O277" s="6"/>
      <c r="P277" s="6" t="s">
        <v>451</v>
      </c>
    </row>
    <row r="278" spans="3:16" x14ac:dyDescent="0.25">
      <c r="C278" s="5" t="s">
        <v>6</v>
      </c>
      <c r="D278" s="5" t="s">
        <v>7</v>
      </c>
      <c r="E278" s="5" t="s">
        <v>8</v>
      </c>
      <c r="F278" s="5" t="s">
        <v>9</v>
      </c>
      <c r="G278" s="5" t="s">
        <v>10</v>
      </c>
      <c r="H278" s="6" t="s">
        <v>11</v>
      </c>
      <c r="K278" s="5" t="s">
        <v>6</v>
      </c>
      <c r="L278" s="5" t="s">
        <v>7</v>
      </c>
      <c r="M278" s="5" t="s">
        <v>8</v>
      </c>
      <c r="N278" s="5" t="s">
        <v>9</v>
      </c>
      <c r="O278" s="5" t="s">
        <v>10</v>
      </c>
      <c r="P278" s="6" t="s">
        <v>11</v>
      </c>
    </row>
    <row r="279" spans="3:16" x14ac:dyDescent="0.25">
      <c r="C279" s="6">
        <v>1</v>
      </c>
      <c r="D279" s="6" t="s">
        <v>19</v>
      </c>
      <c r="E279" s="5" t="s">
        <v>13</v>
      </c>
      <c r="F279" s="5">
        <v>4</v>
      </c>
      <c r="G279" s="6">
        <v>7.1999999999999995E-2</v>
      </c>
      <c r="H279" s="6">
        <v>0.28799999999999998</v>
      </c>
      <c r="K279" s="6">
        <v>1</v>
      </c>
      <c r="L279" s="6" t="s">
        <v>32</v>
      </c>
      <c r="M279" s="5" t="s">
        <v>13</v>
      </c>
      <c r="N279" s="5">
        <v>4</v>
      </c>
      <c r="O279" s="6">
        <v>3.7999999999999999E-2</v>
      </c>
      <c r="P279" s="6">
        <v>0.152</v>
      </c>
    </row>
    <row r="280" spans="3:16" x14ac:dyDescent="0.25">
      <c r="H280" s="6" t="s">
        <v>451</v>
      </c>
      <c r="P280" s="6" t="s">
        <v>451</v>
      </c>
    </row>
    <row r="281" spans="3:16" x14ac:dyDescent="0.25">
      <c r="C281" s="101" t="s">
        <v>321</v>
      </c>
      <c r="D281" s="102"/>
      <c r="E281" s="103"/>
      <c r="F281" s="5"/>
      <c r="G281" s="6"/>
      <c r="H281" s="6" t="s">
        <v>451</v>
      </c>
      <c r="K281" s="80" t="s">
        <v>321</v>
      </c>
      <c r="L281" s="81"/>
      <c r="M281" s="82"/>
      <c r="N281" s="5"/>
      <c r="O281" s="6"/>
      <c r="P281" s="6" t="s">
        <v>451</v>
      </c>
    </row>
    <row r="282" spans="3:16" x14ac:dyDescent="0.25">
      <c r="C282" s="5" t="s">
        <v>6</v>
      </c>
      <c r="D282" s="5" t="s">
        <v>7</v>
      </c>
      <c r="E282" s="5" t="s">
        <v>8</v>
      </c>
      <c r="F282" s="5" t="s">
        <v>9</v>
      </c>
      <c r="G282" s="5" t="s">
        <v>10</v>
      </c>
      <c r="H282" s="6" t="s">
        <v>11</v>
      </c>
      <c r="K282" s="5" t="s">
        <v>6</v>
      </c>
      <c r="L282" s="5" t="s">
        <v>7</v>
      </c>
      <c r="M282" s="5" t="s">
        <v>8</v>
      </c>
      <c r="N282" s="5" t="s">
        <v>9</v>
      </c>
      <c r="O282" s="5" t="s">
        <v>10</v>
      </c>
      <c r="P282" s="6" t="s">
        <v>11</v>
      </c>
    </row>
    <row r="283" spans="3:16" x14ac:dyDescent="0.25">
      <c r="C283" s="6">
        <v>1</v>
      </c>
      <c r="D283" s="6" t="s">
        <v>19</v>
      </c>
      <c r="E283" s="5" t="s">
        <v>13</v>
      </c>
      <c r="F283" s="5">
        <v>1</v>
      </c>
      <c r="G283" s="6">
        <v>7.1999999999999995E-2</v>
      </c>
      <c r="H283" s="6">
        <v>7.1999999999999995E-2</v>
      </c>
      <c r="K283" s="6">
        <v>1</v>
      </c>
      <c r="L283" s="6" t="s">
        <v>32</v>
      </c>
      <c r="M283" s="5" t="s">
        <v>13</v>
      </c>
      <c r="N283" s="5">
        <v>1</v>
      </c>
      <c r="O283" s="6">
        <v>3.7999999999999999E-2</v>
      </c>
      <c r="P283" s="6">
        <v>3.7999999999999999E-2</v>
      </c>
    </row>
    <row r="284" spans="3:16" x14ac:dyDescent="0.25">
      <c r="H284" s="6" t="s">
        <v>451</v>
      </c>
      <c r="P284" s="6" t="s">
        <v>451</v>
      </c>
    </row>
    <row r="285" spans="3:16" x14ac:dyDescent="0.25">
      <c r="C285" s="101" t="s">
        <v>322</v>
      </c>
      <c r="D285" s="102"/>
      <c r="E285" s="103"/>
      <c r="F285" s="5"/>
      <c r="G285" s="6"/>
      <c r="H285" s="6" t="s">
        <v>451</v>
      </c>
      <c r="K285" s="80" t="s">
        <v>322</v>
      </c>
      <c r="L285" s="81"/>
      <c r="M285" s="82"/>
      <c r="N285" s="5"/>
      <c r="O285" s="6"/>
      <c r="P285" s="6" t="s">
        <v>451</v>
      </c>
    </row>
    <row r="286" spans="3:16" x14ac:dyDescent="0.25">
      <c r="C286" s="5" t="s">
        <v>6</v>
      </c>
      <c r="D286" s="5" t="s">
        <v>7</v>
      </c>
      <c r="E286" s="5" t="s">
        <v>8</v>
      </c>
      <c r="F286" s="5" t="s">
        <v>9</v>
      </c>
      <c r="G286" s="5" t="s">
        <v>10</v>
      </c>
      <c r="H286" s="6" t="s">
        <v>11</v>
      </c>
      <c r="K286" s="5" t="s">
        <v>6</v>
      </c>
      <c r="L286" s="5" t="s">
        <v>7</v>
      </c>
      <c r="M286" s="5" t="s">
        <v>8</v>
      </c>
      <c r="N286" s="5" t="s">
        <v>9</v>
      </c>
      <c r="O286" s="5" t="s">
        <v>10</v>
      </c>
      <c r="P286" s="6" t="s">
        <v>11</v>
      </c>
    </row>
    <row r="287" spans="3:16" x14ac:dyDescent="0.25">
      <c r="C287" s="6">
        <v>1</v>
      </c>
      <c r="D287" s="6" t="s">
        <v>19</v>
      </c>
      <c r="E287" s="5" t="s">
        <v>40</v>
      </c>
      <c r="F287" s="5">
        <v>3</v>
      </c>
      <c r="G287" s="6">
        <v>7.1999999999999995E-2</v>
      </c>
      <c r="H287" s="6">
        <v>0.21599999999999997</v>
      </c>
      <c r="K287" s="6">
        <v>1</v>
      </c>
      <c r="L287" s="6" t="s">
        <v>17</v>
      </c>
      <c r="M287" s="5" t="s">
        <v>18</v>
      </c>
      <c r="N287" s="5">
        <v>3</v>
      </c>
      <c r="O287" s="6">
        <v>3.6999999999999998E-2</v>
      </c>
      <c r="P287" s="6">
        <v>0.11099999999999999</v>
      </c>
    </row>
    <row r="288" spans="3:16" x14ac:dyDescent="0.25">
      <c r="H288" s="6" t="s">
        <v>451</v>
      </c>
      <c r="P288" s="6" t="s">
        <v>451</v>
      </c>
    </row>
    <row r="289" spans="3:16" x14ac:dyDescent="0.25">
      <c r="C289" s="101" t="s">
        <v>323</v>
      </c>
      <c r="D289" s="102"/>
      <c r="E289" s="103"/>
      <c r="F289" s="5"/>
      <c r="G289" s="6"/>
      <c r="H289" s="6" t="s">
        <v>451</v>
      </c>
      <c r="K289" s="80" t="s">
        <v>323</v>
      </c>
      <c r="L289" s="81"/>
      <c r="M289" s="82"/>
      <c r="N289" s="5"/>
      <c r="O289" s="6"/>
      <c r="P289" s="6" t="s">
        <v>451</v>
      </c>
    </row>
    <row r="290" spans="3:16" x14ac:dyDescent="0.25">
      <c r="C290" s="5" t="s">
        <v>6</v>
      </c>
      <c r="D290" s="5" t="s">
        <v>7</v>
      </c>
      <c r="E290" s="5" t="s">
        <v>8</v>
      </c>
      <c r="F290" s="5" t="s">
        <v>9</v>
      </c>
      <c r="G290" s="5" t="s">
        <v>10</v>
      </c>
      <c r="H290" s="6" t="s">
        <v>11</v>
      </c>
      <c r="K290" s="5" t="s">
        <v>6</v>
      </c>
      <c r="L290" s="5" t="s">
        <v>7</v>
      </c>
      <c r="M290" s="5" t="s">
        <v>8</v>
      </c>
      <c r="N290" s="5" t="s">
        <v>9</v>
      </c>
      <c r="O290" s="5" t="s">
        <v>10</v>
      </c>
      <c r="P290" s="6" t="s">
        <v>11</v>
      </c>
    </row>
    <row r="291" spans="3:16" x14ac:dyDescent="0.25">
      <c r="C291" s="6">
        <v>1</v>
      </c>
      <c r="D291" s="6" t="s">
        <v>19</v>
      </c>
      <c r="E291" s="5" t="s">
        <v>52</v>
      </c>
      <c r="F291" s="5">
        <v>3</v>
      </c>
      <c r="G291" s="6">
        <v>7.1999999999999995E-2</v>
      </c>
      <c r="H291" s="6">
        <v>0.21599999999999997</v>
      </c>
      <c r="K291" s="6">
        <v>1</v>
      </c>
      <c r="L291" s="6" t="s">
        <v>17</v>
      </c>
      <c r="M291" s="5" t="s">
        <v>18</v>
      </c>
      <c r="N291" s="5">
        <v>3</v>
      </c>
      <c r="O291" s="6">
        <v>3.6999999999999998E-2</v>
      </c>
      <c r="P291" s="6">
        <v>0.11099999999999999</v>
      </c>
    </row>
    <row r="292" spans="3:16" x14ac:dyDescent="0.25">
      <c r="H292" s="6" t="s">
        <v>451</v>
      </c>
      <c r="P292" s="6"/>
    </row>
    <row r="293" spans="3:16" x14ac:dyDescent="0.25">
      <c r="C293" s="101" t="s">
        <v>324</v>
      </c>
      <c r="D293" s="102"/>
      <c r="E293" s="103"/>
      <c r="F293" s="5"/>
      <c r="G293" s="6"/>
      <c r="H293" s="6" t="s">
        <v>451</v>
      </c>
      <c r="K293" s="80" t="s">
        <v>324</v>
      </c>
      <c r="L293" s="81"/>
      <c r="M293" s="82"/>
      <c r="N293" s="5"/>
      <c r="O293" s="6"/>
      <c r="P293" s="6" t="s">
        <v>451</v>
      </c>
    </row>
    <row r="294" spans="3:16" x14ac:dyDescent="0.25">
      <c r="C294" s="5" t="s">
        <v>6</v>
      </c>
      <c r="D294" s="5" t="s">
        <v>7</v>
      </c>
      <c r="E294" s="5" t="s">
        <v>8</v>
      </c>
      <c r="F294" s="5" t="s">
        <v>9</v>
      </c>
      <c r="G294" s="5" t="s">
        <v>10</v>
      </c>
      <c r="H294" s="6" t="s">
        <v>11</v>
      </c>
      <c r="K294" s="5" t="s">
        <v>6</v>
      </c>
      <c r="L294" s="5" t="s">
        <v>7</v>
      </c>
      <c r="M294" s="5" t="s">
        <v>8</v>
      </c>
      <c r="N294" s="5" t="s">
        <v>9</v>
      </c>
      <c r="O294" s="5" t="s">
        <v>10</v>
      </c>
      <c r="P294" s="6" t="s">
        <v>11</v>
      </c>
    </row>
    <row r="295" spans="3:16" x14ac:dyDescent="0.25">
      <c r="C295" s="6">
        <v>1</v>
      </c>
      <c r="D295" s="6" t="s">
        <v>53</v>
      </c>
      <c r="E295" s="5" t="s">
        <v>18</v>
      </c>
      <c r="F295" s="5">
        <v>2</v>
      </c>
      <c r="G295" s="6">
        <v>0.11600000000000001</v>
      </c>
      <c r="H295" s="6">
        <v>0.23200000000000001</v>
      </c>
      <c r="K295" s="6">
        <v>1</v>
      </c>
      <c r="L295" s="6" t="s">
        <v>41</v>
      </c>
      <c r="M295" s="5" t="s">
        <v>18</v>
      </c>
      <c r="N295" s="5">
        <v>2</v>
      </c>
      <c r="O295" s="6">
        <v>4.1000000000000002E-2</v>
      </c>
      <c r="P295" s="6">
        <v>8.2000000000000003E-2</v>
      </c>
    </row>
    <row r="296" spans="3:16" x14ac:dyDescent="0.25">
      <c r="H296" s="6" t="s">
        <v>451</v>
      </c>
      <c r="P296" s="6" t="s">
        <v>451</v>
      </c>
    </row>
    <row r="297" spans="3:16" x14ac:dyDescent="0.25">
      <c r="C297" s="101" t="s">
        <v>325</v>
      </c>
      <c r="D297" s="102"/>
      <c r="E297" s="103"/>
      <c r="F297" s="5"/>
      <c r="G297" s="6"/>
      <c r="H297" s="6" t="s">
        <v>451</v>
      </c>
      <c r="K297" s="80" t="s">
        <v>325</v>
      </c>
      <c r="L297" s="81"/>
      <c r="M297" s="82"/>
      <c r="N297" s="5"/>
      <c r="O297" s="6"/>
      <c r="P297" s="6" t="s">
        <v>451</v>
      </c>
    </row>
    <row r="298" spans="3:16" x14ac:dyDescent="0.25">
      <c r="C298" s="5" t="s">
        <v>6</v>
      </c>
      <c r="D298" s="5" t="s">
        <v>7</v>
      </c>
      <c r="E298" s="5" t="s">
        <v>8</v>
      </c>
      <c r="F298" s="5" t="s">
        <v>9</v>
      </c>
      <c r="G298" s="5" t="s">
        <v>10</v>
      </c>
      <c r="H298" s="6" t="s">
        <v>11</v>
      </c>
      <c r="K298" s="5" t="s">
        <v>6</v>
      </c>
      <c r="L298" s="5" t="s">
        <v>7</v>
      </c>
      <c r="M298" s="5" t="s">
        <v>8</v>
      </c>
      <c r="N298" s="5" t="s">
        <v>9</v>
      </c>
      <c r="O298" s="5" t="s">
        <v>10</v>
      </c>
      <c r="P298" s="6" t="s">
        <v>11</v>
      </c>
    </row>
    <row r="299" spans="3:16" x14ac:dyDescent="0.25">
      <c r="C299" s="6">
        <v>1</v>
      </c>
      <c r="D299" s="6" t="s">
        <v>53</v>
      </c>
      <c r="E299" s="5" t="s">
        <v>18</v>
      </c>
      <c r="F299" s="5">
        <v>9</v>
      </c>
      <c r="G299" s="6">
        <v>0.11600000000000001</v>
      </c>
      <c r="H299" s="6">
        <v>1.044</v>
      </c>
      <c r="K299" s="6">
        <v>1</v>
      </c>
      <c r="L299" s="6" t="s">
        <v>41</v>
      </c>
      <c r="M299" s="5" t="s">
        <v>18</v>
      </c>
      <c r="N299" s="5">
        <v>9</v>
      </c>
      <c r="O299" s="6">
        <v>4.1000000000000002E-2</v>
      </c>
      <c r="P299" s="6">
        <v>0.36899999999999999</v>
      </c>
    </row>
    <row r="300" spans="3:16" x14ac:dyDescent="0.25">
      <c r="H300" s="6" t="s">
        <v>451</v>
      </c>
      <c r="P300" s="6" t="s">
        <v>451</v>
      </c>
    </row>
    <row r="301" spans="3:16" x14ac:dyDescent="0.25">
      <c r="C301" s="101" t="s">
        <v>326</v>
      </c>
      <c r="D301" s="102"/>
      <c r="E301" s="103"/>
      <c r="F301" s="5"/>
      <c r="G301" s="6"/>
      <c r="H301" s="6" t="s">
        <v>451</v>
      </c>
      <c r="K301" s="80" t="s">
        <v>326</v>
      </c>
      <c r="L301" s="81"/>
      <c r="M301" s="82"/>
      <c r="N301" s="5"/>
      <c r="O301" s="6"/>
      <c r="P301" s="6" t="s">
        <v>451</v>
      </c>
    </row>
    <row r="302" spans="3:16" x14ac:dyDescent="0.25">
      <c r="C302" s="5" t="s">
        <v>6</v>
      </c>
      <c r="D302" s="5" t="s">
        <v>7</v>
      </c>
      <c r="E302" s="5" t="s">
        <v>8</v>
      </c>
      <c r="F302" s="5" t="s">
        <v>9</v>
      </c>
      <c r="G302" s="5" t="s">
        <v>10</v>
      </c>
      <c r="H302" s="6" t="s">
        <v>11</v>
      </c>
      <c r="K302" s="5" t="s">
        <v>6</v>
      </c>
      <c r="L302" s="5" t="s">
        <v>7</v>
      </c>
      <c r="M302" s="5" t="s">
        <v>8</v>
      </c>
      <c r="N302" s="5" t="s">
        <v>9</v>
      </c>
      <c r="O302" s="5" t="s">
        <v>10</v>
      </c>
      <c r="P302" s="6" t="s">
        <v>11</v>
      </c>
    </row>
    <row r="303" spans="3:16" x14ac:dyDescent="0.25">
      <c r="C303" s="6">
        <v>1</v>
      </c>
      <c r="D303" s="6" t="s">
        <v>19</v>
      </c>
      <c r="E303" s="5" t="s">
        <v>13</v>
      </c>
      <c r="F303" s="5">
        <v>3</v>
      </c>
      <c r="G303" s="6">
        <v>7.1999999999999995E-2</v>
      </c>
      <c r="H303" s="6">
        <v>0.21599999999999997</v>
      </c>
      <c r="K303" s="6">
        <v>1</v>
      </c>
      <c r="L303" s="6" t="s">
        <v>17</v>
      </c>
      <c r="M303" s="5" t="s">
        <v>18</v>
      </c>
      <c r="N303" s="5">
        <v>3</v>
      </c>
      <c r="O303" s="6">
        <v>3.6999999999999998E-2</v>
      </c>
      <c r="P303" s="6">
        <v>0.11099999999999999</v>
      </c>
    </row>
    <row r="304" spans="3:16" x14ac:dyDescent="0.25">
      <c r="H304" s="6" t="s">
        <v>451</v>
      </c>
      <c r="P304" s="6" t="s">
        <v>451</v>
      </c>
    </row>
    <row r="305" spans="3:16" x14ac:dyDescent="0.25">
      <c r="C305" s="101" t="s">
        <v>327</v>
      </c>
      <c r="D305" s="102"/>
      <c r="E305" s="103"/>
      <c r="F305" s="5"/>
      <c r="G305" s="6"/>
      <c r="H305" s="6" t="s">
        <v>451</v>
      </c>
      <c r="K305" s="80" t="s">
        <v>327</v>
      </c>
      <c r="L305" s="81"/>
      <c r="M305" s="82"/>
      <c r="N305" s="5"/>
      <c r="O305" s="6"/>
      <c r="P305" s="6" t="s">
        <v>451</v>
      </c>
    </row>
    <row r="306" spans="3:16" x14ac:dyDescent="0.25">
      <c r="C306" s="5" t="s">
        <v>6</v>
      </c>
      <c r="D306" s="5" t="s">
        <v>7</v>
      </c>
      <c r="E306" s="5" t="s">
        <v>8</v>
      </c>
      <c r="F306" s="5" t="s">
        <v>9</v>
      </c>
      <c r="G306" s="5" t="s">
        <v>10</v>
      </c>
      <c r="H306" s="6" t="s">
        <v>11</v>
      </c>
      <c r="K306" s="5" t="s">
        <v>6</v>
      </c>
      <c r="L306" s="5" t="s">
        <v>7</v>
      </c>
      <c r="M306" s="5" t="s">
        <v>8</v>
      </c>
      <c r="N306" s="5" t="s">
        <v>9</v>
      </c>
      <c r="O306" s="5" t="s">
        <v>10</v>
      </c>
      <c r="P306" s="6" t="s">
        <v>11</v>
      </c>
    </row>
    <row r="307" spans="3:16" x14ac:dyDescent="0.25">
      <c r="C307" s="6">
        <v>1</v>
      </c>
      <c r="D307" s="6" t="s">
        <v>19</v>
      </c>
      <c r="E307" s="5" t="s">
        <v>16</v>
      </c>
      <c r="F307" s="5">
        <v>3</v>
      </c>
      <c r="G307" s="6">
        <v>7.1999999999999995E-2</v>
      </c>
      <c r="H307" s="6">
        <v>0.21599999999999997</v>
      </c>
      <c r="K307" s="6">
        <v>1</v>
      </c>
      <c r="L307" s="6" t="s">
        <v>17</v>
      </c>
      <c r="M307" s="5" t="s">
        <v>18</v>
      </c>
      <c r="N307" s="5">
        <v>3</v>
      </c>
      <c r="O307" s="6">
        <v>3.6999999999999998E-2</v>
      </c>
      <c r="P307" s="6">
        <v>0.11099999999999999</v>
      </c>
    </row>
    <row r="308" spans="3:16" x14ac:dyDescent="0.25">
      <c r="H308" s="6" t="s">
        <v>451</v>
      </c>
      <c r="P308" s="6" t="s">
        <v>451</v>
      </c>
    </row>
    <row r="309" spans="3:16" x14ac:dyDescent="0.25">
      <c r="C309" s="101" t="s">
        <v>328</v>
      </c>
      <c r="D309" s="102"/>
      <c r="E309" s="103"/>
      <c r="F309" s="5"/>
      <c r="G309" s="6"/>
      <c r="H309" s="6" t="s">
        <v>451</v>
      </c>
      <c r="K309" s="80" t="s">
        <v>328</v>
      </c>
      <c r="L309" s="81"/>
      <c r="M309" s="82"/>
      <c r="N309" s="5"/>
      <c r="O309" s="6"/>
      <c r="P309" s="6" t="s">
        <v>451</v>
      </c>
    </row>
    <row r="310" spans="3:16" x14ac:dyDescent="0.25">
      <c r="C310" s="5" t="s">
        <v>6</v>
      </c>
      <c r="D310" s="5" t="s">
        <v>7</v>
      </c>
      <c r="E310" s="5" t="s">
        <v>8</v>
      </c>
      <c r="F310" s="5" t="s">
        <v>9</v>
      </c>
      <c r="G310" s="5" t="s">
        <v>10</v>
      </c>
      <c r="H310" s="6" t="s">
        <v>11</v>
      </c>
      <c r="K310" s="5" t="s">
        <v>6</v>
      </c>
      <c r="L310" s="5" t="s">
        <v>7</v>
      </c>
      <c r="M310" s="5" t="s">
        <v>8</v>
      </c>
      <c r="N310" s="5" t="s">
        <v>9</v>
      </c>
      <c r="O310" s="5" t="s">
        <v>10</v>
      </c>
      <c r="P310" s="6" t="s">
        <v>11</v>
      </c>
    </row>
    <row r="311" spans="3:16" x14ac:dyDescent="0.25">
      <c r="C311" s="6">
        <v>1</v>
      </c>
      <c r="D311" s="6" t="s">
        <v>19</v>
      </c>
      <c r="E311" s="5" t="s">
        <v>16</v>
      </c>
      <c r="F311" s="5">
        <v>3</v>
      </c>
      <c r="G311" s="6">
        <v>7.1999999999999995E-2</v>
      </c>
      <c r="H311" s="6">
        <v>0.21599999999999997</v>
      </c>
      <c r="K311" s="6">
        <v>1</v>
      </c>
      <c r="L311" s="6" t="s">
        <v>17</v>
      </c>
      <c r="M311" s="5" t="s">
        <v>18</v>
      </c>
      <c r="N311" s="5">
        <v>3</v>
      </c>
      <c r="O311" s="6">
        <v>3.6999999999999998E-2</v>
      </c>
      <c r="P311" s="6">
        <v>0.11099999999999999</v>
      </c>
    </row>
    <row r="312" spans="3:16" x14ac:dyDescent="0.25">
      <c r="H312" s="6" t="s">
        <v>451</v>
      </c>
      <c r="P312" s="6" t="s">
        <v>451</v>
      </c>
    </row>
    <row r="313" spans="3:16" x14ac:dyDescent="0.25">
      <c r="C313" s="101" t="s">
        <v>329</v>
      </c>
      <c r="D313" s="102"/>
      <c r="E313" s="103"/>
      <c r="F313" s="5"/>
      <c r="G313" s="6"/>
      <c r="H313" s="6" t="s">
        <v>451</v>
      </c>
      <c r="K313" s="80" t="s">
        <v>329</v>
      </c>
      <c r="L313" s="81"/>
      <c r="M313" s="82"/>
      <c r="N313" s="5"/>
      <c r="O313" s="6"/>
      <c r="P313" s="6" t="s">
        <v>451</v>
      </c>
    </row>
    <row r="314" spans="3:16" x14ac:dyDescent="0.25">
      <c r="C314" s="5" t="s">
        <v>6</v>
      </c>
      <c r="D314" s="5" t="s">
        <v>7</v>
      </c>
      <c r="E314" s="5" t="s">
        <v>8</v>
      </c>
      <c r="F314" s="5" t="s">
        <v>9</v>
      </c>
      <c r="G314" s="5" t="s">
        <v>10</v>
      </c>
      <c r="H314" s="6" t="s">
        <v>11</v>
      </c>
      <c r="K314" s="5" t="s">
        <v>6</v>
      </c>
      <c r="L314" s="5" t="s">
        <v>7</v>
      </c>
      <c r="M314" s="5" t="s">
        <v>8</v>
      </c>
      <c r="N314" s="5" t="s">
        <v>9</v>
      </c>
      <c r="O314" s="5" t="s">
        <v>10</v>
      </c>
      <c r="P314" s="6" t="s">
        <v>11</v>
      </c>
    </row>
    <row r="315" spans="3:16" x14ac:dyDescent="0.25">
      <c r="C315" s="6">
        <v>1</v>
      </c>
      <c r="D315" s="6" t="s">
        <v>19</v>
      </c>
      <c r="E315" s="5" t="s">
        <v>18</v>
      </c>
      <c r="F315" s="5">
        <v>3</v>
      </c>
      <c r="G315" s="6">
        <v>7.1999999999999995E-2</v>
      </c>
      <c r="H315" s="6">
        <v>0.21599999999999997</v>
      </c>
      <c r="K315" s="6">
        <v>1</v>
      </c>
      <c r="L315" s="6" t="s">
        <v>17</v>
      </c>
      <c r="M315" s="5" t="s">
        <v>18</v>
      </c>
      <c r="N315" s="5">
        <v>3</v>
      </c>
      <c r="O315" s="6">
        <v>3.6999999999999998E-2</v>
      </c>
      <c r="P315" s="6">
        <v>0.11099999999999999</v>
      </c>
    </row>
    <row r="316" spans="3:16" x14ac:dyDescent="0.25">
      <c r="H316" s="6" t="s">
        <v>451</v>
      </c>
      <c r="P316" s="6" t="s">
        <v>451</v>
      </c>
    </row>
    <row r="317" spans="3:16" x14ac:dyDescent="0.25">
      <c r="C317" s="101" t="s">
        <v>330</v>
      </c>
      <c r="D317" s="102"/>
      <c r="E317" s="103"/>
      <c r="F317" s="5"/>
      <c r="G317" s="6"/>
      <c r="H317" s="6" t="s">
        <v>451</v>
      </c>
      <c r="K317" s="80" t="s">
        <v>330</v>
      </c>
      <c r="L317" s="81"/>
      <c r="M317" s="82"/>
      <c r="N317" s="5"/>
      <c r="O317" s="6"/>
      <c r="P317" s="6" t="s">
        <v>451</v>
      </c>
    </row>
    <row r="318" spans="3:16" x14ac:dyDescent="0.25">
      <c r="C318" s="5" t="s">
        <v>6</v>
      </c>
      <c r="D318" s="5" t="s">
        <v>7</v>
      </c>
      <c r="E318" s="5" t="s">
        <v>8</v>
      </c>
      <c r="F318" s="5" t="s">
        <v>9</v>
      </c>
      <c r="G318" s="5" t="s">
        <v>10</v>
      </c>
      <c r="H318" s="6" t="s">
        <v>11</v>
      </c>
      <c r="K318" s="5" t="s">
        <v>6</v>
      </c>
      <c r="L318" s="5" t="s">
        <v>7</v>
      </c>
      <c r="M318" s="5" t="s">
        <v>8</v>
      </c>
      <c r="N318" s="5" t="s">
        <v>9</v>
      </c>
      <c r="O318" s="5" t="s">
        <v>10</v>
      </c>
      <c r="P318" s="6" t="s">
        <v>11</v>
      </c>
    </row>
    <row r="319" spans="3:16" x14ac:dyDescent="0.25">
      <c r="C319" s="6">
        <v>1</v>
      </c>
      <c r="D319" s="6" t="s">
        <v>20</v>
      </c>
      <c r="E319" s="5" t="s">
        <v>13</v>
      </c>
      <c r="F319" s="5">
        <v>1</v>
      </c>
      <c r="G319" s="6">
        <v>7.1999999999999995E-2</v>
      </c>
      <c r="H319" s="6">
        <v>7.1999999999999995E-2</v>
      </c>
      <c r="K319" s="6">
        <v>1</v>
      </c>
      <c r="L319" s="6" t="s">
        <v>49</v>
      </c>
      <c r="M319" s="5" t="s">
        <v>13</v>
      </c>
      <c r="N319" s="5">
        <v>1</v>
      </c>
      <c r="O319" s="6">
        <v>0.04</v>
      </c>
      <c r="P319" s="6">
        <v>0.04</v>
      </c>
    </row>
    <row r="320" spans="3:16" x14ac:dyDescent="0.25">
      <c r="H320" s="6" t="s">
        <v>451</v>
      </c>
      <c r="P320" s="6" t="s">
        <v>451</v>
      </c>
    </row>
    <row r="321" spans="3:16" x14ac:dyDescent="0.25">
      <c r="C321" s="101" t="s">
        <v>331</v>
      </c>
      <c r="D321" s="102"/>
      <c r="E321" s="103"/>
      <c r="F321" s="5"/>
      <c r="G321" s="6"/>
      <c r="H321" s="6" t="s">
        <v>451</v>
      </c>
      <c r="K321" s="80" t="s">
        <v>331</v>
      </c>
      <c r="L321" s="81"/>
      <c r="M321" s="82"/>
      <c r="N321" s="5"/>
      <c r="O321" s="6"/>
      <c r="P321" s="6" t="s">
        <v>451</v>
      </c>
    </row>
    <row r="322" spans="3:16" x14ac:dyDescent="0.25">
      <c r="C322" s="5" t="s">
        <v>6</v>
      </c>
      <c r="D322" s="5" t="s">
        <v>7</v>
      </c>
      <c r="E322" s="5" t="s">
        <v>8</v>
      </c>
      <c r="F322" s="5" t="s">
        <v>9</v>
      </c>
      <c r="G322" s="5" t="s">
        <v>10</v>
      </c>
      <c r="H322" s="6" t="s">
        <v>11</v>
      </c>
      <c r="K322" s="5" t="s">
        <v>6</v>
      </c>
      <c r="L322" s="5" t="s">
        <v>7</v>
      </c>
      <c r="M322" s="5" t="s">
        <v>8</v>
      </c>
      <c r="N322" s="5" t="s">
        <v>9</v>
      </c>
      <c r="O322" s="5" t="s">
        <v>10</v>
      </c>
      <c r="P322" s="6" t="s">
        <v>11</v>
      </c>
    </row>
    <row r="323" spans="3:16" x14ac:dyDescent="0.25">
      <c r="C323" s="6">
        <v>1</v>
      </c>
      <c r="D323" s="6" t="s">
        <v>26</v>
      </c>
      <c r="E323" s="5" t="s">
        <v>25</v>
      </c>
      <c r="F323" s="5">
        <v>2</v>
      </c>
      <c r="G323" s="6">
        <v>0.06</v>
      </c>
      <c r="H323" s="6">
        <v>0.12</v>
      </c>
      <c r="K323" s="6">
        <v>1</v>
      </c>
      <c r="L323" s="6" t="s">
        <v>24</v>
      </c>
      <c r="M323" s="5" t="s">
        <v>25</v>
      </c>
      <c r="N323" s="5">
        <v>2</v>
      </c>
      <c r="O323" s="6">
        <v>3.2000000000000001E-2</v>
      </c>
      <c r="P323" s="6">
        <v>6.4000000000000001E-2</v>
      </c>
    </row>
    <row r="324" spans="3:16" x14ac:dyDescent="0.25">
      <c r="H324" s="6" t="s">
        <v>451</v>
      </c>
      <c r="P324" s="6" t="s">
        <v>451</v>
      </c>
    </row>
    <row r="325" spans="3:16" x14ac:dyDescent="0.25">
      <c r="C325" s="101" t="s">
        <v>332</v>
      </c>
      <c r="D325" s="102"/>
      <c r="E325" s="103"/>
      <c r="F325" s="5"/>
      <c r="G325" s="6"/>
      <c r="H325" s="6" t="s">
        <v>451</v>
      </c>
      <c r="K325" s="80" t="s">
        <v>332</v>
      </c>
      <c r="L325" s="81"/>
      <c r="M325" s="82"/>
      <c r="N325" s="5"/>
      <c r="O325" s="6"/>
      <c r="P325" s="6" t="s">
        <v>451</v>
      </c>
    </row>
    <row r="326" spans="3:16" x14ac:dyDescent="0.25">
      <c r="C326" s="5" t="s">
        <v>6</v>
      </c>
      <c r="D326" s="5" t="s">
        <v>7</v>
      </c>
      <c r="E326" s="5" t="s">
        <v>8</v>
      </c>
      <c r="F326" s="5" t="s">
        <v>9</v>
      </c>
      <c r="G326" s="5" t="s">
        <v>10</v>
      </c>
      <c r="H326" s="6" t="s">
        <v>11</v>
      </c>
      <c r="K326" s="5" t="s">
        <v>6</v>
      </c>
      <c r="L326" s="5" t="s">
        <v>7</v>
      </c>
      <c r="M326" s="5" t="s">
        <v>8</v>
      </c>
      <c r="N326" s="5" t="s">
        <v>9</v>
      </c>
      <c r="O326" s="5" t="s">
        <v>10</v>
      </c>
      <c r="P326" s="6" t="s">
        <v>11</v>
      </c>
    </row>
    <row r="327" spans="3:16" x14ac:dyDescent="0.25">
      <c r="C327" s="6">
        <v>1</v>
      </c>
      <c r="D327" s="6" t="s">
        <v>26</v>
      </c>
      <c r="E327" s="5" t="s">
        <v>25</v>
      </c>
      <c r="F327" s="5">
        <v>2</v>
      </c>
      <c r="G327" s="6">
        <v>0.06</v>
      </c>
      <c r="H327" s="6">
        <v>0.12</v>
      </c>
      <c r="K327" s="6">
        <v>1</v>
      </c>
      <c r="L327" s="6" t="s">
        <v>24</v>
      </c>
      <c r="M327" s="5" t="s">
        <v>25</v>
      </c>
      <c r="N327" s="5">
        <v>2</v>
      </c>
      <c r="O327" s="6">
        <v>3.2000000000000001E-2</v>
      </c>
      <c r="P327" s="6">
        <v>6.4000000000000001E-2</v>
      </c>
    </row>
    <row r="328" spans="3:16" x14ac:dyDescent="0.25">
      <c r="H328" s="6" t="s">
        <v>451</v>
      </c>
      <c r="P328" s="6" t="s">
        <v>451</v>
      </c>
    </row>
    <row r="329" spans="3:16" x14ac:dyDescent="0.25">
      <c r="C329" s="101" t="s">
        <v>333</v>
      </c>
      <c r="D329" s="102"/>
      <c r="E329" s="103"/>
      <c r="F329" s="5"/>
      <c r="G329" s="6"/>
      <c r="H329" s="6" t="s">
        <v>451</v>
      </c>
      <c r="K329" s="80" t="s">
        <v>333</v>
      </c>
      <c r="L329" s="81"/>
      <c r="M329" s="82"/>
      <c r="N329" s="5"/>
      <c r="O329" s="6"/>
      <c r="P329" s="6" t="s">
        <v>451</v>
      </c>
    </row>
    <row r="330" spans="3:16" x14ac:dyDescent="0.25">
      <c r="C330" s="5" t="s">
        <v>6</v>
      </c>
      <c r="D330" s="5" t="s">
        <v>7</v>
      </c>
      <c r="E330" s="5" t="s">
        <v>8</v>
      </c>
      <c r="F330" s="5" t="s">
        <v>9</v>
      </c>
      <c r="G330" s="5" t="s">
        <v>10</v>
      </c>
      <c r="H330" s="6" t="s">
        <v>11</v>
      </c>
      <c r="K330" s="5" t="s">
        <v>6</v>
      </c>
      <c r="L330" s="5" t="s">
        <v>7</v>
      </c>
      <c r="M330" s="5" t="s">
        <v>8</v>
      </c>
      <c r="N330" s="5" t="s">
        <v>9</v>
      </c>
      <c r="O330" s="5" t="s">
        <v>10</v>
      </c>
      <c r="P330" s="6" t="s">
        <v>11</v>
      </c>
    </row>
    <row r="331" spans="3:16" x14ac:dyDescent="0.25">
      <c r="C331" s="6">
        <v>1</v>
      </c>
      <c r="D331" s="6" t="s">
        <v>54</v>
      </c>
      <c r="E331" s="5" t="s">
        <v>16</v>
      </c>
      <c r="F331" s="5">
        <v>24</v>
      </c>
      <c r="G331" s="6">
        <v>0.23200000000000001</v>
      </c>
      <c r="H331" s="6">
        <v>5.5680000000000005</v>
      </c>
      <c r="K331" s="6">
        <v>1</v>
      </c>
      <c r="L331" s="6" t="s">
        <v>41</v>
      </c>
      <c r="M331" s="5" t="s">
        <v>18</v>
      </c>
      <c r="N331" s="5">
        <v>24</v>
      </c>
      <c r="O331" s="6">
        <v>5.2999999999999999E-2</v>
      </c>
      <c r="P331" s="6">
        <v>1.272</v>
      </c>
    </row>
    <row r="332" spans="3:16" x14ac:dyDescent="0.25">
      <c r="H332" s="6" t="s">
        <v>451</v>
      </c>
      <c r="P332" s="6" t="s">
        <v>451</v>
      </c>
    </row>
    <row r="333" spans="3:16" x14ac:dyDescent="0.25">
      <c r="C333" s="101" t="s">
        <v>334</v>
      </c>
      <c r="D333" s="102"/>
      <c r="E333" s="103"/>
      <c r="F333" s="5"/>
      <c r="G333" s="6"/>
      <c r="H333" s="6" t="s">
        <v>451</v>
      </c>
      <c r="K333" s="80" t="s">
        <v>334</v>
      </c>
      <c r="L333" s="81"/>
      <c r="M333" s="82"/>
      <c r="N333" s="5"/>
      <c r="O333" s="6"/>
      <c r="P333" s="6" t="s">
        <v>451</v>
      </c>
    </row>
    <row r="334" spans="3:16" x14ac:dyDescent="0.25">
      <c r="C334" s="5" t="s">
        <v>6</v>
      </c>
      <c r="D334" s="5" t="s">
        <v>7</v>
      </c>
      <c r="E334" s="5" t="s">
        <v>8</v>
      </c>
      <c r="F334" s="5" t="s">
        <v>9</v>
      </c>
      <c r="G334" s="5" t="s">
        <v>10</v>
      </c>
      <c r="H334" s="6" t="s">
        <v>11</v>
      </c>
      <c r="K334" s="5" t="s">
        <v>6</v>
      </c>
      <c r="L334" s="5" t="s">
        <v>7</v>
      </c>
      <c r="M334" s="5" t="s">
        <v>8</v>
      </c>
      <c r="N334" s="5" t="s">
        <v>9</v>
      </c>
      <c r="O334" s="5" t="s">
        <v>10</v>
      </c>
      <c r="P334" s="6" t="s">
        <v>11</v>
      </c>
    </row>
    <row r="335" spans="3:16" x14ac:dyDescent="0.25">
      <c r="C335" s="6">
        <v>1</v>
      </c>
      <c r="D335" s="6" t="s">
        <v>20</v>
      </c>
      <c r="E335" s="5" t="s">
        <v>13</v>
      </c>
      <c r="F335" s="5">
        <v>1</v>
      </c>
      <c r="G335" s="6">
        <v>7.1999999999999995E-2</v>
      </c>
      <c r="H335" s="6">
        <v>7.1999999999999995E-2</v>
      </c>
      <c r="K335" s="6">
        <v>1</v>
      </c>
      <c r="L335" s="6" t="s">
        <v>21</v>
      </c>
      <c r="M335" s="5" t="s">
        <v>13</v>
      </c>
      <c r="N335" s="5">
        <v>1</v>
      </c>
      <c r="O335" s="6">
        <v>0.04</v>
      </c>
      <c r="P335" s="6">
        <v>0.04</v>
      </c>
    </row>
    <row r="336" spans="3:16" x14ac:dyDescent="0.25">
      <c r="H336" s="6" t="s">
        <v>451</v>
      </c>
      <c r="P336" s="6" t="s">
        <v>451</v>
      </c>
    </row>
    <row r="337" spans="3:16" x14ac:dyDescent="0.25">
      <c r="C337" s="101" t="s">
        <v>335</v>
      </c>
      <c r="D337" s="102"/>
      <c r="E337" s="103"/>
      <c r="F337" s="5"/>
      <c r="G337" s="6"/>
      <c r="H337" s="6" t="s">
        <v>451</v>
      </c>
      <c r="K337" s="80" t="s">
        <v>335</v>
      </c>
      <c r="L337" s="81"/>
      <c r="M337" s="82"/>
      <c r="N337" s="5"/>
      <c r="O337" s="6"/>
      <c r="P337" s="6" t="s">
        <v>451</v>
      </c>
    </row>
    <row r="338" spans="3:16" x14ac:dyDescent="0.25">
      <c r="C338" s="5" t="s">
        <v>6</v>
      </c>
      <c r="D338" s="5" t="s">
        <v>7</v>
      </c>
      <c r="E338" s="5" t="s">
        <v>8</v>
      </c>
      <c r="F338" s="5" t="s">
        <v>9</v>
      </c>
      <c r="G338" s="5" t="s">
        <v>10</v>
      </c>
      <c r="H338" s="6" t="s">
        <v>11</v>
      </c>
      <c r="K338" s="5" t="s">
        <v>6</v>
      </c>
      <c r="L338" s="5" t="s">
        <v>7</v>
      </c>
      <c r="M338" s="5" t="s">
        <v>8</v>
      </c>
      <c r="N338" s="5" t="s">
        <v>9</v>
      </c>
      <c r="O338" s="5" t="s">
        <v>10</v>
      </c>
      <c r="P338" s="6" t="s">
        <v>11</v>
      </c>
    </row>
    <row r="339" spans="3:16" x14ac:dyDescent="0.25">
      <c r="C339" s="6">
        <v>1</v>
      </c>
      <c r="D339" s="6" t="s">
        <v>54</v>
      </c>
      <c r="E339" s="5" t="s">
        <v>16</v>
      </c>
      <c r="F339" s="5">
        <v>16</v>
      </c>
      <c r="G339" s="6">
        <v>0.23200000000000001</v>
      </c>
      <c r="H339" s="6">
        <v>3.7120000000000002</v>
      </c>
      <c r="K339" s="6">
        <v>1</v>
      </c>
      <c r="L339" s="6" t="s">
        <v>41</v>
      </c>
      <c r="M339" s="5" t="s">
        <v>18</v>
      </c>
      <c r="N339" s="5">
        <v>16</v>
      </c>
      <c r="O339" s="6">
        <v>5.2999999999999999E-2</v>
      </c>
      <c r="P339" s="6">
        <v>0.84799999999999998</v>
      </c>
    </row>
    <row r="340" spans="3:16" x14ac:dyDescent="0.25">
      <c r="H340" s="6" t="s">
        <v>451</v>
      </c>
      <c r="P340" s="6" t="s">
        <v>451</v>
      </c>
    </row>
    <row r="341" spans="3:16" x14ac:dyDescent="0.25">
      <c r="C341" s="101" t="s">
        <v>336</v>
      </c>
      <c r="D341" s="102"/>
      <c r="E341" s="103"/>
      <c r="F341" s="5"/>
      <c r="G341" s="6"/>
      <c r="H341" s="6" t="s">
        <v>451</v>
      </c>
      <c r="K341" s="80" t="s">
        <v>336</v>
      </c>
      <c r="L341" s="81"/>
      <c r="M341" s="82"/>
      <c r="N341" s="5"/>
      <c r="O341" s="6"/>
      <c r="P341" s="6" t="s">
        <v>451</v>
      </c>
    </row>
    <row r="342" spans="3:16" x14ac:dyDescent="0.25">
      <c r="C342" s="5" t="s">
        <v>6</v>
      </c>
      <c r="D342" s="5" t="s">
        <v>7</v>
      </c>
      <c r="E342" s="5" t="s">
        <v>8</v>
      </c>
      <c r="F342" s="5" t="s">
        <v>9</v>
      </c>
      <c r="G342" s="5" t="s">
        <v>10</v>
      </c>
      <c r="H342" s="6" t="s">
        <v>11</v>
      </c>
      <c r="K342" s="5" t="s">
        <v>6</v>
      </c>
      <c r="L342" s="5" t="s">
        <v>7</v>
      </c>
      <c r="M342" s="5" t="s">
        <v>8</v>
      </c>
      <c r="N342" s="5" t="s">
        <v>9</v>
      </c>
      <c r="O342" s="5" t="s">
        <v>10</v>
      </c>
      <c r="P342" s="6" t="s">
        <v>11</v>
      </c>
    </row>
    <row r="343" spans="3:16" x14ac:dyDescent="0.25">
      <c r="C343" s="6">
        <v>1</v>
      </c>
      <c r="D343" s="6" t="s">
        <v>19</v>
      </c>
      <c r="E343" s="5" t="s">
        <v>13</v>
      </c>
      <c r="F343" s="5">
        <v>1</v>
      </c>
      <c r="G343" s="6">
        <v>7.1999999999999995E-2</v>
      </c>
      <c r="H343" s="6">
        <v>7.1999999999999995E-2</v>
      </c>
      <c r="K343" s="6">
        <v>1</v>
      </c>
      <c r="L343" s="6" t="s">
        <v>32</v>
      </c>
      <c r="M343" s="5" t="s">
        <v>13</v>
      </c>
      <c r="N343" s="5">
        <v>1</v>
      </c>
      <c r="O343" s="6">
        <v>3.7999999999999999E-2</v>
      </c>
      <c r="P343" s="6">
        <v>3.7999999999999999E-2</v>
      </c>
    </row>
    <row r="344" spans="3:16" x14ac:dyDescent="0.25">
      <c r="H344" s="6" t="s">
        <v>451</v>
      </c>
      <c r="P344" s="6" t="s">
        <v>451</v>
      </c>
    </row>
    <row r="345" spans="3:16" x14ac:dyDescent="0.25">
      <c r="C345" s="101" t="s">
        <v>337</v>
      </c>
      <c r="D345" s="102"/>
      <c r="E345" s="103"/>
      <c r="F345" s="5"/>
      <c r="G345" s="6"/>
      <c r="H345" s="6" t="s">
        <v>451</v>
      </c>
      <c r="K345" s="80" t="s">
        <v>337</v>
      </c>
      <c r="L345" s="81"/>
      <c r="M345" s="82"/>
      <c r="N345" s="5"/>
      <c r="O345" s="6"/>
      <c r="P345" s="6" t="s">
        <v>451</v>
      </c>
    </row>
    <row r="346" spans="3:16" x14ac:dyDescent="0.25">
      <c r="C346" s="5" t="s">
        <v>6</v>
      </c>
      <c r="D346" s="5" t="s">
        <v>7</v>
      </c>
      <c r="E346" s="5" t="s">
        <v>8</v>
      </c>
      <c r="F346" s="5" t="s">
        <v>9</v>
      </c>
      <c r="G346" s="5" t="s">
        <v>10</v>
      </c>
      <c r="H346" s="6" t="s">
        <v>11</v>
      </c>
      <c r="K346" s="5" t="s">
        <v>6</v>
      </c>
      <c r="L346" s="5" t="s">
        <v>7</v>
      </c>
      <c r="M346" s="5" t="s">
        <v>8</v>
      </c>
      <c r="N346" s="5" t="s">
        <v>9</v>
      </c>
      <c r="O346" s="5" t="s">
        <v>10</v>
      </c>
      <c r="P346" s="6" t="s">
        <v>11</v>
      </c>
    </row>
    <row r="347" spans="3:16" x14ac:dyDescent="0.25">
      <c r="C347" s="6">
        <v>1</v>
      </c>
      <c r="D347" s="6" t="s">
        <v>55</v>
      </c>
      <c r="E347" s="5" t="s">
        <v>13</v>
      </c>
      <c r="F347" s="5">
        <v>3</v>
      </c>
      <c r="G347" s="6">
        <v>1.0999999999999999E-2</v>
      </c>
      <c r="H347" s="6">
        <v>3.3000000000000002E-2</v>
      </c>
      <c r="K347" s="6">
        <v>1</v>
      </c>
      <c r="L347" s="6" t="s">
        <v>56</v>
      </c>
      <c r="M347" s="5" t="s">
        <v>13</v>
      </c>
      <c r="N347" s="5">
        <v>3</v>
      </c>
      <c r="O347" s="6">
        <v>2.4E-2</v>
      </c>
      <c r="P347" s="6">
        <v>7.2000000000000008E-2</v>
      </c>
    </row>
    <row r="348" spans="3:16" x14ac:dyDescent="0.25">
      <c r="H348" s="6"/>
      <c r="P348" s="6"/>
    </row>
    <row r="349" spans="3:16" x14ac:dyDescent="0.25">
      <c r="C349" s="101" t="s">
        <v>338</v>
      </c>
      <c r="D349" s="102"/>
      <c r="E349" s="103"/>
      <c r="F349" s="5"/>
      <c r="G349" s="6"/>
      <c r="H349" s="6" t="s">
        <v>451</v>
      </c>
      <c r="K349" s="80" t="s">
        <v>338</v>
      </c>
      <c r="L349" s="81"/>
      <c r="M349" s="82"/>
      <c r="N349" s="5"/>
      <c r="O349" s="6"/>
      <c r="P349" s="6" t="s">
        <v>451</v>
      </c>
    </row>
    <row r="350" spans="3:16" x14ac:dyDescent="0.25">
      <c r="C350" s="5" t="s">
        <v>6</v>
      </c>
      <c r="D350" s="5" t="s">
        <v>7</v>
      </c>
      <c r="E350" s="5" t="s">
        <v>8</v>
      </c>
      <c r="F350" s="5" t="s">
        <v>9</v>
      </c>
      <c r="G350" s="5" t="s">
        <v>10</v>
      </c>
      <c r="H350" s="6" t="s">
        <v>11</v>
      </c>
      <c r="K350" s="5" t="s">
        <v>6</v>
      </c>
      <c r="L350" s="5" t="s">
        <v>7</v>
      </c>
      <c r="M350" s="5" t="s">
        <v>8</v>
      </c>
      <c r="N350" s="5" t="s">
        <v>9</v>
      </c>
      <c r="O350" s="5" t="s">
        <v>10</v>
      </c>
      <c r="P350" s="6" t="s">
        <v>11</v>
      </c>
    </row>
    <row r="351" spans="3:16" x14ac:dyDescent="0.25">
      <c r="C351" s="6">
        <v>1</v>
      </c>
      <c r="D351" s="6" t="s">
        <v>55</v>
      </c>
      <c r="E351" s="5" t="s">
        <v>40</v>
      </c>
      <c r="F351" s="5">
        <v>4</v>
      </c>
      <c r="G351" s="6">
        <v>1.0999999999999999E-2</v>
      </c>
      <c r="H351" s="6">
        <v>4.3999999999999997E-2</v>
      </c>
      <c r="K351" s="6">
        <v>1</v>
      </c>
      <c r="L351" s="6" t="s">
        <v>56</v>
      </c>
      <c r="M351" s="5" t="s">
        <v>13</v>
      </c>
      <c r="N351" s="5">
        <v>4</v>
      </c>
      <c r="O351" s="6">
        <v>2.4E-2</v>
      </c>
      <c r="P351" s="6">
        <v>9.6000000000000002E-2</v>
      </c>
    </row>
    <row r="352" spans="3:16" x14ac:dyDescent="0.25">
      <c r="H352" s="6" t="s">
        <v>451</v>
      </c>
      <c r="P352" s="6" t="s">
        <v>451</v>
      </c>
    </row>
    <row r="353" spans="3:16" x14ac:dyDescent="0.25">
      <c r="C353" s="98" t="s">
        <v>57</v>
      </c>
      <c r="D353" s="98"/>
      <c r="K353" s="2" t="s">
        <v>57</v>
      </c>
      <c r="L353" s="2"/>
    </row>
    <row r="355" spans="3:16" x14ac:dyDescent="0.25">
      <c r="C355" s="101" t="s">
        <v>339</v>
      </c>
      <c r="D355" s="102"/>
      <c r="E355" s="103"/>
      <c r="F355" s="5"/>
      <c r="G355" s="6"/>
      <c r="H355" s="6" t="s">
        <v>451</v>
      </c>
      <c r="K355" s="80" t="s">
        <v>339</v>
      </c>
      <c r="L355" s="81"/>
      <c r="M355" s="82"/>
      <c r="N355" s="5"/>
      <c r="O355" s="6"/>
      <c r="P355" s="6" t="s">
        <v>451</v>
      </c>
    </row>
    <row r="356" spans="3:16" x14ac:dyDescent="0.25">
      <c r="C356" s="5" t="s">
        <v>6</v>
      </c>
      <c r="D356" s="5" t="s">
        <v>7</v>
      </c>
      <c r="E356" s="5" t="s">
        <v>8</v>
      </c>
      <c r="F356" s="5" t="s">
        <v>9</v>
      </c>
      <c r="G356" s="5" t="s">
        <v>10</v>
      </c>
      <c r="H356" s="6" t="s">
        <v>11</v>
      </c>
      <c r="K356" s="5" t="s">
        <v>6</v>
      </c>
      <c r="L356" s="5" t="s">
        <v>7</v>
      </c>
      <c r="M356" s="5" t="s">
        <v>8</v>
      </c>
      <c r="N356" s="5" t="s">
        <v>9</v>
      </c>
      <c r="O356" s="5" t="s">
        <v>10</v>
      </c>
      <c r="P356" s="6" t="s">
        <v>11</v>
      </c>
    </row>
    <row r="357" spans="3:16" x14ac:dyDescent="0.25">
      <c r="C357" s="6">
        <v>1</v>
      </c>
      <c r="D357" s="6" t="s">
        <v>19</v>
      </c>
      <c r="E357" s="5" t="s">
        <v>13</v>
      </c>
      <c r="F357" s="5">
        <v>14</v>
      </c>
      <c r="G357" s="6">
        <v>7.1999999999999995E-2</v>
      </c>
      <c r="H357" s="6">
        <v>1.008</v>
      </c>
      <c r="K357" s="6">
        <v>1</v>
      </c>
      <c r="L357" s="6" t="s">
        <v>22</v>
      </c>
      <c r="M357" s="5" t="s">
        <v>13</v>
      </c>
      <c r="N357" s="5">
        <v>14</v>
      </c>
      <c r="O357" s="6">
        <v>3.2000000000000001E-2</v>
      </c>
      <c r="P357" s="6">
        <v>0.44800000000000001</v>
      </c>
    </row>
    <row r="358" spans="3:16" x14ac:dyDescent="0.25">
      <c r="H358" s="6" t="s">
        <v>451</v>
      </c>
      <c r="P358" s="6" t="s">
        <v>451</v>
      </c>
    </row>
    <row r="359" spans="3:16" x14ac:dyDescent="0.25">
      <c r="C359" s="101" t="s">
        <v>340</v>
      </c>
      <c r="D359" s="102"/>
      <c r="E359" s="103"/>
      <c r="F359" s="5"/>
      <c r="G359" s="6"/>
      <c r="H359" s="6" t="s">
        <v>451</v>
      </c>
      <c r="K359" s="80" t="s">
        <v>340</v>
      </c>
      <c r="L359" s="81"/>
      <c r="M359" s="82"/>
      <c r="N359" s="5"/>
      <c r="O359" s="6"/>
      <c r="P359" s="6" t="s">
        <v>451</v>
      </c>
    </row>
    <row r="360" spans="3:16" x14ac:dyDescent="0.25">
      <c r="C360" s="5" t="s">
        <v>6</v>
      </c>
      <c r="D360" s="5" t="s">
        <v>7</v>
      </c>
      <c r="E360" s="5" t="s">
        <v>8</v>
      </c>
      <c r="F360" s="5" t="s">
        <v>9</v>
      </c>
      <c r="G360" s="5" t="s">
        <v>10</v>
      </c>
      <c r="H360" s="6" t="s">
        <v>11</v>
      </c>
      <c r="K360" s="5" t="s">
        <v>6</v>
      </c>
      <c r="L360" s="5" t="s">
        <v>7</v>
      </c>
      <c r="M360" s="5" t="s">
        <v>8</v>
      </c>
      <c r="N360" s="5" t="s">
        <v>9</v>
      </c>
      <c r="O360" s="5" t="s">
        <v>10</v>
      </c>
      <c r="P360" s="6" t="s">
        <v>11</v>
      </c>
    </row>
    <row r="361" spans="3:16" x14ac:dyDescent="0.25">
      <c r="C361" s="6">
        <v>1</v>
      </c>
      <c r="D361" s="6" t="s">
        <v>19</v>
      </c>
      <c r="E361" s="5" t="s">
        <v>13</v>
      </c>
      <c r="F361" s="5">
        <v>4</v>
      </c>
      <c r="G361" s="6">
        <v>7.1999999999999995E-2</v>
      </c>
      <c r="H361" s="6">
        <v>0.28799999999999998</v>
      </c>
      <c r="K361" s="6">
        <v>1</v>
      </c>
      <c r="L361" s="6" t="s">
        <v>32</v>
      </c>
      <c r="M361" s="5" t="s">
        <v>13</v>
      </c>
      <c r="N361" s="5">
        <v>4</v>
      </c>
      <c r="O361" s="6">
        <v>3.7999999999999999E-2</v>
      </c>
      <c r="P361" s="6">
        <v>0.152</v>
      </c>
    </row>
    <row r="362" spans="3:16" x14ac:dyDescent="0.25">
      <c r="H362" s="6" t="s">
        <v>451</v>
      </c>
      <c r="P362" s="6"/>
    </row>
    <row r="363" spans="3:16" x14ac:dyDescent="0.25">
      <c r="C363" s="101" t="s">
        <v>341</v>
      </c>
      <c r="D363" s="102"/>
      <c r="E363" s="103"/>
      <c r="F363" s="5"/>
      <c r="G363" s="6"/>
      <c r="H363" s="6" t="s">
        <v>451</v>
      </c>
      <c r="K363" s="80" t="s">
        <v>341</v>
      </c>
      <c r="L363" s="81"/>
      <c r="M363" s="82"/>
      <c r="N363" s="5"/>
      <c r="O363" s="6"/>
      <c r="P363" s="6" t="s">
        <v>451</v>
      </c>
    </row>
    <row r="364" spans="3:16" x14ac:dyDescent="0.25">
      <c r="C364" s="5" t="s">
        <v>6</v>
      </c>
      <c r="D364" s="5" t="s">
        <v>7</v>
      </c>
      <c r="E364" s="5" t="s">
        <v>8</v>
      </c>
      <c r="F364" s="5" t="s">
        <v>9</v>
      </c>
      <c r="G364" s="5" t="s">
        <v>10</v>
      </c>
      <c r="H364" s="6" t="s">
        <v>11</v>
      </c>
      <c r="K364" s="5" t="s">
        <v>6</v>
      </c>
      <c r="L364" s="5" t="s">
        <v>7</v>
      </c>
      <c r="M364" s="5" t="s">
        <v>8</v>
      </c>
      <c r="N364" s="5" t="s">
        <v>9</v>
      </c>
      <c r="O364" s="5" t="s">
        <v>10</v>
      </c>
      <c r="P364" s="6" t="s">
        <v>11</v>
      </c>
    </row>
    <row r="365" spans="3:16" x14ac:dyDescent="0.25">
      <c r="C365" s="6">
        <v>1</v>
      </c>
      <c r="D365" s="6" t="s">
        <v>26</v>
      </c>
      <c r="E365" s="5" t="s">
        <v>25</v>
      </c>
      <c r="F365" s="5">
        <v>4</v>
      </c>
      <c r="G365" s="6">
        <v>0.06</v>
      </c>
      <c r="H365" s="6">
        <v>0.24</v>
      </c>
      <c r="K365" s="6">
        <v>1</v>
      </c>
      <c r="L365" s="6" t="s">
        <v>24</v>
      </c>
      <c r="M365" s="5" t="s">
        <v>25</v>
      </c>
      <c r="N365" s="5">
        <v>4</v>
      </c>
      <c r="O365" s="6">
        <v>3.2000000000000001E-2</v>
      </c>
      <c r="P365" s="6">
        <v>0.128</v>
      </c>
    </row>
    <row r="366" spans="3:16" x14ac:dyDescent="0.25">
      <c r="H366" s="6" t="s">
        <v>451</v>
      </c>
      <c r="P366" s="6" t="s">
        <v>451</v>
      </c>
    </row>
    <row r="367" spans="3:16" x14ac:dyDescent="0.25">
      <c r="C367" s="101" t="s">
        <v>342</v>
      </c>
      <c r="D367" s="102"/>
      <c r="E367" s="103"/>
      <c r="F367" s="5"/>
      <c r="G367" s="6"/>
      <c r="H367" s="6" t="s">
        <v>451</v>
      </c>
      <c r="K367" s="80" t="s">
        <v>342</v>
      </c>
      <c r="L367" s="81"/>
      <c r="M367" s="82"/>
      <c r="N367" s="5"/>
      <c r="O367" s="6"/>
      <c r="P367" s="6" t="s">
        <v>451</v>
      </c>
    </row>
    <row r="368" spans="3:16" x14ac:dyDescent="0.25">
      <c r="C368" s="5" t="s">
        <v>6</v>
      </c>
      <c r="D368" s="5" t="s">
        <v>7</v>
      </c>
      <c r="E368" s="5" t="s">
        <v>8</v>
      </c>
      <c r="F368" s="5" t="s">
        <v>9</v>
      </c>
      <c r="G368" s="5" t="s">
        <v>10</v>
      </c>
      <c r="H368" s="6" t="s">
        <v>11</v>
      </c>
      <c r="K368" s="5" t="s">
        <v>6</v>
      </c>
      <c r="L368" s="5" t="s">
        <v>7</v>
      </c>
      <c r="M368" s="5" t="s">
        <v>8</v>
      </c>
      <c r="N368" s="5" t="s">
        <v>9</v>
      </c>
      <c r="O368" s="5" t="s">
        <v>10</v>
      </c>
      <c r="P368" s="6" t="s">
        <v>11</v>
      </c>
    </row>
    <row r="369" spans="3:16" x14ac:dyDescent="0.25">
      <c r="C369" s="6">
        <v>1</v>
      </c>
      <c r="D369" s="6" t="s">
        <v>19</v>
      </c>
      <c r="E369" s="5" t="s">
        <v>13</v>
      </c>
      <c r="F369" s="5">
        <v>15</v>
      </c>
      <c r="G369" s="6">
        <v>7.1999999999999995E-2</v>
      </c>
      <c r="H369" s="6">
        <v>1.0799999999999998</v>
      </c>
      <c r="K369" s="6">
        <v>1</v>
      </c>
      <c r="L369" s="6" t="s">
        <v>32</v>
      </c>
      <c r="M369" s="5" t="s">
        <v>13</v>
      </c>
      <c r="N369" s="5">
        <v>15</v>
      </c>
      <c r="O369" s="6">
        <v>3.7999999999999999E-2</v>
      </c>
      <c r="P369" s="6">
        <v>0.56999999999999995</v>
      </c>
    </row>
    <row r="370" spans="3:16" x14ac:dyDescent="0.25">
      <c r="H370" s="6" t="s">
        <v>451</v>
      </c>
      <c r="P370" s="6" t="s">
        <v>451</v>
      </c>
    </row>
    <row r="371" spans="3:16" x14ac:dyDescent="0.25">
      <c r="C371" s="101" t="s">
        <v>343</v>
      </c>
      <c r="D371" s="102"/>
      <c r="E371" s="103"/>
      <c r="F371" s="5"/>
      <c r="G371" s="6"/>
      <c r="H371" s="6" t="s">
        <v>451</v>
      </c>
      <c r="K371" s="80" t="s">
        <v>343</v>
      </c>
      <c r="L371" s="81"/>
      <c r="M371" s="82"/>
      <c r="N371" s="5"/>
      <c r="O371" s="6"/>
      <c r="P371" s="6" t="s">
        <v>451</v>
      </c>
    </row>
    <row r="372" spans="3:16" x14ac:dyDescent="0.25">
      <c r="C372" s="5" t="s">
        <v>6</v>
      </c>
      <c r="D372" s="5" t="s">
        <v>7</v>
      </c>
      <c r="E372" s="5" t="s">
        <v>8</v>
      </c>
      <c r="F372" s="5" t="s">
        <v>9</v>
      </c>
      <c r="G372" s="5" t="s">
        <v>10</v>
      </c>
      <c r="H372" s="6" t="s">
        <v>11</v>
      </c>
      <c r="K372" s="5" t="s">
        <v>6</v>
      </c>
      <c r="L372" s="5" t="s">
        <v>7</v>
      </c>
      <c r="M372" s="5" t="s">
        <v>8</v>
      </c>
      <c r="N372" s="5" t="s">
        <v>9</v>
      </c>
      <c r="O372" s="5" t="s">
        <v>10</v>
      </c>
      <c r="P372" s="6" t="s">
        <v>11</v>
      </c>
    </row>
    <row r="373" spans="3:16" x14ac:dyDescent="0.25">
      <c r="C373" s="6">
        <v>1</v>
      </c>
      <c r="D373" s="6" t="s">
        <v>19</v>
      </c>
      <c r="E373" s="5" t="s">
        <v>13</v>
      </c>
      <c r="F373" s="5">
        <v>3</v>
      </c>
      <c r="G373" s="6">
        <v>7.1999999999999995E-2</v>
      </c>
      <c r="H373" s="6">
        <v>0.21599999999999997</v>
      </c>
      <c r="K373" s="6">
        <v>1</v>
      </c>
      <c r="L373" s="6" t="s">
        <v>32</v>
      </c>
      <c r="M373" s="5" t="s">
        <v>13</v>
      </c>
      <c r="N373" s="5">
        <v>3</v>
      </c>
      <c r="O373" s="6">
        <v>3.7999999999999999E-2</v>
      </c>
      <c r="P373" s="6">
        <v>0.11399999999999999</v>
      </c>
    </row>
    <row r="374" spans="3:16" x14ac:dyDescent="0.25">
      <c r="H374" s="6" t="s">
        <v>451</v>
      </c>
      <c r="P374" s="6" t="s">
        <v>451</v>
      </c>
    </row>
    <row r="375" spans="3:16" x14ac:dyDescent="0.25">
      <c r="C375" s="101" t="s">
        <v>344</v>
      </c>
      <c r="D375" s="102"/>
      <c r="E375" s="103"/>
      <c r="F375" s="5"/>
      <c r="G375" s="6"/>
      <c r="H375" s="6" t="s">
        <v>451</v>
      </c>
      <c r="K375" s="80" t="s">
        <v>344</v>
      </c>
      <c r="L375" s="81"/>
      <c r="M375" s="82"/>
      <c r="N375" s="5"/>
      <c r="O375" s="6"/>
      <c r="P375" s="6" t="s">
        <v>451</v>
      </c>
    </row>
    <row r="376" spans="3:16" x14ac:dyDescent="0.25">
      <c r="C376" s="5" t="s">
        <v>6</v>
      </c>
      <c r="D376" s="5" t="s">
        <v>7</v>
      </c>
      <c r="E376" s="5" t="s">
        <v>8</v>
      </c>
      <c r="F376" s="5" t="s">
        <v>9</v>
      </c>
      <c r="G376" s="5" t="s">
        <v>10</v>
      </c>
      <c r="H376" s="6" t="s">
        <v>11</v>
      </c>
      <c r="K376" s="5" t="s">
        <v>6</v>
      </c>
      <c r="L376" s="5" t="s">
        <v>7</v>
      </c>
      <c r="M376" s="5" t="s">
        <v>8</v>
      </c>
      <c r="N376" s="5" t="s">
        <v>9</v>
      </c>
      <c r="O376" s="5" t="s">
        <v>10</v>
      </c>
      <c r="P376" s="6" t="s">
        <v>11</v>
      </c>
    </row>
    <row r="377" spans="3:16" x14ac:dyDescent="0.25">
      <c r="C377" s="6">
        <v>1</v>
      </c>
      <c r="D377" s="6" t="s">
        <v>19</v>
      </c>
      <c r="E377" s="5" t="s">
        <v>13</v>
      </c>
      <c r="F377" s="5">
        <v>5</v>
      </c>
      <c r="G377" s="6">
        <v>7.1999999999999995E-2</v>
      </c>
      <c r="H377" s="6">
        <v>0.36</v>
      </c>
      <c r="K377" s="6">
        <v>1</v>
      </c>
      <c r="L377" s="6" t="s">
        <v>32</v>
      </c>
      <c r="M377" s="5" t="s">
        <v>13</v>
      </c>
      <c r="N377" s="5">
        <v>5</v>
      </c>
      <c r="O377" s="6">
        <v>3.7999999999999999E-2</v>
      </c>
      <c r="P377" s="6">
        <v>0.19</v>
      </c>
    </row>
    <row r="378" spans="3:16" x14ac:dyDescent="0.25">
      <c r="H378" s="6" t="s">
        <v>451</v>
      </c>
      <c r="P378" s="6" t="s">
        <v>451</v>
      </c>
    </row>
    <row r="379" spans="3:16" x14ac:dyDescent="0.25">
      <c r="C379" s="101" t="s">
        <v>345</v>
      </c>
      <c r="D379" s="102"/>
      <c r="E379" s="103"/>
      <c r="F379" s="5"/>
      <c r="G379" s="6"/>
      <c r="H379" s="6" t="s">
        <v>451</v>
      </c>
      <c r="K379" s="80" t="s">
        <v>345</v>
      </c>
      <c r="L379" s="81"/>
      <c r="M379" s="82"/>
      <c r="N379" s="5"/>
      <c r="O379" s="6"/>
      <c r="P379" s="6" t="s">
        <v>451</v>
      </c>
    </row>
    <row r="380" spans="3:16" x14ac:dyDescent="0.25">
      <c r="C380" s="5" t="s">
        <v>6</v>
      </c>
      <c r="D380" s="5" t="s">
        <v>7</v>
      </c>
      <c r="E380" s="5" t="s">
        <v>8</v>
      </c>
      <c r="F380" s="5" t="s">
        <v>9</v>
      </c>
      <c r="G380" s="5" t="s">
        <v>10</v>
      </c>
      <c r="H380" s="6" t="s">
        <v>11</v>
      </c>
      <c r="K380" s="5" t="s">
        <v>6</v>
      </c>
      <c r="L380" s="5" t="s">
        <v>7</v>
      </c>
      <c r="M380" s="5" t="s">
        <v>8</v>
      </c>
      <c r="N380" s="5" t="s">
        <v>9</v>
      </c>
      <c r="O380" s="5" t="s">
        <v>10</v>
      </c>
      <c r="P380" s="6" t="s">
        <v>11</v>
      </c>
    </row>
    <row r="381" spans="3:16" x14ac:dyDescent="0.25">
      <c r="C381" s="6">
        <v>1</v>
      </c>
      <c r="D381" s="6" t="s">
        <v>26</v>
      </c>
      <c r="E381" s="5" t="s">
        <v>13</v>
      </c>
      <c r="F381" s="5">
        <v>2</v>
      </c>
      <c r="G381" s="6">
        <v>0.06</v>
      </c>
      <c r="H381" s="6">
        <v>0.12</v>
      </c>
      <c r="K381" s="6">
        <v>1</v>
      </c>
      <c r="L381" s="6" t="s">
        <v>24</v>
      </c>
      <c r="M381" s="5" t="s">
        <v>25</v>
      </c>
      <c r="N381" s="5">
        <v>2</v>
      </c>
      <c r="O381" s="6">
        <v>3.2000000000000001E-2</v>
      </c>
      <c r="P381" s="6">
        <v>6.4000000000000001E-2</v>
      </c>
    </row>
    <row r="382" spans="3:16" x14ac:dyDescent="0.25">
      <c r="H382" s="6" t="s">
        <v>451</v>
      </c>
      <c r="P382" s="6" t="s">
        <v>451</v>
      </c>
    </row>
    <row r="383" spans="3:16" x14ac:dyDescent="0.25">
      <c r="C383" s="101" t="s">
        <v>346</v>
      </c>
      <c r="D383" s="102"/>
      <c r="E383" s="103"/>
      <c r="F383" s="5"/>
      <c r="G383" s="6"/>
      <c r="H383" s="6" t="s">
        <v>451</v>
      </c>
      <c r="K383" s="80" t="s">
        <v>346</v>
      </c>
      <c r="L383" s="81"/>
      <c r="M383" s="82"/>
      <c r="N383" s="5"/>
      <c r="O383" s="6"/>
      <c r="P383" s="6" t="s">
        <v>451</v>
      </c>
    </row>
    <row r="384" spans="3:16" x14ac:dyDescent="0.25">
      <c r="C384" s="5" t="s">
        <v>6</v>
      </c>
      <c r="D384" s="5" t="s">
        <v>7</v>
      </c>
      <c r="E384" s="5" t="s">
        <v>8</v>
      </c>
      <c r="F384" s="5" t="s">
        <v>9</v>
      </c>
      <c r="G384" s="5" t="s">
        <v>10</v>
      </c>
      <c r="H384" s="6" t="s">
        <v>11</v>
      </c>
      <c r="K384" s="5" t="s">
        <v>6</v>
      </c>
      <c r="L384" s="5" t="s">
        <v>7</v>
      </c>
      <c r="M384" s="5" t="s">
        <v>8</v>
      </c>
      <c r="N384" s="5" t="s">
        <v>9</v>
      </c>
      <c r="O384" s="5" t="s">
        <v>10</v>
      </c>
      <c r="P384" s="6" t="s">
        <v>11</v>
      </c>
    </row>
    <row r="385" spans="3:16" x14ac:dyDescent="0.25">
      <c r="C385" s="6">
        <v>1</v>
      </c>
      <c r="D385" s="6" t="s">
        <v>23</v>
      </c>
      <c r="E385" s="5" t="s">
        <v>13</v>
      </c>
      <c r="F385" s="5">
        <v>2</v>
      </c>
      <c r="G385" s="6">
        <v>7.4999999999999997E-2</v>
      </c>
      <c r="H385" s="6">
        <v>0.15</v>
      </c>
      <c r="K385" s="6">
        <v>1</v>
      </c>
      <c r="L385" s="6" t="s">
        <v>24</v>
      </c>
      <c r="M385" s="5" t="s">
        <v>25</v>
      </c>
      <c r="N385" s="5">
        <v>2</v>
      </c>
      <c r="O385" s="6">
        <v>3.2000000000000001E-2</v>
      </c>
      <c r="P385" s="6">
        <v>6.4000000000000001E-2</v>
      </c>
    </row>
    <row r="386" spans="3:16" x14ac:dyDescent="0.25">
      <c r="H386" s="6" t="s">
        <v>451</v>
      </c>
      <c r="P386" s="6" t="s">
        <v>451</v>
      </c>
    </row>
    <row r="387" spans="3:16" x14ac:dyDescent="0.25">
      <c r="C387" s="98" t="s">
        <v>58</v>
      </c>
      <c r="D387" s="98"/>
      <c r="K387" s="2" t="s">
        <v>58</v>
      </c>
      <c r="L387" s="2"/>
    </row>
    <row r="388" spans="3:16" x14ac:dyDescent="0.25">
      <c r="H388" s="6" t="s">
        <v>451</v>
      </c>
      <c r="P388" s="6" t="s">
        <v>451</v>
      </c>
    </row>
    <row r="389" spans="3:16" x14ac:dyDescent="0.25">
      <c r="C389" s="101" t="s">
        <v>347</v>
      </c>
      <c r="D389" s="102"/>
      <c r="E389" s="103"/>
      <c r="F389" s="5"/>
      <c r="G389" s="6"/>
      <c r="H389" s="6" t="s">
        <v>451</v>
      </c>
      <c r="K389" s="80" t="s">
        <v>347</v>
      </c>
      <c r="L389" s="81"/>
      <c r="M389" s="82"/>
      <c r="N389" s="5"/>
      <c r="O389" s="6"/>
      <c r="P389" s="6" t="s">
        <v>451</v>
      </c>
    </row>
    <row r="390" spans="3:16" x14ac:dyDescent="0.25">
      <c r="C390" s="5" t="s">
        <v>6</v>
      </c>
      <c r="D390" s="5" t="s">
        <v>7</v>
      </c>
      <c r="E390" s="5" t="s">
        <v>8</v>
      </c>
      <c r="F390" s="5" t="s">
        <v>9</v>
      </c>
      <c r="G390" s="5" t="s">
        <v>10</v>
      </c>
      <c r="H390" s="6" t="s">
        <v>11</v>
      </c>
      <c r="K390" s="5" t="s">
        <v>6</v>
      </c>
      <c r="L390" s="5" t="s">
        <v>7</v>
      </c>
      <c r="M390" s="5" t="s">
        <v>8</v>
      </c>
      <c r="N390" s="5" t="s">
        <v>9</v>
      </c>
      <c r="O390" s="5" t="s">
        <v>10</v>
      </c>
      <c r="P390" s="6" t="s">
        <v>11</v>
      </c>
    </row>
    <row r="391" spans="3:16" x14ac:dyDescent="0.25">
      <c r="C391" s="6">
        <v>1</v>
      </c>
      <c r="D391" s="6" t="s">
        <v>20</v>
      </c>
      <c r="E391" s="5" t="s">
        <v>13</v>
      </c>
      <c r="F391" s="5">
        <v>5</v>
      </c>
      <c r="G391" s="6">
        <v>7.1999999999999995E-2</v>
      </c>
      <c r="H391" s="6">
        <v>0.36</v>
      </c>
      <c r="K391" s="6">
        <v>1</v>
      </c>
      <c r="L391" s="6" t="s">
        <v>21</v>
      </c>
      <c r="M391" s="5" t="s">
        <v>13</v>
      </c>
      <c r="N391" s="5">
        <v>5</v>
      </c>
      <c r="O391" s="6">
        <v>0.04</v>
      </c>
      <c r="P391" s="6">
        <v>0.2</v>
      </c>
    </row>
    <row r="392" spans="3:16" x14ac:dyDescent="0.25">
      <c r="H392" s="6" t="s">
        <v>451</v>
      </c>
      <c r="P392" s="6" t="s">
        <v>451</v>
      </c>
    </row>
    <row r="393" spans="3:16" x14ac:dyDescent="0.25">
      <c r="C393" s="101" t="s">
        <v>348</v>
      </c>
      <c r="D393" s="102"/>
      <c r="E393" s="103"/>
      <c r="F393" s="5"/>
      <c r="G393" s="6"/>
      <c r="H393" s="6" t="s">
        <v>451</v>
      </c>
      <c r="K393" s="80" t="s">
        <v>348</v>
      </c>
      <c r="L393" s="81"/>
      <c r="M393" s="82"/>
      <c r="N393" s="5"/>
      <c r="O393" s="6"/>
      <c r="P393" s="6" t="s">
        <v>451</v>
      </c>
    </row>
    <row r="394" spans="3:16" x14ac:dyDescent="0.25">
      <c r="C394" s="5" t="s">
        <v>6</v>
      </c>
      <c r="D394" s="5" t="s">
        <v>7</v>
      </c>
      <c r="E394" s="5" t="s">
        <v>8</v>
      </c>
      <c r="F394" s="5" t="s">
        <v>9</v>
      </c>
      <c r="G394" s="5" t="s">
        <v>10</v>
      </c>
      <c r="H394" s="6" t="s">
        <v>11</v>
      </c>
      <c r="K394" s="5" t="s">
        <v>6</v>
      </c>
      <c r="L394" s="5" t="s">
        <v>7</v>
      </c>
      <c r="M394" s="5" t="s">
        <v>8</v>
      </c>
      <c r="N394" s="5" t="s">
        <v>9</v>
      </c>
      <c r="O394" s="5" t="s">
        <v>10</v>
      </c>
      <c r="P394" s="6" t="s">
        <v>11</v>
      </c>
    </row>
    <row r="395" spans="3:16" x14ac:dyDescent="0.25">
      <c r="C395" s="6">
        <v>1</v>
      </c>
      <c r="D395" s="6" t="s">
        <v>26</v>
      </c>
      <c r="E395" s="5" t="s">
        <v>13</v>
      </c>
      <c r="F395" s="5">
        <v>5</v>
      </c>
      <c r="G395" s="6">
        <v>0.06</v>
      </c>
      <c r="H395" s="6">
        <v>0.3</v>
      </c>
      <c r="K395" s="6">
        <v>1</v>
      </c>
      <c r="L395" s="6" t="s">
        <v>24</v>
      </c>
      <c r="M395" s="5" t="s">
        <v>25</v>
      </c>
      <c r="N395" s="5">
        <v>5</v>
      </c>
      <c r="O395" s="6">
        <v>3.2000000000000001E-2</v>
      </c>
      <c r="P395" s="6">
        <v>0.16</v>
      </c>
    </row>
    <row r="396" spans="3:16" x14ac:dyDescent="0.25">
      <c r="H396" s="6" t="s">
        <v>451</v>
      </c>
      <c r="P396" s="6" t="s">
        <v>451</v>
      </c>
    </row>
    <row r="397" spans="3:16" x14ac:dyDescent="0.25">
      <c r="C397" s="101" t="s">
        <v>349</v>
      </c>
      <c r="D397" s="102"/>
      <c r="E397" s="103"/>
      <c r="F397" s="5"/>
      <c r="G397" s="6"/>
      <c r="H397" s="6" t="s">
        <v>451</v>
      </c>
      <c r="K397" s="80" t="s">
        <v>349</v>
      </c>
      <c r="L397" s="81"/>
      <c r="M397" s="82"/>
      <c r="N397" s="5"/>
      <c r="O397" s="6"/>
      <c r="P397" s="6" t="s">
        <v>451</v>
      </c>
    </row>
    <row r="398" spans="3:16" x14ac:dyDescent="0.25">
      <c r="C398" s="5" t="s">
        <v>6</v>
      </c>
      <c r="D398" s="5" t="s">
        <v>7</v>
      </c>
      <c r="E398" s="5" t="s">
        <v>8</v>
      </c>
      <c r="F398" s="5" t="s">
        <v>9</v>
      </c>
      <c r="G398" s="5" t="s">
        <v>10</v>
      </c>
      <c r="H398" s="6" t="s">
        <v>11</v>
      </c>
      <c r="K398" s="5" t="s">
        <v>6</v>
      </c>
      <c r="L398" s="5" t="s">
        <v>7</v>
      </c>
      <c r="M398" s="5" t="s">
        <v>8</v>
      </c>
      <c r="N398" s="5" t="s">
        <v>9</v>
      </c>
      <c r="O398" s="5" t="s">
        <v>10</v>
      </c>
      <c r="P398" s="6" t="s">
        <v>11</v>
      </c>
    </row>
    <row r="399" spans="3:16" x14ac:dyDescent="0.25">
      <c r="C399" s="6">
        <v>1</v>
      </c>
      <c r="D399" s="6" t="s">
        <v>26</v>
      </c>
      <c r="E399" s="5" t="s">
        <v>13</v>
      </c>
      <c r="F399" s="5">
        <v>2</v>
      </c>
      <c r="G399" s="6">
        <v>0.06</v>
      </c>
      <c r="H399" s="6">
        <v>0.12</v>
      </c>
      <c r="K399" s="6">
        <v>1</v>
      </c>
      <c r="L399" s="6" t="s">
        <v>24</v>
      </c>
      <c r="M399" s="5" t="s">
        <v>25</v>
      </c>
      <c r="N399" s="5">
        <v>2</v>
      </c>
      <c r="O399" s="6">
        <v>3.2000000000000001E-2</v>
      </c>
      <c r="P399" s="6">
        <v>6.4000000000000001E-2</v>
      </c>
    </row>
    <row r="400" spans="3:16" x14ac:dyDescent="0.25">
      <c r="H400" s="6" t="s">
        <v>451</v>
      </c>
      <c r="P400" s="6" t="s">
        <v>451</v>
      </c>
    </row>
    <row r="401" spans="3:16" x14ac:dyDescent="0.25">
      <c r="C401" s="101" t="s">
        <v>350</v>
      </c>
      <c r="D401" s="102"/>
      <c r="E401" s="103"/>
      <c r="F401" s="5"/>
      <c r="G401" s="6"/>
      <c r="H401" s="6" t="s">
        <v>451</v>
      </c>
      <c r="K401" s="80" t="s">
        <v>350</v>
      </c>
      <c r="L401" s="81"/>
      <c r="M401" s="82"/>
      <c r="N401" s="5"/>
      <c r="O401" s="6"/>
      <c r="P401" s="6" t="s">
        <v>451</v>
      </c>
    </row>
    <row r="402" spans="3:16" x14ac:dyDescent="0.25">
      <c r="C402" s="5" t="s">
        <v>6</v>
      </c>
      <c r="D402" s="5" t="s">
        <v>7</v>
      </c>
      <c r="E402" s="5" t="s">
        <v>8</v>
      </c>
      <c r="F402" s="5" t="s">
        <v>9</v>
      </c>
      <c r="G402" s="5" t="s">
        <v>10</v>
      </c>
      <c r="H402" s="6" t="s">
        <v>11</v>
      </c>
      <c r="K402" s="5" t="s">
        <v>6</v>
      </c>
      <c r="L402" s="5" t="s">
        <v>7</v>
      </c>
      <c r="M402" s="5" t="s">
        <v>8</v>
      </c>
      <c r="N402" s="5" t="s">
        <v>9</v>
      </c>
      <c r="O402" s="5" t="s">
        <v>10</v>
      </c>
      <c r="P402" s="6" t="s">
        <v>11</v>
      </c>
    </row>
    <row r="403" spans="3:16" x14ac:dyDescent="0.25">
      <c r="C403" s="6">
        <v>1</v>
      </c>
      <c r="D403" s="6" t="s">
        <v>26</v>
      </c>
      <c r="E403" s="5" t="s">
        <v>13</v>
      </c>
      <c r="F403" s="5">
        <v>7</v>
      </c>
      <c r="G403" s="6">
        <v>0.06</v>
      </c>
      <c r="H403" s="6">
        <v>0.42</v>
      </c>
      <c r="K403" s="6">
        <v>1</v>
      </c>
      <c r="L403" s="6" t="s">
        <v>24</v>
      </c>
      <c r="M403" s="5" t="s">
        <v>25</v>
      </c>
      <c r="N403" s="5">
        <v>7</v>
      </c>
      <c r="O403" s="6">
        <v>3.2000000000000001E-2</v>
      </c>
      <c r="P403" s="6">
        <v>0.224</v>
      </c>
    </row>
    <row r="404" spans="3:16" x14ac:dyDescent="0.25">
      <c r="H404" s="6" t="s">
        <v>451</v>
      </c>
      <c r="P404" s="6" t="s">
        <v>451</v>
      </c>
    </row>
    <row r="405" spans="3:16" x14ac:dyDescent="0.25">
      <c r="C405" s="98" t="s">
        <v>59</v>
      </c>
      <c r="D405" s="98"/>
      <c r="K405" s="2" t="s">
        <v>59</v>
      </c>
      <c r="L405" s="2"/>
    </row>
    <row r="406" spans="3:16" x14ac:dyDescent="0.25">
      <c r="H406" s="6" t="s">
        <v>451</v>
      </c>
      <c r="P406" s="6" t="s">
        <v>451</v>
      </c>
    </row>
    <row r="407" spans="3:16" x14ac:dyDescent="0.25">
      <c r="C407" s="101" t="s">
        <v>351</v>
      </c>
      <c r="D407" s="102"/>
      <c r="E407" s="103"/>
      <c r="F407" s="5"/>
      <c r="G407" s="6"/>
      <c r="H407" s="6" t="s">
        <v>451</v>
      </c>
      <c r="K407" s="80" t="s">
        <v>351</v>
      </c>
      <c r="L407" s="81"/>
      <c r="M407" s="82"/>
      <c r="N407" s="5"/>
      <c r="O407" s="6"/>
      <c r="P407" s="6" t="s">
        <v>451</v>
      </c>
    </row>
    <row r="408" spans="3:16" x14ac:dyDescent="0.25">
      <c r="C408" s="5" t="s">
        <v>6</v>
      </c>
      <c r="D408" s="5" t="s">
        <v>7</v>
      </c>
      <c r="E408" s="5" t="s">
        <v>8</v>
      </c>
      <c r="F408" s="5" t="s">
        <v>9</v>
      </c>
      <c r="G408" s="5" t="s">
        <v>10</v>
      </c>
      <c r="H408" s="6" t="s">
        <v>11</v>
      </c>
      <c r="K408" s="5" t="s">
        <v>6</v>
      </c>
      <c r="L408" s="5" t="s">
        <v>7</v>
      </c>
      <c r="M408" s="5" t="s">
        <v>8</v>
      </c>
      <c r="N408" s="5" t="s">
        <v>9</v>
      </c>
      <c r="O408" s="5" t="s">
        <v>10</v>
      </c>
      <c r="P408" s="6" t="s">
        <v>11</v>
      </c>
    </row>
    <row r="409" spans="3:16" x14ac:dyDescent="0.25">
      <c r="C409" s="6">
        <v>1</v>
      </c>
      <c r="D409" s="6" t="s">
        <v>19</v>
      </c>
      <c r="E409" s="5" t="s">
        <v>13</v>
      </c>
      <c r="F409" s="5">
        <v>6</v>
      </c>
      <c r="G409" s="6">
        <v>7.1999999999999995E-2</v>
      </c>
      <c r="H409" s="6">
        <v>0.43199999999999994</v>
      </c>
      <c r="K409" s="6">
        <v>1</v>
      </c>
      <c r="L409" s="6" t="s">
        <v>21</v>
      </c>
      <c r="M409" s="5" t="s">
        <v>13</v>
      </c>
      <c r="N409" s="5">
        <v>6</v>
      </c>
      <c r="O409" s="6">
        <v>0.04</v>
      </c>
      <c r="P409" s="6">
        <v>0.24</v>
      </c>
    </row>
    <row r="410" spans="3:16" x14ac:dyDescent="0.25">
      <c r="H410" s="6" t="s">
        <v>451</v>
      </c>
      <c r="P410" s="6" t="s">
        <v>451</v>
      </c>
    </row>
    <row r="411" spans="3:16" x14ac:dyDescent="0.25">
      <c r="C411" s="101" t="s">
        <v>352</v>
      </c>
      <c r="D411" s="102"/>
      <c r="E411" s="103"/>
      <c r="F411" s="5"/>
      <c r="G411" s="6"/>
      <c r="H411" s="6" t="s">
        <v>451</v>
      </c>
      <c r="K411" s="80" t="s">
        <v>352</v>
      </c>
      <c r="L411" s="81"/>
      <c r="M411" s="82"/>
      <c r="N411" s="5"/>
      <c r="O411" s="6"/>
      <c r="P411" s="6" t="s">
        <v>451</v>
      </c>
    </row>
    <row r="412" spans="3:16" x14ac:dyDescent="0.25">
      <c r="C412" s="5" t="s">
        <v>6</v>
      </c>
      <c r="D412" s="5" t="s">
        <v>7</v>
      </c>
      <c r="E412" s="5" t="s">
        <v>8</v>
      </c>
      <c r="F412" s="5" t="s">
        <v>9</v>
      </c>
      <c r="G412" s="5" t="s">
        <v>10</v>
      </c>
      <c r="H412" s="6" t="s">
        <v>11</v>
      </c>
      <c r="K412" s="5" t="s">
        <v>6</v>
      </c>
      <c r="L412" s="5" t="s">
        <v>7</v>
      </c>
      <c r="M412" s="5" t="s">
        <v>8</v>
      </c>
      <c r="N412" s="5" t="s">
        <v>9</v>
      </c>
      <c r="O412" s="5" t="s">
        <v>10</v>
      </c>
      <c r="P412" s="6" t="s">
        <v>11</v>
      </c>
    </row>
    <row r="413" spans="3:16" x14ac:dyDescent="0.25">
      <c r="C413" s="6">
        <v>1</v>
      </c>
      <c r="D413" s="6" t="s">
        <v>26</v>
      </c>
      <c r="E413" s="5" t="s">
        <v>13</v>
      </c>
      <c r="F413" s="5">
        <v>6</v>
      </c>
      <c r="G413" s="6">
        <v>0.06</v>
      </c>
      <c r="H413" s="6">
        <v>0.36</v>
      </c>
      <c r="K413" s="6">
        <v>1</v>
      </c>
      <c r="L413" s="6" t="s">
        <v>24</v>
      </c>
      <c r="M413" s="5" t="s">
        <v>25</v>
      </c>
      <c r="N413" s="5">
        <v>6</v>
      </c>
      <c r="O413" s="6">
        <v>3.2000000000000001E-2</v>
      </c>
      <c r="P413" s="6">
        <v>0.192</v>
      </c>
    </row>
    <row r="414" spans="3:16" x14ac:dyDescent="0.25">
      <c r="H414" s="6" t="s">
        <v>451</v>
      </c>
      <c r="P414" s="6" t="s">
        <v>451</v>
      </c>
    </row>
    <row r="415" spans="3:16" x14ac:dyDescent="0.25">
      <c r="C415" s="101" t="s">
        <v>353</v>
      </c>
      <c r="D415" s="102"/>
      <c r="E415" s="103"/>
      <c r="F415" s="5"/>
      <c r="G415" s="6"/>
      <c r="H415" s="6" t="s">
        <v>451</v>
      </c>
      <c r="K415" s="80" t="s">
        <v>353</v>
      </c>
      <c r="L415" s="81"/>
      <c r="M415" s="82"/>
      <c r="N415" s="5"/>
      <c r="O415" s="6"/>
      <c r="P415" s="6" t="s">
        <v>451</v>
      </c>
    </row>
    <row r="416" spans="3:16" x14ac:dyDescent="0.25">
      <c r="C416" s="5" t="s">
        <v>6</v>
      </c>
      <c r="D416" s="5" t="s">
        <v>7</v>
      </c>
      <c r="E416" s="5" t="s">
        <v>8</v>
      </c>
      <c r="F416" s="5" t="s">
        <v>9</v>
      </c>
      <c r="G416" s="5" t="s">
        <v>10</v>
      </c>
      <c r="H416" s="6" t="s">
        <v>11</v>
      </c>
      <c r="K416" s="5" t="s">
        <v>6</v>
      </c>
      <c r="L416" s="5" t="s">
        <v>7</v>
      </c>
      <c r="M416" s="5" t="s">
        <v>8</v>
      </c>
      <c r="N416" s="5" t="s">
        <v>9</v>
      </c>
      <c r="O416" s="5" t="s">
        <v>10</v>
      </c>
      <c r="P416" s="6" t="s">
        <v>11</v>
      </c>
    </row>
    <row r="417" spans="3:16" x14ac:dyDescent="0.25">
      <c r="C417" s="6">
        <v>1</v>
      </c>
      <c r="D417" s="6" t="s">
        <v>26</v>
      </c>
      <c r="E417" s="5" t="s">
        <v>13</v>
      </c>
      <c r="F417" s="5">
        <v>2</v>
      </c>
      <c r="G417" s="6">
        <v>0.06</v>
      </c>
      <c r="H417" s="6">
        <v>0.12</v>
      </c>
      <c r="K417" s="6">
        <v>1</v>
      </c>
      <c r="L417" s="6" t="s">
        <v>24</v>
      </c>
      <c r="M417" s="5" t="s">
        <v>25</v>
      </c>
      <c r="N417" s="5">
        <v>2</v>
      </c>
      <c r="O417" s="6">
        <v>3.2000000000000001E-2</v>
      </c>
      <c r="P417" s="6">
        <v>6.4000000000000001E-2</v>
      </c>
    </row>
    <row r="418" spans="3:16" x14ac:dyDescent="0.25">
      <c r="H418" s="6" t="s">
        <v>451</v>
      </c>
      <c r="P418" s="6" t="s">
        <v>451</v>
      </c>
    </row>
    <row r="419" spans="3:16" x14ac:dyDescent="0.25">
      <c r="C419" s="101" t="s">
        <v>354</v>
      </c>
      <c r="D419" s="102"/>
      <c r="E419" s="103"/>
      <c r="F419" s="5"/>
      <c r="G419" s="6"/>
      <c r="H419" s="6" t="s">
        <v>451</v>
      </c>
      <c r="K419" s="80" t="s">
        <v>354</v>
      </c>
      <c r="L419" s="81"/>
      <c r="M419" s="82"/>
      <c r="N419" s="5"/>
      <c r="O419" s="6"/>
      <c r="P419" s="6" t="s">
        <v>451</v>
      </c>
    </row>
    <row r="420" spans="3:16" x14ac:dyDescent="0.25">
      <c r="C420" s="5" t="s">
        <v>6</v>
      </c>
      <c r="D420" s="5" t="s">
        <v>7</v>
      </c>
      <c r="E420" s="5" t="s">
        <v>8</v>
      </c>
      <c r="F420" s="5" t="s">
        <v>9</v>
      </c>
      <c r="G420" s="5" t="s">
        <v>10</v>
      </c>
      <c r="H420" s="6" t="s">
        <v>11</v>
      </c>
      <c r="K420" s="5" t="s">
        <v>6</v>
      </c>
      <c r="L420" s="5" t="s">
        <v>7</v>
      </c>
      <c r="M420" s="5" t="s">
        <v>8</v>
      </c>
      <c r="N420" s="5" t="s">
        <v>9</v>
      </c>
      <c r="O420" s="5" t="s">
        <v>10</v>
      </c>
      <c r="P420" s="6" t="s">
        <v>11</v>
      </c>
    </row>
    <row r="421" spans="3:16" x14ac:dyDescent="0.25">
      <c r="C421" s="6">
        <v>1</v>
      </c>
      <c r="D421" s="6" t="s">
        <v>26</v>
      </c>
      <c r="E421" s="5" t="s">
        <v>13</v>
      </c>
      <c r="F421" s="5">
        <v>7</v>
      </c>
      <c r="G421" s="6">
        <v>0.06</v>
      </c>
      <c r="H421" s="6">
        <v>0.42</v>
      </c>
      <c r="K421" s="6">
        <v>1</v>
      </c>
      <c r="L421" s="6" t="s">
        <v>24</v>
      </c>
      <c r="M421" s="5" t="s">
        <v>25</v>
      </c>
      <c r="N421" s="5">
        <v>7</v>
      </c>
      <c r="O421" s="6">
        <v>3.2000000000000001E-2</v>
      </c>
      <c r="P421" s="6">
        <v>0.224</v>
      </c>
    </row>
    <row r="422" spans="3:16" x14ac:dyDescent="0.25">
      <c r="H422" s="6" t="s">
        <v>451</v>
      </c>
      <c r="P422" s="6" t="s">
        <v>451</v>
      </c>
    </row>
    <row r="423" spans="3:16" x14ac:dyDescent="0.25">
      <c r="C423" s="98" t="s">
        <v>60</v>
      </c>
      <c r="D423" s="98"/>
      <c r="K423" s="2" t="s">
        <v>60</v>
      </c>
      <c r="L423" s="2"/>
    </row>
    <row r="424" spans="3:16" x14ac:dyDescent="0.25">
      <c r="H424" s="6" t="s">
        <v>451</v>
      </c>
      <c r="P424" s="6" t="s">
        <v>451</v>
      </c>
    </row>
    <row r="425" spans="3:16" x14ac:dyDescent="0.25">
      <c r="C425" s="101" t="s">
        <v>355</v>
      </c>
      <c r="D425" s="102"/>
      <c r="E425" s="103"/>
      <c r="F425" s="5"/>
      <c r="G425" s="6"/>
      <c r="H425" s="6" t="s">
        <v>451</v>
      </c>
      <c r="K425" s="80" t="s">
        <v>355</v>
      </c>
      <c r="L425" s="81"/>
      <c r="M425" s="82"/>
      <c r="N425" s="5"/>
      <c r="O425" s="6"/>
      <c r="P425" s="6" t="s">
        <v>451</v>
      </c>
    </row>
    <row r="426" spans="3:16" x14ac:dyDescent="0.25">
      <c r="C426" s="5" t="s">
        <v>6</v>
      </c>
      <c r="D426" s="5" t="s">
        <v>7</v>
      </c>
      <c r="E426" s="5" t="s">
        <v>8</v>
      </c>
      <c r="F426" s="5" t="s">
        <v>9</v>
      </c>
      <c r="G426" s="5" t="s">
        <v>10</v>
      </c>
      <c r="H426" s="6" t="s">
        <v>11</v>
      </c>
      <c r="K426" s="5" t="s">
        <v>6</v>
      </c>
      <c r="L426" s="5" t="s">
        <v>7</v>
      </c>
      <c r="M426" s="5" t="s">
        <v>8</v>
      </c>
      <c r="N426" s="5" t="s">
        <v>9</v>
      </c>
      <c r="O426" s="5" t="s">
        <v>10</v>
      </c>
      <c r="P426" s="6" t="s">
        <v>11</v>
      </c>
    </row>
    <row r="427" spans="3:16" x14ac:dyDescent="0.25">
      <c r="C427" s="6">
        <v>1</v>
      </c>
      <c r="D427" s="6" t="s">
        <v>20</v>
      </c>
      <c r="E427" s="5" t="s">
        <v>13</v>
      </c>
      <c r="F427" s="5">
        <v>7</v>
      </c>
      <c r="G427" s="6">
        <v>7.1999999999999995E-2</v>
      </c>
      <c r="H427" s="6">
        <v>0.504</v>
      </c>
      <c r="K427" s="6">
        <v>1</v>
      </c>
      <c r="L427" s="6" t="s">
        <v>21</v>
      </c>
      <c r="M427" s="5" t="s">
        <v>13</v>
      </c>
      <c r="N427" s="5">
        <v>7</v>
      </c>
      <c r="O427" s="6">
        <v>0.04</v>
      </c>
      <c r="P427" s="6">
        <v>0.28000000000000003</v>
      </c>
    </row>
    <row r="429" spans="3:16" x14ac:dyDescent="0.25">
      <c r="C429" s="101" t="s">
        <v>356</v>
      </c>
      <c r="D429" s="102"/>
      <c r="E429" s="103"/>
      <c r="F429" s="5"/>
      <c r="G429" s="6"/>
      <c r="H429" s="6"/>
      <c r="K429" s="80" t="s">
        <v>356</v>
      </c>
      <c r="L429" s="81"/>
      <c r="M429" s="82"/>
      <c r="N429" s="5"/>
      <c r="O429" s="6"/>
      <c r="P429" s="6"/>
    </row>
    <row r="430" spans="3:16" x14ac:dyDescent="0.25">
      <c r="C430" s="5" t="s">
        <v>6</v>
      </c>
      <c r="D430" s="5" t="s">
        <v>7</v>
      </c>
      <c r="E430" s="5" t="s">
        <v>8</v>
      </c>
      <c r="F430" s="5" t="s">
        <v>9</v>
      </c>
      <c r="G430" s="5" t="s">
        <v>10</v>
      </c>
      <c r="H430" s="6" t="s">
        <v>11</v>
      </c>
      <c r="K430" s="5" t="s">
        <v>6</v>
      </c>
      <c r="L430" s="5" t="s">
        <v>7</v>
      </c>
      <c r="M430" s="5" t="s">
        <v>8</v>
      </c>
      <c r="N430" s="5" t="s">
        <v>9</v>
      </c>
      <c r="O430" s="5" t="s">
        <v>10</v>
      </c>
      <c r="P430" s="6" t="s">
        <v>11</v>
      </c>
    </row>
    <row r="431" spans="3:16" x14ac:dyDescent="0.25">
      <c r="C431" s="6">
        <v>1</v>
      </c>
      <c r="D431" s="6" t="s">
        <v>19</v>
      </c>
      <c r="E431" s="5" t="s">
        <v>13</v>
      </c>
      <c r="F431" s="5">
        <v>8</v>
      </c>
      <c r="G431" s="6">
        <v>7.1999999999999995E-2</v>
      </c>
      <c r="H431" s="6">
        <v>0.57599999999999996</v>
      </c>
      <c r="K431" s="6">
        <v>1</v>
      </c>
      <c r="L431" s="6" t="s">
        <v>32</v>
      </c>
      <c r="M431" s="5" t="s">
        <v>13</v>
      </c>
      <c r="N431" s="5">
        <v>8</v>
      </c>
      <c r="O431" s="6">
        <v>3.7999999999999999E-2</v>
      </c>
      <c r="P431" s="6">
        <v>0.30399999999999999</v>
      </c>
    </row>
    <row r="432" spans="3:16" x14ac:dyDescent="0.25">
      <c r="C432" s="6">
        <v>2</v>
      </c>
      <c r="D432" s="6" t="s">
        <v>61</v>
      </c>
      <c r="E432" s="5" t="s">
        <v>13</v>
      </c>
      <c r="F432" s="5">
        <v>2</v>
      </c>
      <c r="G432" s="6">
        <v>5.8000000000000003E-2</v>
      </c>
      <c r="H432" s="6">
        <v>0.11600000000000001</v>
      </c>
      <c r="K432" s="6">
        <v>2</v>
      </c>
      <c r="L432" s="6" t="s">
        <v>45</v>
      </c>
      <c r="M432" s="5" t="s">
        <v>13</v>
      </c>
      <c r="N432" s="5">
        <v>2</v>
      </c>
      <c r="O432" s="6">
        <v>4.7E-2</v>
      </c>
      <c r="P432" s="6">
        <v>9.4E-2</v>
      </c>
    </row>
    <row r="433" spans="3:16" x14ac:dyDescent="0.25">
      <c r="H433" s="6" t="s">
        <v>451</v>
      </c>
      <c r="P433" s="6" t="s">
        <v>451</v>
      </c>
    </row>
    <row r="434" spans="3:16" x14ac:dyDescent="0.25">
      <c r="C434" s="101" t="s">
        <v>357</v>
      </c>
      <c r="D434" s="102"/>
      <c r="E434" s="103"/>
      <c r="F434" s="5"/>
      <c r="G434" s="6"/>
      <c r="H434" s="6" t="s">
        <v>451</v>
      </c>
      <c r="K434" s="80" t="s">
        <v>357</v>
      </c>
      <c r="L434" s="81"/>
      <c r="M434" s="82"/>
      <c r="N434" s="5"/>
      <c r="O434" s="6"/>
      <c r="P434" s="6" t="s">
        <v>451</v>
      </c>
    </row>
    <row r="435" spans="3:16" x14ac:dyDescent="0.25">
      <c r="C435" s="5" t="s">
        <v>6</v>
      </c>
      <c r="D435" s="5" t="s">
        <v>7</v>
      </c>
      <c r="E435" s="5" t="s">
        <v>8</v>
      </c>
      <c r="F435" s="5" t="s">
        <v>9</v>
      </c>
      <c r="G435" s="5" t="s">
        <v>10</v>
      </c>
      <c r="H435" s="6" t="s">
        <v>11</v>
      </c>
      <c r="K435" s="5" t="s">
        <v>6</v>
      </c>
      <c r="L435" s="5" t="s">
        <v>7</v>
      </c>
      <c r="M435" s="5" t="s">
        <v>8</v>
      </c>
      <c r="N435" s="5" t="s">
        <v>9</v>
      </c>
      <c r="O435" s="5" t="s">
        <v>10</v>
      </c>
      <c r="P435" s="6" t="s">
        <v>11</v>
      </c>
    </row>
    <row r="436" spans="3:16" x14ac:dyDescent="0.25">
      <c r="C436" s="6">
        <v>1</v>
      </c>
      <c r="D436" s="6" t="s">
        <v>26</v>
      </c>
      <c r="E436" s="5" t="s">
        <v>13</v>
      </c>
      <c r="F436" s="5">
        <v>2</v>
      </c>
      <c r="G436" s="6">
        <v>0.06</v>
      </c>
      <c r="H436" s="6">
        <v>0.12</v>
      </c>
      <c r="K436" s="6">
        <v>1</v>
      </c>
      <c r="L436" s="6" t="s">
        <v>24</v>
      </c>
      <c r="M436" s="5" t="s">
        <v>25</v>
      </c>
      <c r="N436" s="5">
        <v>2</v>
      </c>
      <c r="O436" s="6">
        <v>3.2000000000000001E-2</v>
      </c>
      <c r="P436" s="6">
        <v>6.4000000000000001E-2</v>
      </c>
    </row>
    <row r="437" spans="3:16" x14ac:dyDescent="0.25">
      <c r="H437" s="6" t="s">
        <v>451</v>
      </c>
      <c r="P437" s="6" t="s">
        <v>451</v>
      </c>
    </row>
    <row r="438" spans="3:16" x14ac:dyDescent="0.25">
      <c r="C438" s="101" t="s">
        <v>358</v>
      </c>
      <c r="D438" s="102"/>
      <c r="E438" s="103"/>
      <c r="F438" s="5"/>
      <c r="G438" s="6"/>
      <c r="H438" s="6" t="s">
        <v>451</v>
      </c>
      <c r="K438" s="80" t="s">
        <v>358</v>
      </c>
      <c r="L438" s="81"/>
      <c r="M438" s="82"/>
      <c r="N438" s="5"/>
      <c r="O438" s="6"/>
      <c r="P438" s="6" t="s">
        <v>451</v>
      </c>
    </row>
    <row r="439" spans="3:16" x14ac:dyDescent="0.25">
      <c r="C439" s="5" t="s">
        <v>6</v>
      </c>
      <c r="D439" s="5" t="s">
        <v>7</v>
      </c>
      <c r="E439" s="5" t="s">
        <v>8</v>
      </c>
      <c r="F439" s="5" t="s">
        <v>9</v>
      </c>
      <c r="G439" s="5" t="s">
        <v>10</v>
      </c>
      <c r="H439" s="6" t="s">
        <v>11</v>
      </c>
      <c r="K439" s="5" t="s">
        <v>6</v>
      </c>
      <c r="L439" s="5" t="s">
        <v>7</v>
      </c>
      <c r="M439" s="5" t="s">
        <v>8</v>
      </c>
      <c r="N439" s="5" t="s">
        <v>9</v>
      </c>
      <c r="O439" s="5" t="s">
        <v>10</v>
      </c>
      <c r="P439" s="6" t="s">
        <v>11</v>
      </c>
    </row>
    <row r="440" spans="3:16" x14ac:dyDescent="0.25">
      <c r="C440" s="6">
        <v>1</v>
      </c>
      <c r="D440" s="6" t="s">
        <v>19</v>
      </c>
      <c r="E440" s="5" t="s">
        <v>13</v>
      </c>
      <c r="F440" s="5">
        <v>3</v>
      </c>
      <c r="G440" s="6">
        <v>7.1999999999999995E-2</v>
      </c>
      <c r="H440" s="6">
        <v>0.21599999999999997</v>
      </c>
      <c r="K440" s="6">
        <v>1</v>
      </c>
      <c r="L440" s="6" t="s">
        <v>32</v>
      </c>
      <c r="M440" s="5" t="s">
        <v>13</v>
      </c>
      <c r="N440" s="5">
        <v>3</v>
      </c>
      <c r="O440" s="6">
        <v>3.7999999999999999E-2</v>
      </c>
      <c r="P440" s="6">
        <v>0.11399999999999999</v>
      </c>
    </row>
    <row r="441" spans="3:16" x14ac:dyDescent="0.25">
      <c r="H441" s="6" t="s">
        <v>451</v>
      </c>
      <c r="P441" s="6" t="s">
        <v>451</v>
      </c>
    </row>
    <row r="442" spans="3:16" x14ac:dyDescent="0.25">
      <c r="C442" s="101" t="s">
        <v>359</v>
      </c>
      <c r="D442" s="102"/>
      <c r="E442" s="103"/>
      <c r="F442" s="5"/>
      <c r="G442" s="6"/>
      <c r="H442" s="6" t="s">
        <v>451</v>
      </c>
      <c r="K442" s="80" t="s">
        <v>359</v>
      </c>
      <c r="L442" s="81"/>
      <c r="M442" s="82"/>
      <c r="N442" s="5"/>
      <c r="O442" s="6"/>
      <c r="P442" s="6" t="s">
        <v>451</v>
      </c>
    </row>
    <row r="443" spans="3:16" x14ac:dyDescent="0.25">
      <c r="C443" s="5" t="s">
        <v>6</v>
      </c>
      <c r="D443" s="5" t="s">
        <v>7</v>
      </c>
      <c r="E443" s="5" t="s">
        <v>8</v>
      </c>
      <c r="F443" s="5" t="s">
        <v>9</v>
      </c>
      <c r="G443" s="5" t="s">
        <v>10</v>
      </c>
      <c r="H443" s="6" t="s">
        <v>11</v>
      </c>
      <c r="K443" s="5" t="s">
        <v>6</v>
      </c>
      <c r="L443" s="5" t="s">
        <v>7</v>
      </c>
      <c r="M443" s="5" t="s">
        <v>8</v>
      </c>
      <c r="N443" s="5" t="s">
        <v>9</v>
      </c>
      <c r="O443" s="5" t="s">
        <v>10</v>
      </c>
      <c r="P443" s="6" t="s">
        <v>11</v>
      </c>
    </row>
    <row r="444" spans="3:16" x14ac:dyDescent="0.25">
      <c r="C444" s="6">
        <v>1</v>
      </c>
      <c r="D444" s="6" t="s">
        <v>19</v>
      </c>
      <c r="E444" s="5" t="s">
        <v>13</v>
      </c>
      <c r="F444" s="5">
        <v>12</v>
      </c>
      <c r="G444" s="6">
        <v>7.1999999999999995E-2</v>
      </c>
      <c r="H444" s="6">
        <v>0.86399999999999988</v>
      </c>
      <c r="K444" s="6">
        <v>1</v>
      </c>
      <c r="L444" s="6" t="s">
        <v>32</v>
      </c>
      <c r="M444" s="5" t="s">
        <v>13</v>
      </c>
      <c r="N444" s="5">
        <v>12</v>
      </c>
      <c r="O444" s="6">
        <v>3.7999999999999999E-2</v>
      </c>
      <c r="P444" s="6">
        <v>0.45599999999999996</v>
      </c>
    </row>
    <row r="445" spans="3:16" x14ac:dyDescent="0.25">
      <c r="C445" s="6">
        <v>2</v>
      </c>
      <c r="D445" s="6" t="s">
        <v>61</v>
      </c>
      <c r="E445" s="5" t="s">
        <v>13</v>
      </c>
      <c r="F445" s="5">
        <v>2</v>
      </c>
      <c r="G445" s="6">
        <v>5.8000000000000003E-2</v>
      </c>
      <c r="H445" s="6">
        <v>0.11600000000000001</v>
      </c>
      <c r="K445" s="6">
        <v>2</v>
      </c>
      <c r="L445" s="6" t="s">
        <v>45</v>
      </c>
      <c r="M445" s="5" t="s">
        <v>13</v>
      </c>
      <c r="N445" s="5">
        <v>2</v>
      </c>
      <c r="O445" s="6">
        <v>4.7E-2</v>
      </c>
      <c r="P445" s="6">
        <v>9.4E-2</v>
      </c>
    </row>
    <row r="446" spans="3:16" x14ac:dyDescent="0.25">
      <c r="H446" s="6" t="s">
        <v>451</v>
      </c>
      <c r="P446" s="6" t="s">
        <v>451</v>
      </c>
    </row>
    <row r="447" spans="3:16" x14ac:dyDescent="0.25">
      <c r="C447" s="101" t="s">
        <v>360</v>
      </c>
      <c r="D447" s="102"/>
      <c r="E447" s="103"/>
      <c r="F447" s="5"/>
      <c r="G447" s="6"/>
      <c r="H447" s="6" t="s">
        <v>451</v>
      </c>
      <c r="K447" s="80" t="s">
        <v>360</v>
      </c>
      <c r="L447" s="81"/>
      <c r="M447" s="82"/>
      <c r="N447" s="5"/>
      <c r="O447" s="6"/>
      <c r="P447" s="6" t="s">
        <v>451</v>
      </c>
    </row>
    <row r="448" spans="3:16" x14ac:dyDescent="0.25">
      <c r="C448" s="5" t="s">
        <v>6</v>
      </c>
      <c r="D448" s="5" t="s">
        <v>7</v>
      </c>
      <c r="E448" s="5" t="s">
        <v>8</v>
      </c>
      <c r="F448" s="5" t="s">
        <v>9</v>
      </c>
      <c r="G448" s="5" t="s">
        <v>10</v>
      </c>
      <c r="H448" s="6" t="s">
        <v>11</v>
      </c>
      <c r="K448" s="5" t="s">
        <v>6</v>
      </c>
      <c r="L448" s="5" t="s">
        <v>7</v>
      </c>
      <c r="M448" s="5" t="s">
        <v>8</v>
      </c>
      <c r="N448" s="5" t="s">
        <v>9</v>
      </c>
      <c r="O448" s="5" t="s">
        <v>10</v>
      </c>
      <c r="P448" s="6" t="s">
        <v>11</v>
      </c>
    </row>
    <row r="449" spans="3:16" x14ac:dyDescent="0.25">
      <c r="C449" s="6">
        <v>1</v>
      </c>
      <c r="D449" s="6" t="s">
        <v>19</v>
      </c>
      <c r="E449" s="5" t="s">
        <v>13</v>
      </c>
      <c r="F449" s="5">
        <v>4</v>
      </c>
      <c r="G449" s="6">
        <v>7.1999999999999995E-2</v>
      </c>
      <c r="H449" s="6">
        <v>0.28799999999999998</v>
      </c>
      <c r="K449" s="6">
        <v>1</v>
      </c>
      <c r="L449" s="6" t="s">
        <v>32</v>
      </c>
      <c r="M449" s="5" t="s">
        <v>13</v>
      </c>
      <c r="N449" s="5">
        <v>4</v>
      </c>
      <c r="O449" s="6">
        <v>3.7999999999999999E-2</v>
      </c>
      <c r="P449" s="6">
        <v>0.152</v>
      </c>
    </row>
    <row r="450" spans="3:16" x14ac:dyDescent="0.25">
      <c r="H450" s="6" t="s">
        <v>451</v>
      </c>
      <c r="P450" s="6" t="s">
        <v>451</v>
      </c>
    </row>
    <row r="451" spans="3:16" x14ac:dyDescent="0.25">
      <c r="C451" s="101" t="s">
        <v>361</v>
      </c>
      <c r="D451" s="102"/>
      <c r="E451" s="103"/>
      <c r="F451" s="5"/>
      <c r="G451" s="6"/>
      <c r="H451" s="6" t="s">
        <v>451</v>
      </c>
      <c r="K451" s="80" t="s">
        <v>361</v>
      </c>
      <c r="L451" s="81"/>
      <c r="M451" s="82"/>
      <c r="N451" s="5"/>
      <c r="O451" s="6"/>
      <c r="P451" s="6" t="s">
        <v>451</v>
      </c>
    </row>
    <row r="452" spans="3:16" x14ac:dyDescent="0.25">
      <c r="C452" s="5" t="s">
        <v>6</v>
      </c>
      <c r="D452" s="5" t="s">
        <v>7</v>
      </c>
      <c r="E452" s="5" t="s">
        <v>8</v>
      </c>
      <c r="F452" s="5" t="s">
        <v>9</v>
      </c>
      <c r="G452" s="5" t="s">
        <v>10</v>
      </c>
      <c r="H452" s="6" t="s">
        <v>11</v>
      </c>
      <c r="K452" s="5" t="s">
        <v>6</v>
      </c>
      <c r="L452" s="5" t="s">
        <v>7</v>
      </c>
      <c r="M452" s="5" t="s">
        <v>8</v>
      </c>
      <c r="N452" s="5" t="s">
        <v>9</v>
      </c>
      <c r="O452" s="5" t="s">
        <v>10</v>
      </c>
      <c r="P452" s="6" t="s">
        <v>11</v>
      </c>
    </row>
    <row r="453" spans="3:16" x14ac:dyDescent="0.25">
      <c r="C453" s="6">
        <v>1</v>
      </c>
      <c r="D453" s="6" t="s">
        <v>53</v>
      </c>
      <c r="E453" s="5" t="s">
        <v>13</v>
      </c>
      <c r="F453" s="5">
        <v>4</v>
      </c>
      <c r="G453" s="6">
        <v>0.11600000000000001</v>
      </c>
      <c r="H453" s="6">
        <v>0.46400000000000002</v>
      </c>
      <c r="K453" s="6">
        <v>1</v>
      </c>
      <c r="L453" s="6" t="s">
        <v>35</v>
      </c>
      <c r="M453" s="5" t="s">
        <v>13</v>
      </c>
      <c r="N453" s="5">
        <v>4</v>
      </c>
      <c r="O453" s="6">
        <v>4.1000000000000002E-2</v>
      </c>
      <c r="P453" s="6">
        <v>0.16400000000000001</v>
      </c>
    </row>
    <row r="454" spans="3:16" x14ac:dyDescent="0.25">
      <c r="H454" s="6" t="s">
        <v>451</v>
      </c>
      <c r="P454" s="6" t="s">
        <v>451</v>
      </c>
    </row>
    <row r="455" spans="3:16" x14ac:dyDescent="0.25">
      <c r="C455" s="101" t="s">
        <v>362</v>
      </c>
      <c r="D455" s="102"/>
      <c r="E455" s="103"/>
      <c r="F455" s="5"/>
      <c r="G455" s="6"/>
      <c r="H455" s="6" t="s">
        <v>451</v>
      </c>
      <c r="K455" s="80" t="s">
        <v>362</v>
      </c>
      <c r="L455" s="81"/>
      <c r="M455" s="82"/>
      <c r="N455" s="5"/>
      <c r="O455" s="6"/>
      <c r="P455" s="6" t="s">
        <v>451</v>
      </c>
    </row>
    <row r="456" spans="3:16" x14ac:dyDescent="0.25">
      <c r="C456" s="5" t="s">
        <v>6</v>
      </c>
      <c r="D456" s="5" t="s">
        <v>7</v>
      </c>
      <c r="E456" s="5" t="s">
        <v>8</v>
      </c>
      <c r="F456" s="5" t="s">
        <v>9</v>
      </c>
      <c r="G456" s="5" t="s">
        <v>10</v>
      </c>
      <c r="H456" s="6" t="s">
        <v>11</v>
      </c>
      <c r="K456" s="5" t="s">
        <v>6</v>
      </c>
      <c r="L456" s="5" t="s">
        <v>7</v>
      </c>
      <c r="M456" s="5" t="s">
        <v>8</v>
      </c>
      <c r="N456" s="5" t="s">
        <v>9</v>
      </c>
      <c r="O456" s="5" t="s">
        <v>10</v>
      </c>
      <c r="P456" s="6" t="s">
        <v>11</v>
      </c>
    </row>
    <row r="457" spans="3:16" x14ac:dyDescent="0.25">
      <c r="C457" s="6">
        <v>1</v>
      </c>
      <c r="D457" s="6" t="s">
        <v>53</v>
      </c>
      <c r="E457" s="5" t="s">
        <v>13</v>
      </c>
      <c r="F457" s="5">
        <v>12</v>
      </c>
      <c r="G457" s="6">
        <v>0.11600000000000001</v>
      </c>
      <c r="H457" s="6">
        <v>1.3920000000000001</v>
      </c>
      <c r="K457" s="6">
        <v>1</v>
      </c>
      <c r="L457" s="6" t="s">
        <v>35</v>
      </c>
      <c r="M457" s="5" t="s">
        <v>13</v>
      </c>
      <c r="N457" s="5">
        <v>12</v>
      </c>
      <c r="O457" s="6">
        <v>4.1000000000000002E-2</v>
      </c>
      <c r="P457" s="6">
        <v>0.49199999999999999</v>
      </c>
    </row>
    <row r="458" spans="3:16" x14ac:dyDescent="0.25">
      <c r="C458" s="6">
        <v>2</v>
      </c>
      <c r="D458" s="6" t="s">
        <v>61</v>
      </c>
      <c r="E458" s="5" t="s">
        <v>13</v>
      </c>
      <c r="F458" s="5">
        <v>2</v>
      </c>
      <c r="G458" s="6">
        <v>5.8000000000000003E-2</v>
      </c>
      <c r="H458" s="6">
        <v>0.11600000000000001</v>
      </c>
      <c r="K458" s="6">
        <v>2</v>
      </c>
      <c r="L458" s="6" t="s">
        <v>45</v>
      </c>
      <c r="M458" s="5" t="s">
        <v>13</v>
      </c>
      <c r="N458" s="5">
        <v>2</v>
      </c>
      <c r="O458" s="6">
        <v>4.7E-2</v>
      </c>
      <c r="P458" s="6">
        <v>9.4E-2</v>
      </c>
    </row>
    <row r="459" spans="3:16" x14ac:dyDescent="0.25">
      <c r="H459" s="6" t="s">
        <v>451</v>
      </c>
      <c r="P459" s="6" t="s">
        <v>451</v>
      </c>
    </row>
    <row r="460" spans="3:16" x14ac:dyDescent="0.25">
      <c r="C460" s="101" t="s">
        <v>363</v>
      </c>
      <c r="D460" s="102"/>
      <c r="E460" s="103"/>
      <c r="F460" s="5"/>
      <c r="G460" s="6"/>
      <c r="H460" s="6" t="s">
        <v>451</v>
      </c>
      <c r="K460" s="80" t="s">
        <v>363</v>
      </c>
      <c r="L460" s="81"/>
      <c r="M460" s="82"/>
      <c r="N460" s="5"/>
      <c r="O460" s="6"/>
      <c r="P460" s="6" t="s">
        <v>451</v>
      </c>
    </row>
    <row r="461" spans="3:16" x14ac:dyDescent="0.25">
      <c r="C461" s="5" t="s">
        <v>6</v>
      </c>
      <c r="D461" s="5" t="s">
        <v>7</v>
      </c>
      <c r="E461" s="5" t="s">
        <v>8</v>
      </c>
      <c r="F461" s="5" t="s">
        <v>9</v>
      </c>
      <c r="G461" s="5" t="s">
        <v>10</v>
      </c>
      <c r="H461" s="6" t="s">
        <v>11</v>
      </c>
      <c r="K461" s="5" t="s">
        <v>6</v>
      </c>
      <c r="L461" s="5" t="s">
        <v>7</v>
      </c>
      <c r="M461" s="5" t="s">
        <v>8</v>
      </c>
      <c r="N461" s="5" t="s">
        <v>9</v>
      </c>
      <c r="O461" s="5" t="s">
        <v>10</v>
      </c>
      <c r="P461" s="6" t="s">
        <v>11</v>
      </c>
    </row>
    <row r="462" spans="3:16" x14ac:dyDescent="0.25">
      <c r="C462" s="6">
        <v>1</v>
      </c>
      <c r="D462" s="6" t="s">
        <v>53</v>
      </c>
      <c r="E462" s="5" t="s">
        <v>13</v>
      </c>
      <c r="F462" s="5">
        <v>12</v>
      </c>
      <c r="G462" s="6">
        <v>0.11600000000000001</v>
      </c>
      <c r="H462" s="6">
        <v>1.3920000000000001</v>
      </c>
      <c r="K462" s="6">
        <v>1</v>
      </c>
      <c r="L462" s="6" t="s">
        <v>35</v>
      </c>
      <c r="M462" s="5" t="s">
        <v>13</v>
      </c>
      <c r="N462" s="5">
        <v>12</v>
      </c>
      <c r="O462" s="6">
        <v>4.1000000000000002E-2</v>
      </c>
      <c r="P462" s="6">
        <v>0.49199999999999999</v>
      </c>
    </row>
    <row r="463" spans="3:16" x14ac:dyDescent="0.25">
      <c r="C463" s="6">
        <v>2</v>
      </c>
      <c r="D463" s="6" t="s">
        <v>61</v>
      </c>
      <c r="E463" s="5" t="s">
        <v>13</v>
      </c>
      <c r="F463" s="5">
        <v>2</v>
      </c>
      <c r="G463" s="6">
        <v>5.8000000000000003E-2</v>
      </c>
      <c r="H463" s="6">
        <v>0.11600000000000001</v>
      </c>
      <c r="K463" s="6">
        <v>2</v>
      </c>
      <c r="L463" s="6" t="s">
        <v>45</v>
      </c>
      <c r="M463" s="5" t="s">
        <v>13</v>
      </c>
      <c r="N463" s="5">
        <v>2</v>
      </c>
      <c r="O463" s="6">
        <v>4.7E-2</v>
      </c>
      <c r="P463" s="6">
        <v>9.4E-2</v>
      </c>
    </row>
    <row r="464" spans="3:16" x14ac:dyDescent="0.25">
      <c r="H464" s="6" t="s">
        <v>451</v>
      </c>
      <c r="P464" s="6" t="s">
        <v>451</v>
      </c>
    </row>
    <row r="465" spans="3:16" x14ac:dyDescent="0.25">
      <c r="C465" s="101" t="s">
        <v>62</v>
      </c>
      <c r="D465" s="102"/>
      <c r="E465" s="103"/>
      <c r="F465" s="5"/>
      <c r="G465" s="6"/>
      <c r="H465" s="6" t="s">
        <v>451</v>
      </c>
      <c r="K465" s="80" t="s">
        <v>62</v>
      </c>
      <c r="L465" s="81"/>
      <c r="M465" s="82"/>
      <c r="N465" s="5"/>
      <c r="O465" s="6"/>
      <c r="P465" s="6" t="s">
        <v>451</v>
      </c>
    </row>
    <row r="466" spans="3:16" x14ac:dyDescent="0.25">
      <c r="C466" s="5" t="s">
        <v>6</v>
      </c>
      <c r="D466" s="5" t="s">
        <v>7</v>
      </c>
      <c r="E466" s="5" t="s">
        <v>8</v>
      </c>
      <c r="F466" s="5" t="s">
        <v>9</v>
      </c>
      <c r="G466" s="5" t="s">
        <v>10</v>
      </c>
      <c r="H466" s="6" t="s">
        <v>11</v>
      </c>
      <c r="K466" s="5" t="s">
        <v>6</v>
      </c>
      <c r="L466" s="5" t="s">
        <v>7</v>
      </c>
      <c r="M466" s="5" t="s">
        <v>8</v>
      </c>
      <c r="N466" s="5" t="s">
        <v>9</v>
      </c>
      <c r="O466" s="5" t="s">
        <v>10</v>
      </c>
      <c r="P466" s="6" t="s">
        <v>11</v>
      </c>
    </row>
    <row r="467" spans="3:16" x14ac:dyDescent="0.25">
      <c r="C467" s="6">
        <v>1</v>
      </c>
      <c r="D467" s="6" t="s">
        <v>20</v>
      </c>
      <c r="E467" s="5" t="s">
        <v>13</v>
      </c>
      <c r="F467" s="5">
        <v>2</v>
      </c>
      <c r="G467" s="6">
        <v>7.1999999999999995E-2</v>
      </c>
      <c r="H467" s="6">
        <v>0.14399999999999999</v>
      </c>
      <c r="K467" s="6">
        <v>1</v>
      </c>
      <c r="L467" s="6" t="s">
        <v>49</v>
      </c>
      <c r="M467" s="5" t="s">
        <v>13</v>
      </c>
      <c r="N467" s="5">
        <v>2</v>
      </c>
      <c r="O467" s="6">
        <v>0.04</v>
      </c>
      <c r="P467" s="6">
        <v>0.08</v>
      </c>
    </row>
    <row r="468" spans="3:16" x14ac:dyDescent="0.25">
      <c r="H468" s="7" t="s">
        <v>451</v>
      </c>
      <c r="P468" s="7" t="s">
        <v>451</v>
      </c>
    </row>
    <row r="469" spans="3:16" x14ac:dyDescent="0.25">
      <c r="C469" s="98" t="s">
        <v>64</v>
      </c>
      <c r="D469" s="98"/>
      <c r="K469" s="2" t="s">
        <v>64</v>
      </c>
      <c r="L469" s="2"/>
    </row>
    <row r="470" spans="3:16" x14ac:dyDescent="0.25">
      <c r="H470" s="3" t="s">
        <v>451</v>
      </c>
      <c r="P470" s="3" t="s">
        <v>451</v>
      </c>
    </row>
    <row r="471" spans="3:16" x14ac:dyDescent="0.25">
      <c r="C471" s="101" t="s">
        <v>364</v>
      </c>
      <c r="D471" s="102"/>
      <c r="E471" s="103"/>
      <c r="F471" s="5"/>
      <c r="G471" s="6"/>
      <c r="H471" s="8" t="s">
        <v>451</v>
      </c>
      <c r="K471" s="80" t="s">
        <v>364</v>
      </c>
      <c r="L471" s="81"/>
      <c r="M471" s="82"/>
      <c r="N471" s="5"/>
      <c r="O471" s="6"/>
      <c r="P471" s="8" t="s">
        <v>451</v>
      </c>
    </row>
    <row r="472" spans="3:16" x14ac:dyDescent="0.25">
      <c r="C472" s="5" t="s">
        <v>6</v>
      </c>
      <c r="D472" s="5" t="s">
        <v>7</v>
      </c>
      <c r="E472" s="5" t="s">
        <v>8</v>
      </c>
      <c r="F472" s="5" t="s">
        <v>9</v>
      </c>
      <c r="G472" s="5" t="s">
        <v>10</v>
      </c>
      <c r="H472" s="6" t="s">
        <v>11</v>
      </c>
      <c r="K472" s="5" t="s">
        <v>6</v>
      </c>
      <c r="L472" s="5" t="s">
        <v>7</v>
      </c>
      <c r="M472" s="5" t="s">
        <v>8</v>
      </c>
      <c r="N472" s="5" t="s">
        <v>9</v>
      </c>
      <c r="O472" s="5" t="s">
        <v>10</v>
      </c>
      <c r="P472" s="6" t="s">
        <v>11</v>
      </c>
    </row>
    <row r="473" spans="3:16" x14ac:dyDescent="0.25">
      <c r="C473" s="6">
        <v>1</v>
      </c>
      <c r="D473" s="6" t="s">
        <v>19</v>
      </c>
      <c r="E473" s="5" t="s">
        <v>13</v>
      </c>
      <c r="F473" s="5">
        <v>11</v>
      </c>
      <c r="G473" s="6">
        <v>7.1999999999999995E-2</v>
      </c>
      <c r="H473" s="6">
        <v>0.79199999999999993</v>
      </c>
      <c r="K473" s="6">
        <v>1</v>
      </c>
      <c r="L473" s="6" t="s">
        <v>22</v>
      </c>
      <c r="M473" s="5" t="s">
        <v>13</v>
      </c>
      <c r="N473" s="5">
        <v>11</v>
      </c>
      <c r="O473" s="6">
        <v>3.2000000000000001E-2</v>
      </c>
      <c r="P473" s="6">
        <v>0.35199999999999998</v>
      </c>
    </row>
    <row r="474" spans="3:16" x14ac:dyDescent="0.25">
      <c r="H474" s="6" t="s">
        <v>451</v>
      </c>
      <c r="P474" s="6" t="s">
        <v>451</v>
      </c>
    </row>
    <row r="475" spans="3:16" x14ac:dyDescent="0.25">
      <c r="C475" s="101" t="s">
        <v>365</v>
      </c>
      <c r="D475" s="102"/>
      <c r="E475" s="103"/>
      <c r="F475" s="5"/>
      <c r="G475" s="6"/>
      <c r="H475" s="6" t="s">
        <v>451</v>
      </c>
      <c r="K475" s="80" t="s">
        <v>365</v>
      </c>
      <c r="L475" s="81"/>
      <c r="M475" s="82"/>
      <c r="N475" s="5"/>
      <c r="O475" s="6"/>
      <c r="P475" s="6" t="s">
        <v>451</v>
      </c>
    </row>
    <row r="476" spans="3:16" x14ac:dyDescent="0.25">
      <c r="C476" s="5" t="s">
        <v>6</v>
      </c>
      <c r="D476" s="5" t="s">
        <v>7</v>
      </c>
      <c r="E476" s="5" t="s">
        <v>8</v>
      </c>
      <c r="F476" s="5" t="s">
        <v>9</v>
      </c>
      <c r="G476" s="5" t="s">
        <v>10</v>
      </c>
      <c r="H476" s="6" t="s">
        <v>11</v>
      </c>
      <c r="K476" s="5" t="s">
        <v>6</v>
      </c>
      <c r="L476" s="5" t="s">
        <v>7</v>
      </c>
      <c r="M476" s="5" t="s">
        <v>8</v>
      </c>
      <c r="N476" s="5" t="s">
        <v>9</v>
      </c>
      <c r="O476" s="5" t="s">
        <v>10</v>
      </c>
      <c r="P476" s="6" t="s">
        <v>11</v>
      </c>
    </row>
    <row r="477" spans="3:16" x14ac:dyDescent="0.25">
      <c r="C477" s="6">
        <v>1</v>
      </c>
      <c r="D477" s="6" t="s">
        <v>54</v>
      </c>
      <c r="E477" s="5" t="s">
        <v>13</v>
      </c>
      <c r="F477" s="5">
        <v>4</v>
      </c>
      <c r="G477" s="6">
        <v>0.23200000000000001</v>
      </c>
      <c r="H477" s="6">
        <v>0.92800000000000005</v>
      </c>
      <c r="K477" s="6">
        <v>1</v>
      </c>
      <c r="L477" s="6" t="s">
        <v>35</v>
      </c>
      <c r="M477" s="5" t="s">
        <v>13</v>
      </c>
      <c r="N477" s="5">
        <v>4</v>
      </c>
      <c r="O477" s="6">
        <v>4.1000000000000002E-2</v>
      </c>
      <c r="P477" s="6">
        <v>0.16400000000000001</v>
      </c>
    </row>
    <row r="478" spans="3:16" x14ac:dyDescent="0.25">
      <c r="H478" s="6" t="s">
        <v>451</v>
      </c>
      <c r="P478" s="6" t="s">
        <v>451</v>
      </c>
    </row>
    <row r="479" spans="3:16" x14ac:dyDescent="0.25">
      <c r="C479" s="101" t="s">
        <v>366</v>
      </c>
      <c r="D479" s="102"/>
      <c r="E479" s="103"/>
      <c r="F479" s="5"/>
      <c r="G479" s="6"/>
      <c r="H479" s="6" t="s">
        <v>451</v>
      </c>
      <c r="K479" s="80" t="s">
        <v>366</v>
      </c>
      <c r="L479" s="81"/>
      <c r="M479" s="82"/>
      <c r="N479" s="5"/>
      <c r="O479" s="6"/>
      <c r="P479" s="6" t="s">
        <v>451</v>
      </c>
    </row>
    <row r="480" spans="3:16" x14ac:dyDescent="0.25">
      <c r="C480" s="5" t="s">
        <v>6</v>
      </c>
      <c r="D480" s="5" t="s">
        <v>7</v>
      </c>
      <c r="E480" s="5" t="s">
        <v>8</v>
      </c>
      <c r="F480" s="5" t="s">
        <v>9</v>
      </c>
      <c r="G480" s="5" t="s">
        <v>10</v>
      </c>
      <c r="H480" s="6" t="s">
        <v>11</v>
      </c>
      <c r="K480" s="5" t="s">
        <v>6</v>
      </c>
      <c r="L480" s="5" t="s">
        <v>7</v>
      </c>
      <c r="M480" s="5" t="s">
        <v>8</v>
      </c>
      <c r="N480" s="5" t="s">
        <v>9</v>
      </c>
      <c r="O480" s="5" t="s">
        <v>10</v>
      </c>
      <c r="P480" s="6" t="s">
        <v>11</v>
      </c>
    </row>
    <row r="481" spans="3:16" x14ac:dyDescent="0.25">
      <c r="C481" s="6">
        <v>1</v>
      </c>
      <c r="D481" s="6" t="s">
        <v>54</v>
      </c>
      <c r="E481" s="5" t="s">
        <v>13</v>
      </c>
      <c r="F481" s="5">
        <v>2</v>
      </c>
      <c r="G481" s="6">
        <v>0.23200000000000001</v>
      </c>
      <c r="H481" s="6">
        <v>0.46400000000000002</v>
      </c>
      <c r="K481" s="6">
        <v>1</v>
      </c>
      <c r="L481" s="6" t="s">
        <v>35</v>
      </c>
      <c r="M481" s="5" t="s">
        <v>13</v>
      </c>
      <c r="N481" s="5">
        <v>2</v>
      </c>
      <c r="O481" s="6">
        <v>4.1000000000000002E-2</v>
      </c>
      <c r="P481" s="6">
        <v>8.2000000000000003E-2</v>
      </c>
    </row>
    <row r="482" spans="3:16" x14ac:dyDescent="0.25">
      <c r="H482" s="6" t="s">
        <v>451</v>
      </c>
      <c r="P482" s="6" t="s">
        <v>451</v>
      </c>
    </row>
    <row r="483" spans="3:16" x14ac:dyDescent="0.25">
      <c r="C483" s="101" t="s">
        <v>367</v>
      </c>
      <c r="D483" s="102"/>
      <c r="E483" s="103"/>
      <c r="F483" s="5"/>
      <c r="G483" s="6"/>
      <c r="H483" s="6" t="s">
        <v>451</v>
      </c>
      <c r="K483" s="80" t="s">
        <v>367</v>
      </c>
      <c r="L483" s="81"/>
      <c r="M483" s="82"/>
      <c r="N483" s="5"/>
      <c r="O483" s="6"/>
      <c r="P483" s="6" t="s">
        <v>451</v>
      </c>
    </row>
    <row r="484" spans="3:16" x14ac:dyDescent="0.25">
      <c r="C484" s="5" t="s">
        <v>6</v>
      </c>
      <c r="D484" s="5" t="s">
        <v>7</v>
      </c>
      <c r="E484" s="5" t="s">
        <v>8</v>
      </c>
      <c r="F484" s="5" t="s">
        <v>9</v>
      </c>
      <c r="G484" s="5" t="s">
        <v>10</v>
      </c>
      <c r="H484" s="6" t="s">
        <v>11</v>
      </c>
      <c r="K484" s="5" t="s">
        <v>6</v>
      </c>
      <c r="L484" s="5" t="s">
        <v>7</v>
      </c>
      <c r="M484" s="5" t="s">
        <v>8</v>
      </c>
      <c r="N484" s="5" t="s">
        <v>9</v>
      </c>
      <c r="O484" s="5" t="s">
        <v>10</v>
      </c>
      <c r="P484" s="6" t="s">
        <v>11</v>
      </c>
    </row>
    <row r="485" spans="3:16" x14ac:dyDescent="0.25">
      <c r="C485" s="6">
        <v>1</v>
      </c>
      <c r="D485" s="6" t="s">
        <v>53</v>
      </c>
      <c r="E485" s="5" t="s">
        <v>13</v>
      </c>
      <c r="F485" s="5">
        <v>4</v>
      </c>
      <c r="G485" s="6">
        <v>0.11600000000000001</v>
      </c>
      <c r="H485" s="6">
        <v>0.46400000000000002</v>
      </c>
      <c r="K485" s="6">
        <v>1</v>
      </c>
      <c r="L485" s="6" t="s">
        <v>35</v>
      </c>
      <c r="M485" s="5" t="s">
        <v>13</v>
      </c>
      <c r="N485" s="5">
        <v>4</v>
      </c>
      <c r="O485" s="6">
        <v>4.1000000000000002E-2</v>
      </c>
      <c r="P485" s="6">
        <v>0.16400000000000001</v>
      </c>
    </row>
    <row r="486" spans="3:16" x14ac:dyDescent="0.25">
      <c r="C486" s="6">
        <v>2</v>
      </c>
      <c r="D486" s="6" t="s">
        <v>63</v>
      </c>
      <c r="E486" s="5" t="s">
        <v>13</v>
      </c>
      <c r="F486" s="5">
        <v>1</v>
      </c>
      <c r="G486" s="6">
        <v>1.0999999999999999E-2</v>
      </c>
      <c r="H486" s="6">
        <v>1.0999999999999999E-2</v>
      </c>
      <c r="K486" s="6">
        <v>2</v>
      </c>
      <c r="L486" s="6" t="s">
        <v>56</v>
      </c>
      <c r="M486" s="5" t="s">
        <v>13</v>
      </c>
      <c r="N486" s="5">
        <v>1</v>
      </c>
      <c r="O486" s="6">
        <v>2.4E-2</v>
      </c>
      <c r="P486" s="6">
        <v>2.4E-2</v>
      </c>
    </row>
    <row r="487" spans="3:16" x14ac:dyDescent="0.25">
      <c r="H487" s="6" t="s">
        <v>451</v>
      </c>
      <c r="P487" s="6" t="s">
        <v>451</v>
      </c>
    </row>
    <row r="488" spans="3:16" x14ac:dyDescent="0.25">
      <c r="C488" s="101" t="s">
        <v>368</v>
      </c>
      <c r="D488" s="102"/>
      <c r="E488" s="103"/>
      <c r="F488" s="5"/>
      <c r="G488" s="6"/>
      <c r="H488" s="6" t="s">
        <v>451</v>
      </c>
      <c r="K488" s="80" t="s">
        <v>368</v>
      </c>
      <c r="L488" s="81"/>
      <c r="M488" s="82"/>
      <c r="N488" s="5"/>
      <c r="O488" s="6"/>
      <c r="P488" s="6" t="s">
        <v>451</v>
      </c>
    </row>
    <row r="489" spans="3:16" x14ac:dyDescent="0.25">
      <c r="C489" s="5" t="s">
        <v>6</v>
      </c>
      <c r="D489" s="5" t="s">
        <v>7</v>
      </c>
      <c r="E489" s="5" t="s">
        <v>8</v>
      </c>
      <c r="F489" s="5" t="s">
        <v>9</v>
      </c>
      <c r="G489" s="5" t="s">
        <v>10</v>
      </c>
      <c r="H489" s="6" t="s">
        <v>11</v>
      </c>
      <c r="K489" s="5" t="s">
        <v>6</v>
      </c>
      <c r="L489" s="5" t="s">
        <v>7</v>
      </c>
      <c r="M489" s="5" t="s">
        <v>8</v>
      </c>
      <c r="N489" s="5" t="s">
        <v>9</v>
      </c>
      <c r="O489" s="5" t="s">
        <v>10</v>
      </c>
      <c r="P489" s="6" t="s">
        <v>11</v>
      </c>
    </row>
    <row r="490" spans="3:16" x14ac:dyDescent="0.25">
      <c r="C490" s="6">
        <v>1</v>
      </c>
      <c r="D490" s="6" t="s">
        <v>26</v>
      </c>
      <c r="E490" s="5" t="s">
        <v>13</v>
      </c>
      <c r="F490" s="5">
        <v>2</v>
      </c>
      <c r="G490" s="6">
        <v>0.06</v>
      </c>
      <c r="H490" s="6">
        <v>0.12</v>
      </c>
      <c r="K490" s="6">
        <v>1</v>
      </c>
      <c r="L490" s="6" t="s">
        <v>24</v>
      </c>
      <c r="M490" s="5" t="s">
        <v>25</v>
      </c>
      <c r="N490" s="5">
        <v>2</v>
      </c>
      <c r="O490" s="6">
        <v>3.2000000000000001E-2</v>
      </c>
      <c r="P490" s="6">
        <v>6.4000000000000001E-2</v>
      </c>
    </row>
    <row r="491" spans="3:16" x14ac:dyDescent="0.25">
      <c r="H491" s="6" t="s">
        <v>451</v>
      </c>
      <c r="P491" s="6" t="s">
        <v>451</v>
      </c>
    </row>
    <row r="492" spans="3:16" x14ac:dyDescent="0.25">
      <c r="C492" s="101" t="s">
        <v>369</v>
      </c>
      <c r="D492" s="102"/>
      <c r="E492" s="103"/>
      <c r="F492" s="5"/>
      <c r="G492" s="6"/>
      <c r="H492" s="6" t="s">
        <v>451</v>
      </c>
      <c r="K492" s="80" t="s">
        <v>369</v>
      </c>
      <c r="L492" s="81"/>
      <c r="M492" s="82"/>
      <c r="N492" s="5"/>
      <c r="O492" s="6"/>
      <c r="P492" s="6" t="s">
        <v>451</v>
      </c>
    </row>
    <row r="493" spans="3:16" x14ac:dyDescent="0.25">
      <c r="C493" s="5" t="s">
        <v>6</v>
      </c>
      <c r="D493" s="5" t="s">
        <v>7</v>
      </c>
      <c r="E493" s="5" t="s">
        <v>8</v>
      </c>
      <c r="F493" s="5" t="s">
        <v>9</v>
      </c>
      <c r="G493" s="5" t="s">
        <v>10</v>
      </c>
      <c r="H493" s="6" t="s">
        <v>11</v>
      </c>
      <c r="K493" s="5" t="s">
        <v>6</v>
      </c>
      <c r="L493" s="5" t="s">
        <v>7</v>
      </c>
      <c r="M493" s="5" t="s">
        <v>8</v>
      </c>
      <c r="N493" s="5" t="s">
        <v>9</v>
      </c>
      <c r="O493" s="5" t="s">
        <v>10</v>
      </c>
      <c r="P493" s="6" t="s">
        <v>11</v>
      </c>
    </row>
    <row r="494" spans="3:16" x14ac:dyDescent="0.25">
      <c r="C494" s="6">
        <v>1</v>
      </c>
      <c r="D494" s="6" t="s">
        <v>65</v>
      </c>
      <c r="E494" s="5" t="s">
        <v>13</v>
      </c>
      <c r="F494" s="5">
        <v>4</v>
      </c>
      <c r="G494" s="6">
        <v>0.06</v>
      </c>
      <c r="H494" s="6">
        <v>0.24</v>
      </c>
      <c r="K494" s="6">
        <v>1</v>
      </c>
      <c r="L494" s="6" t="s">
        <v>35</v>
      </c>
      <c r="M494" s="5" t="s">
        <v>13</v>
      </c>
      <c r="N494" s="5">
        <v>4</v>
      </c>
      <c r="O494" s="6">
        <v>4.1000000000000002E-2</v>
      </c>
      <c r="P494" s="6">
        <v>0.16400000000000001</v>
      </c>
    </row>
    <row r="495" spans="3:16" x14ac:dyDescent="0.25">
      <c r="H495" s="6" t="s">
        <v>451</v>
      </c>
      <c r="P495" s="6" t="s">
        <v>451</v>
      </c>
    </row>
    <row r="496" spans="3:16" x14ac:dyDescent="0.25">
      <c r="C496" s="101" t="s">
        <v>370</v>
      </c>
      <c r="D496" s="102"/>
      <c r="E496" s="103"/>
      <c r="F496" s="5"/>
      <c r="G496" s="6"/>
      <c r="H496" s="6" t="s">
        <v>451</v>
      </c>
      <c r="K496" s="80" t="s">
        <v>370</v>
      </c>
      <c r="L496" s="81"/>
      <c r="M496" s="82"/>
      <c r="N496" s="5"/>
      <c r="O496" s="6"/>
      <c r="P496" s="6" t="s">
        <v>451</v>
      </c>
    </row>
    <row r="497" spans="3:16" x14ac:dyDescent="0.25">
      <c r="C497" s="5" t="s">
        <v>6</v>
      </c>
      <c r="D497" s="5" t="s">
        <v>7</v>
      </c>
      <c r="E497" s="5" t="s">
        <v>8</v>
      </c>
      <c r="F497" s="5" t="s">
        <v>9</v>
      </c>
      <c r="G497" s="5" t="s">
        <v>10</v>
      </c>
      <c r="H497" s="6" t="s">
        <v>11</v>
      </c>
      <c r="K497" s="5" t="s">
        <v>6</v>
      </c>
      <c r="L497" s="5" t="s">
        <v>7</v>
      </c>
      <c r="M497" s="5" t="s">
        <v>8</v>
      </c>
      <c r="N497" s="5" t="s">
        <v>9</v>
      </c>
      <c r="O497" s="5" t="s">
        <v>10</v>
      </c>
      <c r="P497" s="6" t="s">
        <v>11</v>
      </c>
    </row>
    <row r="498" spans="3:16" x14ac:dyDescent="0.25">
      <c r="C498" s="6">
        <v>1</v>
      </c>
      <c r="D498" s="6" t="s">
        <v>19</v>
      </c>
      <c r="E498" s="5" t="s">
        <v>13</v>
      </c>
      <c r="F498" s="5">
        <v>10</v>
      </c>
      <c r="G498" s="6">
        <v>7.1999999999999995E-2</v>
      </c>
      <c r="H498" s="6">
        <v>0.72</v>
      </c>
      <c r="K498" s="6">
        <v>1</v>
      </c>
      <c r="L498" s="6" t="s">
        <v>32</v>
      </c>
      <c r="M498" s="5" t="s">
        <v>13</v>
      </c>
      <c r="N498" s="5">
        <v>10</v>
      </c>
      <c r="O498" s="6">
        <v>3.7999999999999999E-2</v>
      </c>
      <c r="P498" s="6">
        <v>0.38</v>
      </c>
    </row>
    <row r="499" spans="3:16" x14ac:dyDescent="0.25">
      <c r="H499" s="6" t="s">
        <v>451</v>
      </c>
      <c r="P499" s="6" t="s">
        <v>451</v>
      </c>
    </row>
    <row r="500" spans="3:16" x14ac:dyDescent="0.25">
      <c r="C500" s="101" t="s">
        <v>371</v>
      </c>
      <c r="D500" s="102"/>
      <c r="E500" s="103"/>
      <c r="F500" s="5"/>
      <c r="G500" s="6"/>
      <c r="H500" s="6" t="s">
        <v>451</v>
      </c>
      <c r="K500" s="80" t="s">
        <v>371</v>
      </c>
      <c r="L500" s="81"/>
      <c r="M500" s="82"/>
      <c r="N500" s="5"/>
      <c r="O500" s="6"/>
      <c r="P500" s="6" t="s">
        <v>451</v>
      </c>
    </row>
    <row r="501" spans="3:16" x14ac:dyDescent="0.25">
      <c r="C501" s="5" t="s">
        <v>6</v>
      </c>
      <c r="D501" s="5" t="s">
        <v>7</v>
      </c>
      <c r="E501" s="5" t="s">
        <v>8</v>
      </c>
      <c r="F501" s="5" t="s">
        <v>9</v>
      </c>
      <c r="G501" s="5" t="s">
        <v>10</v>
      </c>
      <c r="H501" s="6" t="s">
        <v>11</v>
      </c>
      <c r="K501" s="5" t="s">
        <v>6</v>
      </c>
      <c r="L501" s="5" t="s">
        <v>7</v>
      </c>
      <c r="M501" s="5" t="s">
        <v>8</v>
      </c>
      <c r="N501" s="5" t="s">
        <v>9</v>
      </c>
      <c r="O501" s="5" t="s">
        <v>10</v>
      </c>
      <c r="P501" s="6" t="s">
        <v>11</v>
      </c>
    </row>
    <row r="502" spans="3:16" x14ac:dyDescent="0.25">
      <c r="C502" s="6">
        <v>1</v>
      </c>
      <c r="D502" s="6" t="s">
        <v>19</v>
      </c>
      <c r="E502" s="5" t="s">
        <v>13</v>
      </c>
      <c r="F502" s="5">
        <v>2</v>
      </c>
      <c r="G502" s="6">
        <v>7.1999999999999995E-2</v>
      </c>
      <c r="H502" s="6">
        <v>0.14399999999999999</v>
      </c>
      <c r="K502" s="6">
        <v>1</v>
      </c>
      <c r="L502" s="6" t="s">
        <v>32</v>
      </c>
      <c r="M502" s="5" t="s">
        <v>13</v>
      </c>
      <c r="N502" s="5">
        <v>2</v>
      </c>
      <c r="O502" s="6">
        <v>3.7999999999999999E-2</v>
      </c>
      <c r="P502" s="6">
        <v>7.5999999999999998E-2</v>
      </c>
    </row>
    <row r="503" spans="3:16" x14ac:dyDescent="0.25">
      <c r="H503" s="6" t="s">
        <v>451</v>
      </c>
      <c r="P503" s="6" t="s">
        <v>451</v>
      </c>
    </row>
    <row r="504" spans="3:16" x14ac:dyDescent="0.25">
      <c r="C504" s="101" t="s">
        <v>372</v>
      </c>
      <c r="D504" s="102"/>
      <c r="E504" s="103"/>
      <c r="F504" s="5"/>
      <c r="G504" s="6"/>
      <c r="H504" s="6" t="s">
        <v>451</v>
      </c>
      <c r="K504" s="80" t="s">
        <v>372</v>
      </c>
      <c r="L504" s="81"/>
      <c r="M504" s="82"/>
      <c r="N504" s="5"/>
      <c r="O504" s="6"/>
      <c r="P504" s="6" t="s">
        <v>451</v>
      </c>
    </row>
    <row r="505" spans="3:16" x14ac:dyDescent="0.25">
      <c r="C505" s="5" t="s">
        <v>6</v>
      </c>
      <c r="D505" s="5" t="s">
        <v>7</v>
      </c>
      <c r="E505" s="5" t="s">
        <v>8</v>
      </c>
      <c r="F505" s="5" t="s">
        <v>9</v>
      </c>
      <c r="G505" s="5" t="s">
        <v>10</v>
      </c>
      <c r="H505" s="6" t="s">
        <v>11</v>
      </c>
      <c r="K505" s="5" t="s">
        <v>6</v>
      </c>
      <c r="L505" s="5" t="s">
        <v>7</v>
      </c>
      <c r="M505" s="5" t="s">
        <v>8</v>
      </c>
      <c r="N505" s="5" t="s">
        <v>9</v>
      </c>
      <c r="O505" s="5" t="s">
        <v>10</v>
      </c>
      <c r="P505" s="6" t="s">
        <v>11</v>
      </c>
    </row>
    <row r="506" spans="3:16" x14ac:dyDescent="0.25">
      <c r="C506" s="6">
        <v>1</v>
      </c>
      <c r="D506" s="6" t="s">
        <v>53</v>
      </c>
      <c r="E506" s="5" t="s">
        <v>13</v>
      </c>
      <c r="F506" s="5">
        <v>6</v>
      </c>
      <c r="G506" s="6">
        <v>0.11600000000000001</v>
      </c>
      <c r="H506" s="6">
        <v>0.69600000000000006</v>
      </c>
      <c r="K506" s="6">
        <v>1</v>
      </c>
      <c r="L506" s="6" t="s">
        <v>35</v>
      </c>
      <c r="M506" s="5" t="s">
        <v>13</v>
      </c>
      <c r="N506" s="5">
        <v>6</v>
      </c>
      <c r="O506" s="6">
        <v>4.1000000000000002E-2</v>
      </c>
      <c r="P506" s="6">
        <v>0.246</v>
      </c>
    </row>
    <row r="507" spans="3:16" x14ac:dyDescent="0.25">
      <c r="H507" s="6" t="s">
        <v>451</v>
      </c>
      <c r="P507" s="6" t="s">
        <v>451</v>
      </c>
    </row>
    <row r="508" spans="3:16" x14ac:dyDescent="0.25">
      <c r="C508" s="101" t="s">
        <v>373</v>
      </c>
      <c r="D508" s="102"/>
      <c r="E508" s="103"/>
      <c r="F508" s="5"/>
      <c r="G508" s="6"/>
      <c r="H508" s="6" t="s">
        <v>451</v>
      </c>
      <c r="K508" s="80" t="s">
        <v>373</v>
      </c>
      <c r="L508" s="81"/>
      <c r="M508" s="82"/>
      <c r="N508" s="5"/>
      <c r="O508" s="6"/>
      <c r="P508" s="6" t="s">
        <v>451</v>
      </c>
    </row>
    <row r="509" spans="3:16" x14ac:dyDescent="0.25">
      <c r="C509" s="5" t="s">
        <v>6</v>
      </c>
      <c r="D509" s="5" t="s">
        <v>7</v>
      </c>
      <c r="E509" s="5" t="s">
        <v>8</v>
      </c>
      <c r="F509" s="5" t="s">
        <v>9</v>
      </c>
      <c r="G509" s="5" t="s">
        <v>10</v>
      </c>
      <c r="H509" s="6" t="s">
        <v>11</v>
      </c>
      <c r="K509" s="5" t="s">
        <v>6</v>
      </c>
      <c r="L509" s="5" t="s">
        <v>7</v>
      </c>
      <c r="M509" s="5" t="s">
        <v>8</v>
      </c>
      <c r="N509" s="5" t="s">
        <v>9</v>
      </c>
      <c r="O509" s="5" t="s">
        <v>10</v>
      </c>
      <c r="P509" s="6" t="s">
        <v>11</v>
      </c>
    </row>
    <row r="510" spans="3:16" x14ac:dyDescent="0.25">
      <c r="C510" s="6">
        <v>1</v>
      </c>
      <c r="D510" s="6" t="s">
        <v>26</v>
      </c>
      <c r="E510" s="5" t="s">
        <v>13</v>
      </c>
      <c r="F510" s="5">
        <v>2</v>
      </c>
      <c r="G510" s="6">
        <v>0.06</v>
      </c>
      <c r="H510" s="6">
        <v>0.12</v>
      </c>
      <c r="K510" s="6">
        <v>1</v>
      </c>
      <c r="L510" s="6" t="s">
        <v>24</v>
      </c>
      <c r="M510" s="5" t="s">
        <v>25</v>
      </c>
      <c r="N510" s="5">
        <v>2</v>
      </c>
      <c r="O510" s="6">
        <v>3.2000000000000001E-2</v>
      </c>
      <c r="P510" s="6">
        <v>6.4000000000000001E-2</v>
      </c>
    </row>
    <row r="511" spans="3:16" x14ac:dyDescent="0.25">
      <c r="H511" s="6" t="s">
        <v>451</v>
      </c>
      <c r="P511" s="6" t="s">
        <v>451</v>
      </c>
    </row>
    <row r="512" spans="3:16" x14ac:dyDescent="0.25">
      <c r="C512" s="101" t="s">
        <v>374</v>
      </c>
      <c r="D512" s="102"/>
      <c r="E512" s="103"/>
      <c r="F512" s="5"/>
      <c r="G512" s="6"/>
      <c r="H512" s="6" t="s">
        <v>451</v>
      </c>
      <c r="K512" s="80" t="s">
        <v>374</v>
      </c>
      <c r="L512" s="81"/>
      <c r="M512" s="82"/>
      <c r="N512" s="5"/>
      <c r="O512" s="6"/>
      <c r="P512" s="6" t="s">
        <v>451</v>
      </c>
    </row>
    <row r="513" spans="3:16" x14ac:dyDescent="0.25">
      <c r="C513" s="5" t="s">
        <v>6</v>
      </c>
      <c r="D513" s="5" t="s">
        <v>7</v>
      </c>
      <c r="E513" s="5" t="s">
        <v>8</v>
      </c>
      <c r="F513" s="5" t="s">
        <v>9</v>
      </c>
      <c r="G513" s="5" t="s">
        <v>10</v>
      </c>
      <c r="H513" s="6" t="s">
        <v>11</v>
      </c>
      <c r="K513" s="5" t="s">
        <v>6</v>
      </c>
      <c r="L513" s="5" t="s">
        <v>7</v>
      </c>
      <c r="M513" s="5" t="s">
        <v>8</v>
      </c>
      <c r="N513" s="5" t="s">
        <v>9</v>
      </c>
      <c r="O513" s="5" t="s">
        <v>10</v>
      </c>
      <c r="P513" s="6" t="s">
        <v>11</v>
      </c>
    </row>
    <row r="514" spans="3:16" x14ac:dyDescent="0.25">
      <c r="C514" s="6">
        <v>1</v>
      </c>
      <c r="D514" s="6" t="s">
        <v>26</v>
      </c>
      <c r="E514" s="5" t="s">
        <v>13</v>
      </c>
      <c r="F514" s="5">
        <v>1</v>
      </c>
      <c r="G514" s="6">
        <v>0.06</v>
      </c>
      <c r="H514" s="6">
        <v>0.06</v>
      </c>
      <c r="K514" s="6">
        <v>1</v>
      </c>
      <c r="L514" s="6" t="s">
        <v>24</v>
      </c>
      <c r="M514" s="5" t="s">
        <v>25</v>
      </c>
      <c r="N514" s="5">
        <v>1</v>
      </c>
      <c r="O514" s="6">
        <v>3.2000000000000001E-2</v>
      </c>
      <c r="P514" s="6">
        <v>3.2000000000000001E-2</v>
      </c>
    </row>
    <row r="515" spans="3:16" x14ac:dyDescent="0.25">
      <c r="H515" s="6" t="s">
        <v>451</v>
      </c>
      <c r="P515" s="6" t="s">
        <v>451</v>
      </c>
    </row>
    <row r="516" spans="3:16" x14ac:dyDescent="0.25">
      <c r="C516" s="101" t="s">
        <v>375</v>
      </c>
      <c r="D516" s="102"/>
      <c r="E516" s="103"/>
      <c r="F516" s="5"/>
      <c r="G516" s="6"/>
      <c r="H516" s="6" t="s">
        <v>451</v>
      </c>
      <c r="K516" s="80" t="s">
        <v>375</v>
      </c>
      <c r="L516" s="81"/>
      <c r="M516" s="82"/>
      <c r="N516" s="5"/>
      <c r="O516" s="6"/>
      <c r="P516" s="6" t="s">
        <v>451</v>
      </c>
    </row>
    <row r="517" spans="3:16" x14ac:dyDescent="0.25">
      <c r="C517" s="5" t="s">
        <v>6</v>
      </c>
      <c r="D517" s="5" t="s">
        <v>7</v>
      </c>
      <c r="E517" s="5" t="s">
        <v>8</v>
      </c>
      <c r="F517" s="5" t="s">
        <v>9</v>
      </c>
      <c r="G517" s="5" t="s">
        <v>10</v>
      </c>
      <c r="H517" s="6" t="s">
        <v>11</v>
      </c>
      <c r="K517" s="5" t="s">
        <v>6</v>
      </c>
      <c r="L517" s="5" t="s">
        <v>7</v>
      </c>
      <c r="M517" s="5" t="s">
        <v>8</v>
      </c>
      <c r="N517" s="5" t="s">
        <v>9</v>
      </c>
      <c r="O517" s="5" t="s">
        <v>10</v>
      </c>
      <c r="P517" s="6" t="s">
        <v>11</v>
      </c>
    </row>
    <row r="518" spans="3:16" x14ac:dyDescent="0.25">
      <c r="C518" s="6">
        <v>1</v>
      </c>
      <c r="D518" s="6" t="s">
        <v>26</v>
      </c>
      <c r="E518" s="5" t="s">
        <v>13</v>
      </c>
      <c r="F518" s="5">
        <v>1</v>
      </c>
      <c r="G518" s="6">
        <v>0.06</v>
      </c>
      <c r="H518" s="6">
        <v>0.06</v>
      </c>
      <c r="K518" s="6">
        <v>1</v>
      </c>
      <c r="L518" s="6" t="s">
        <v>24</v>
      </c>
      <c r="M518" s="5" t="s">
        <v>25</v>
      </c>
      <c r="N518" s="5">
        <v>1</v>
      </c>
      <c r="O518" s="6">
        <v>3.2000000000000001E-2</v>
      </c>
      <c r="P518" s="6">
        <v>3.2000000000000001E-2</v>
      </c>
    </row>
    <row r="519" spans="3:16" x14ac:dyDescent="0.25">
      <c r="H519" s="6" t="s">
        <v>451</v>
      </c>
      <c r="P519" s="6" t="s">
        <v>451</v>
      </c>
    </row>
    <row r="520" spans="3:16" x14ac:dyDescent="0.25">
      <c r="C520" s="101" t="s">
        <v>376</v>
      </c>
      <c r="D520" s="102"/>
      <c r="E520" s="103"/>
      <c r="F520" s="5"/>
      <c r="G520" s="6"/>
      <c r="H520" s="6" t="s">
        <v>451</v>
      </c>
      <c r="K520" s="80" t="s">
        <v>376</v>
      </c>
      <c r="L520" s="81"/>
      <c r="M520" s="82"/>
      <c r="N520" s="5"/>
      <c r="O520" s="6"/>
      <c r="P520" s="6" t="s">
        <v>451</v>
      </c>
    </row>
    <row r="521" spans="3:16" x14ac:dyDescent="0.25">
      <c r="C521" s="5" t="s">
        <v>6</v>
      </c>
      <c r="D521" s="5" t="s">
        <v>7</v>
      </c>
      <c r="E521" s="5" t="s">
        <v>8</v>
      </c>
      <c r="F521" s="5" t="s">
        <v>9</v>
      </c>
      <c r="G521" s="5" t="s">
        <v>10</v>
      </c>
      <c r="H521" s="6" t="s">
        <v>11</v>
      </c>
      <c r="K521" s="5" t="s">
        <v>6</v>
      </c>
      <c r="L521" s="5" t="s">
        <v>7</v>
      </c>
      <c r="M521" s="5" t="s">
        <v>8</v>
      </c>
      <c r="N521" s="5" t="s">
        <v>9</v>
      </c>
      <c r="O521" s="5" t="s">
        <v>10</v>
      </c>
      <c r="P521" s="6" t="s">
        <v>11</v>
      </c>
    </row>
    <row r="522" spans="3:16" x14ac:dyDescent="0.25">
      <c r="C522" s="6">
        <v>1</v>
      </c>
      <c r="D522" s="6" t="s">
        <v>53</v>
      </c>
      <c r="E522" s="5" t="s">
        <v>13</v>
      </c>
      <c r="F522" s="5">
        <v>8</v>
      </c>
      <c r="G522" s="6">
        <v>0.11600000000000001</v>
      </c>
      <c r="H522" s="6">
        <v>0.92800000000000005</v>
      </c>
      <c r="K522" s="6">
        <v>1</v>
      </c>
      <c r="L522" s="6" t="s">
        <v>35</v>
      </c>
      <c r="M522" s="5" t="s">
        <v>13</v>
      </c>
      <c r="N522" s="5">
        <v>8</v>
      </c>
      <c r="O522" s="6">
        <v>4.1000000000000002E-2</v>
      </c>
      <c r="P522" s="6">
        <v>0.32800000000000001</v>
      </c>
    </row>
    <row r="523" spans="3:16" x14ac:dyDescent="0.25">
      <c r="C523" s="6">
        <v>2</v>
      </c>
      <c r="D523" s="6" t="s">
        <v>61</v>
      </c>
      <c r="E523" s="5" t="s">
        <v>13</v>
      </c>
      <c r="F523" s="5">
        <v>2</v>
      </c>
      <c r="G523" s="6">
        <v>5.8000000000000003E-2</v>
      </c>
      <c r="H523" s="6">
        <v>0.11600000000000001</v>
      </c>
      <c r="K523" s="6">
        <v>2</v>
      </c>
      <c r="L523" s="6" t="s">
        <v>45</v>
      </c>
      <c r="M523" s="5" t="s">
        <v>13</v>
      </c>
      <c r="N523" s="5">
        <v>2</v>
      </c>
      <c r="O523" s="6">
        <v>4.7E-2</v>
      </c>
      <c r="P523" s="6">
        <v>9.4E-2</v>
      </c>
    </row>
    <row r="524" spans="3:16" x14ac:dyDescent="0.25">
      <c r="H524" s="6" t="s">
        <v>451</v>
      </c>
      <c r="P524" s="6" t="s">
        <v>451</v>
      </c>
    </row>
    <row r="525" spans="3:16" x14ac:dyDescent="0.25">
      <c r="C525" s="101" t="s">
        <v>377</v>
      </c>
      <c r="D525" s="102"/>
      <c r="E525" s="103"/>
      <c r="F525" s="5"/>
      <c r="G525" s="6"/>
      <c r="H525" s="6" t="s">
        <v>451</v>
      </c>
      <c r="K525" s="80" t="s">
        <v>377</v>
      </c>
      <c r="L525" s="81"/>
      <c r="M525" s="82"/>
      <c r="N525" s="5"/>
      <c r="O525" s="6"/>
      <c r="P525" s="6" t="s">
        <v>451</v>
      </c>
    </row>
    <row r="526" spans="3:16" x14ac:dyDescent="0.25">
      <c r="C526" s="5" t="s">
        <v>6</v>
      </c>
      <c r="D526" s="5" t="s">
        <v>7</v>
      </c>
      <c r="E526" s="5" t="s">
        <v>8</v>
      </c>
      <c r="F526" s="5" t="s">
        <v>9</v>
      </c>
      <c r="G526" s="5" t="s">
        <v>10</v>
      </c>
      <c r="H526" s="6" t="s">
        <v>11</v>
      </c>
      <c r="K526" s="5" t="s">
        <v>6</v>
      </c>
      <c r="L526" s="5" t="s">
        <v>7</v>
      </c>
      <c r="M526" s="5" t="s">
        <v>8</v>
      </c>
      <c r="N526" s="5" t="s">
        <v>9</v>
      </c>
      <c r="O526" s="5" t="s">
        <v>10</v>
      </c>
      <c r="P526" s="6" t="s">
        <v>11</v>
      </c>
    </row>
    <row r="527" spans="3:16" x14ac:dyDescent="0.25">
      <c r="C527" s="6">
        <v>1</v>
      </c>
      <c r="D527" s="6" t="s">
        <v>53</v>
      </c>
      <c r="E527" s="5" t="s">
        <v>13</v>
      </c>
      <c r="F527" s="5">
        <v>10</v>
      </c>
      <c r="G527" s="6">
        <v>0.11600000000000001</v>
      </c>
      <c r="H527" s="6">
        <v>1.1600000000000001</v>
      </c>
      <c r="K527" s="6">
        <v>1</v>
      </c>
      <c r="L527" s="6" t="s">
        <v>35</v>
      </c>
      <c r="M527" s="5" t="s">
        <v>13</v>
      </c>
      <c r="N527" s="5">
        <v>10</v>
      </c>
      <c r="O527" s="6">
        <v>4.1000000000000002E-2</v>
      </c>
      <c r="P527" s="6">
        <v>0.41000000000000003</v>
      </c>
    </row>
    <row r="528" spans="3:16" x14ac:dyDescent="0.25">
      <c r="C528" s="6">
        <v>2</v>
      </c>
      <c r="D528" s="6" t="s">
        <v>61</v>
      </c>
      <c r="E528" s="5" t="s">
        <v>13</v>
      </c>
      <c r="F528" s="5">
        <v>2</v>
      </c>
      <c r="G528" s="6">
        <v>5.8000000000000003E-2</v>
      </c>
      <c r="H528" s="6">
        <v>0.11600000000000001</v>
      </c>
      <c r="K528" s="6">
        <v>2</v>
      </c>
      <c r="L528" s="6" t="s">
        <v>45</v>
      </c>
      <c r="M528" s="5" t="s">
        <v>13</v>
      </c>
      <c r="N528" s="5">
        <v>2</v>
      </c>
      <c r="O528" s="6">
        <v>4.7E-2</v>
      </c>
      <c r="P528" s="6">
        <v>9.4E-2</v>
      </c>
    </row>
    <row r="529" spans="3:16" x14ac:dyDescent="0.25">
      <c r="H529" s="6" t="s">
        <v>451</v>
      </c>
      <c r="P529" s="6" t="s">
        <v>451</v>
      </c>
    </row>
    <row r="530" spans="3:16" x14ac:dyDescent="0.25">
      <c r="C530" s="101" t="s">
        <v>378</v>
      </c>
      <c r="D530" s="102"/>
      <c r="E530" s="103"/>
      <c r="F530" s="5"/>
      <c r="G530" s="6"/>
      <c r="H530" s="6" t="s">
        <v>451</v>
      </c>
      <c r="K530" s="80" t="s">
        <v>378</v>
      </c>
      <c r="L530" s="81"/>
      <c r="M530" s="82"/>
      <c r="N530" s="5"/>
      <c r="O530" s="6"/>
      <c r="P530" s="6" t="s">
        <v>451</v>
      </c>
    </row>
    <row r="531" spans="3:16" x14ac:dyDescent="0.25">
      <c r="C531" s="5" t="s">
        <v>6</v>
      </c>
      <c r="D531" s="5" t="s">
        <v>7</v>
      </c>
      <c r="E531" s="5" t="s">
        <v>8</v>
      </c>
      <c r="F531" s="5" t="s">
        <v>9</v>
      </c>
      <c r="G531" s="5" t="s">
        <v>10</v>
      </c>
      <c r="H531" s="6" t="s">
        <v>11</v>
      </c>
      <c r="K531" s="5" t="s">
        <v>6</v>
      </c>
      <c r="L531" s="5" t="s">
        <v>7</v>
      </c>
      <c r="M531" s="5" t="s">
        <v>8</v>
      </c>
      <c r="N531" s="5" t="s">
        <v>9</v>
      </c>
      <c r="O531" s="5" t="s">
        <v>10</v>
      </c>
      <c r="P531" s="6" t="s">
        <v>11</v>
      </c>
    </row>
    <row r="532" spans="3:16" x14ac:dyDescent="0.25">
      <c r="C532" s="6">
        <v>1</v>
      </c>
      <c r="D532" s="6" t="s">
        <v>53</v>
      </c>
      <c r="E532" s="5" t="s">
        <v>13</v>
      </c>
      <c r="F532" s="5">
        <v>8</v>
      </c>
      <c r="G532" s="6">
        <v>0.11600000000000001</v>
      </c>
      <c r="H532" s="6">
        <v>0.92800000000000005</v>
      </c>
      <c r="K532" s="6">
        <v>1</v>
      </c>
      <c r="L532" s="6" t="s">
        <v>35</v>
      </c>
      <c r="M532" s="5" t="s">
        <v>13</v>
      </c>
      <c r="N532" s="5">
        <v>8</v>
      </c>
      <c r="O532" s="6">
        <v>4.1000000000000002E-2</v>
      </c>
      <c r="P532" s="6">
        <v>0.32800000000000001</v>
      </c>
    </row>
    <row r="533" spans="3:16" x14ac:dyDescent="0.25">
      <c r="C533" s="6">
        <v>2</v>
      </c>
      <c r="D533" s="6" t="s">
        <v>61</v>
      </c>
      <c r="E533" s="5" t="s">
        <v>13</v>
      </c>
      <c r="F533" s="5">
        <v>2</v>
      </c>
      <c r="G533" s="6">
        <v>5.8000000000000003E-2</v>
      </c>
      <c r="H533" s="6">
        <v>0.11600000000000001</v>
      </c>
      <c r="K533" s="6">
        <v>2</v>
      </c>
      <c r="L533" s="6" t="s">
        <v>45</v>
      </c>
      <c r="M533" s="5" t="s">
        <v>13</v>
      </c>
      <c r="N533" s="5">
        <v>2</v>
      </c>
      <c r="O533" s="6">
        <v>4.7E-2</v>
      </c>
      <c r="P533" s="6">
        <v>9.4E-2</v>
      </c>
    </row>
    <row r="534" spans="3:16" x14ac:dyDescent="0.25">
      <c r="H534" s="6" t="s">
        <v>451</v>
      </c>
      <c r="P534" s="6" t="s">
        <v>451</v>
      </c>
    </row>
    <row r="535" spans="3:16" x14ac:dyDescent="0.25">
      <c r="C535" s="101" t="s">
        <v>379</v>
      </c>
      <c r="D535" s="102"/>
      <c r="E535" s="103"/>
      <c r="F535" s="5"/>
      <c r="G535" s="6"/>
      <c r="H535" s="6" t="s">
        <v>451</v>
      </c>
      <c r="K535" s="80" t="s">
        <v>379</v>
      </c>
      <c r="L535" s="81"/>
      <c r="M535" s="82"/>
      <c r="N535" s="5"/>
      <c r="O535" s="6"/>
      <c r="P535" s="6" t="s">
        <v>451</v>
      </c>
    </row>
    <row r="536" spans="3:16" x14ac:dyDescent="0.25">
      <c r="C536" s="5" t="s">
        <v>6</v>
      </c>
      <c r="D536" s="5" t="s">
        <v>7</v>
      </c>
      <c r="E536" s="5" t="s">
        <v>8</v>
      </c>
      <c r="F536" s="5" t="s">
        <v>9</v>
      </c>
      <c r="G536" s="5" t="s">
        <v>10</v>
      </c>
      <c r="H536" s="6" t="s">
        <v>11</v>
      </c>
      <c r="K536" s="5" t="s">
        <v>6</v>
      </c>
      <c r="L536" s="5" t="s">
        <v>7</v>
      </c>
      <c r="M536" s="5" t="s">
        <v>8</v>
      </c>
      <c r="N536" s="5" t="s">
        <v>9</v>
      </c>
      <c r="O536" s="5" t="s">
        <v>10</v>
      </c>
      <c r="P536" s="6" t="s">
        <v>11</v>
      </c>
    </row>
    <row r="537" spans="3:16" x14ac:dyDescent="0.25">
      <c r="C537" s="6">
        <v>1</v>
      </c>
      <c r="D537" s="6" t="s">
        <v>19</v>
      </c>
      <c r="E537" s="5" t="s">
        <v>13</v>
      </c>
      <c r="F537" s="5">
        <v>3</v>
      </c>
      <c r="G537" s="6">
        <v>7.1999999999999995E-2</v>
      </c>
      <c r="H537" s="6">
        <v>0.21599999999999997</v>
      </c>
      <c r="K537" s="6">
        <v>1</v>
      </c>
      <c r="L537" s="6" t="s">
        <v>32</v>
      </c>
      <c r="M537" s="5" t="s">
        <v>13</v>
      </c>
      <c r="N537" s="5">
        <v>3</v>
      </c>
      <c r="O537" s="6">
        <v>3.7999999999999999E-2</v>
      </c>
      <c r="P537" s="6">
        <v>0.11399999999999999</v>
      </c>
    </row>
    <row r="538" spans="3:16" x14ac:dyDescent="0.25">
      <c r="C538" s="6">
        <v>2</v>
      </c>
      <c r="D538" s="6" t="s">
        <v>26</v>
      </c>
      <c r="E538" s="5" t="s">
        <v>13</v>
      </c>
      <c r="F538" s="5">
        <v>1</v>
      </c>
      <c r="G538" s="6">
        <v>0.06</v>
      </c>
      <c r="H538" s="6">
        <v>0.06</v>
      </c>
      <c r="K538" s="6">
        <v>2</v>
      </c>
      <c r="L538" s="6" t="s">
        <v>24</v>
      </c>
      <c r="M538" s="5" t="s">
        <v>25</v>
      </c>
      <c r="N538" s="5">
        <v>1</v>
      </c>
      <c r="O538" s="6">
        <v>3.2000000000000001E-2</v>
      </c>
      <c r="P538" s="6">
        <v>3.2000000000000001E-2</v>
      </c>
    </row>
    <row r="539" spans="3:16" x14ac:dyDescent="0.25">
      <c r="H539" s="6" t="s">
        <v>451</v>
      </c>
      <c r="P539" s="6" t="s">
        <v>451</v>
      </c>
    </row>
    <row r="540" spans="3:16" x14ac:dyDescent="0.25">
      <c r="C540" s="101" t="s">
        <v>380</v>
      </c>
      <c r="D540" s="102"/>
      <c r="E540" s="103"/>
      <c r="F540" s="5"/>
      <c r="G540" s="6"/>
      <c r="H540" s="6" t="s">
        <v>451</v>
      </c>
      <c r="K540" s="80" t="s">
        <v>380</v>
      </c>
      <c r="L540" s="81"/>
      <c r="M540" s="82"/>
      <c r="N540" s="5"/>
      <c r="O540" s="6"/>
      <c r="P540" s="6" t="s">
        <v>451</v>
      </c>
    </row>
    <row r="541" spans="3:16" x14ac:dyDescent="0.25">
      <c r="C541" s="5" t="s">
        <v>6</v>
      </c>
      <c r="D541" s="5" t="s">
        <v>7</v>
      </c>
      <c r="E541" s="5" t="s">
        <v>8</v>
      </c>
      <c r="F541" s="5" t="s">
        <v>9</v>
      </c>
      <c r="G541" s="5" t="s">
        <v>10</v>
      </c>
      <c r="H541" s="6" t="s">
        <v>11</v>
      </c>
      <c r="K541" s="5" t="s">
        <v>6</v>
      </c>
      <c r="L541" s="5" t="s">
        <v>7</v>
      </c>
      <c r="M541" s="5" t="s">
        <v>8</v>
      </c>
      <c r="N541" s="5" t="s">
        <v>9</v>
      </c>
      <c r="O541" s="5" t="s">
        <v>10</v>
      </c>
      <c r="P541" s="6" t="s">
        <v>11</v>
      </c>
    </row>
    <row r="542" spans="3:16" x14ac:dyDescent="0.25">
      <c r="C542" s="6">
        <v>1</v>
      </c>
      <c r="D542" s="6" t="s">
        <v>19</v>
      </c>
      <c r="E542" s="5" t="s">
        <v>13</v>
      </c>
      <c r="F542" s="5">
        <v>1</v>
      </c>
      <c r="G542" s="6">
        <v>7.1999999999999995E-2</v>
      </c>
      <c r="H542" s="6">
        <v>7.1999999999999995E-2</v>
      </c>
      <c r="K542" s="6">
        <v>1</v>
      </c>
      <c r="L542" s="6" t="s">
        <v>17</v>
      </c>
      <c r="M542" s="5" t="s">
        <v>18</v>
      </c>
      <c r="N542" s="5">
        <v>1</v>
      </c>
      <c r="O542" s="6">
        <v>3.6999999999999998E-2</v>
      </c>
      <c r="P542" s="6">
        <v>3.6999999999999998E-2</v>
      </c>
    </row>
    <row r="543" spans="3:16" x14ac:dyDescent="0.25">
      <c r="C543" s="3"/>
      <c r="D543" s="3"/>
      <c r="H543" s="6" t="s">
        <v>451</v>
      </c>
      <c r="K543" s="3"/>
      <c r="L543" s="3"/>
      <c r="P543" s="6" t="s">
        <v>451</v>
      </c>
    </row>
    <row r="544" spans="3:16" x14ac:dyDescent="0.25">
      <c r="C544" s="101" t="s">
        <v>381</v>
      </c>
      <c r="D544" s="102"/>
      <c r="E544" s="103"/>
      <c r="F544" s="5"/>
      <c r="G544" s="6"/>
      <c r="H544" s="6" t="s">
        <v>451</v>
      </c>
      <c r="K544" s="80" t="s">
        <v>381</v>
      </c>
      <c r="L544" s="81"/>
      <c r="M544" s="82"/>
      <c r="N544" s="5"/>
      <c r="O544" s="6"/>
      <c r="P544" s="6" t="s">
        <v>451</v>
      </c>
    </row>
    <row r="545" spans="3:16" x14ac:dyDescent="0.25">
      <c r="C545" s="5" t="s">
        <v>6</v>
      </c>
      <c r="D545" s="5" t="s">
        <v>7</v>
      </c>
      <c r="E545" s="5" t="s">
        <v>8</v>
      </c>
      <c r="F545" s="5" t="s">
        <v>9</v>
      </c>
      <c r="G545" s="5" t="s">
        <v>10</v>
      </c>
      <c r="H545" s="6" t="s">
        <v>11</v>
      </c>
      <c r="K545" s="5" t="s">
        <v>6</v>
      </c>
      <c r="L545" s="5" t="s">
        <v>7</v>
      </c>
      <c r="M545" s="5" t="s">
        <v>8</v>
      </c>
      <c r="N545" s="5" t="s">
        <v>9</v>
      </c>
      <c r="O545" s="5" t="s">
        <v>10</v>
      </c>
      <c r="P545" s="6" t="s">
        <v>11</v>
      </c>
    </row>
    <row r="546" spans="3:16" x14ac:dyDescent="0.25">
      <c r="C546" s="6">
        <v>1</v>
      </c>
      <c r="D546" s="6" t="s">
        <v>66</v>
      </c>
      <c r="E546" s="5" t="s">
        <v>13</v>
      </c>
      <c r="F546" s="5">
        <v>1</v>
      </c>
      <c r="G546" s="6">
        <v>3.5999999999999997E-2</v>
      </c>
      <c r="H546" s="6">
        <v>3.5999999999999997E-2</v>
      </c>
      <c r="K546" s="6">
        <v>1</v>
      </c>
      <c r="L546" s="6" t="s">
        <v>17</v>
      </c>
      <c r="M546" s="5" t="s">
        <v>18</v>
      </c>
      <c r="N546" s="5">
        <v>1</v>
      </c>
      <c r="O546" s="6">
        <v>3.6999999999999998E-2</v>
      </c>
      <c r="P546" s="6">
        <v>3.6999999999999998E-2</v>
      </c>
    </row>
    <row r="547" spans="3:16" x14ac:dyDescent="0.25">
      <c r="H547" s="6" t="s">
        <v>451</v>
      </c>
      <c r="P547" s="6" t="s">
        <v>451</v>
      </c>
    </row>
    <row r="548" spans="3:16" x14ac:dyDescent="0.25">
      <c r="C548" s="101" t="s">
        <v>382</v>
      </c>
      <c r="D548" s="102"/>
      <c r="E548" s="103"/>
      <c r="F548" s="5"/>
      <c r="G548" s="6"/>
      <c r="H548" s="6" t="s">
        <v>451</v>
      </c>
      <c r="K548" s="80" t="s">
        <v>382</v>
      </c>
      <c r="L548" s="81"/>
      <c r="M548" s="82"/>
      <c r="N548" s="5"/>
      <c r="O548" s="6"/>
      <c r="P548" s="6" t="s">
        <v>451</v>
      </c>
    </row>
    <row r="549" spans="3:16" x14ac:dyDescent="0.25">
      <c r="C549" s="5" t="s">
        <v>6</v>
      </c>
      <c r="D549" s="5" t="s">
        <v>7</v>
      </c>
      <c r="E549" s="5" t="s">
        <v>8</v>
      </c>
      <c r="F549" s="5" t="s">
        <v>9</v>
      </c>
      <c r="G549" s="5" t="s">
        <v>10</v>
      </c>
      <c r="H549" s="6" t="s">
        <v>11</v>
      </c>
      <c r="K549" s="5" t="s">
        <v>6</v>
      </c>
      <c r="L549" s="5" t="s">
        <v>7</v>
      </c>
      <c r="M549" s="5" t="s">
        <v>8</v>
      </c>
      <c r="N549" s="5" t="s">
        <v>9</v>
      </c>
      <c r="O549" s="5" t="s">
        <v>10</v>
      </c>
      <c r="P549" s="6" t="s">
        <v>11</v>
      </c>
    </row>
    <row r="550" spans="3:16" x14ac:dyDescent="0.25">
      <c r="C550" s="6">
        <v>1</v>
      </c>
      <c r="D550" s="6" t="s">
        <v>15</v>
      </c>
      <c r="E550" s="5" t="s">
        <v>16</v>
      </c>
      <c r="F550" s="5">
        <v>8</v>
      </c>
      <c r="G550" s="6">
        <v>5.6000000000000001E-2</v>
      </c>
      <c r="H550" s="6">
        <v>0.44800000000000001</v>
      </c>
      <c r="K550" s="6">
        <v>1</v>
      </c>
      <c r="L550" s="6" t="s">
        <v>17</v>
      </c>
      <c r="M550" s="5" t="s">
        <v>18</v>
      </c>
      <c r="N550" s="5">
        <v>8</v>
      </c>
      <c r="O550" s="6">
        <v>3.6999999999999998E-2</v>
      </c>
      <c r="P550" s="6">
        <v>0.29599999999999999</v>
      </c>
    </row>
    <row r="551" spans="3:16" x14ac:dyDescent="0.25">
      <c r="H551" s="6" t="s">
        <v>451</v>
      </c>
      <c r="P551" s="6" t="s">
        <v>451</v>
      </c>
    </row>
    <row r="552" spans="3:16" x14ac:dyDescent="0.25">
      <c r="C552" s="101" t="s">
        <v>383</v>
      </c>
      <c r="D552" s="102"/>
      <c r="E552" s="103"/>
      <c r="F552" s="5"/>
      <c r="G552" s="6"/>
      <c r="H552" s="6" t="s">
        <v>451</v>
      </c>
      <c r="K552" s="80" t="s">
        <v>383</v>
      </c>
      <c r="L552" s="81"/>
      <c r="M552" s="82"/>
      <c r="N552" s="5"/>
      <c r="O552" s="6"/>
      <c r="P552" s="6" t="s">
        <v>451</v>
      </c>
    </row>
    <row r="553" spans="3:16" x14ac:dyDescent="0.25">
      <c r="C553" s="5" t="s">
        <v>6</v>
      </c>
      <c r="D553" s="5" t="s">
        <v>7</v>
      </c>
      <c r="E553" s="5" t="s">
        <v>8</v>
      </c>
      <c r="F553" s="5" t="s">
        <v>9</v>
      </c>
      <c r="G553" s="5" t="s">
        <v>10</v>
      </c>
      <c r="H553" s="6" t="s">
        <v>11</v>
      </c>
      <c r="K553" s="5" t="s">
        <v>6</v>
      </c>
      <c r="L553" s="5" t="s">
        <v>7</v>
      </c>
      <c r="M553" s="5" t="s">
        <v>8</v>
      </c>
      <c r="N553" s="5" t="s">
        <v>9</v>
      </c>
      <c r="O553" s="5" t="s">
        <v>10</v>
      </c>
      <c r="P553" s="6" t="s">
        <v>11</v>
      </c>
    </row>
    <row r="554" spans="3:16" x14ac:dyDescent="0.25">
      <c r="C554" s="6">
        <v>1</v>
      </c>
      <c r="D554" s="6" t="s">
        <v>19</v>
      </c>
      <c r="E554" s="5" t="s">
        <v>13</v>
      </c>
      <c r="F554" s="5">
        <v>4</v>
      </c>
      <c r="G554" s="6">
        <v>7.1999999999999995E-2</v>
      </c>
      <c r="H554" s="6">
        <v>0.28799999999999998</v>
      </c>
      <c r="K554" s="6">
        <v>1</v>
      </c>
      <c r="L554" s="6" t="s">
        <v>22</v>
      </c>
      <c r="M554" s="5" t="s">
        <v>13</v>
      </c>
      <c r="N554" s="5">
        <v>4</v>
      </c>
      <c r="O554" s="6">
        <v>3.2000000000000001E-2</v>
      </c>
      <c r="P554" s="6">
        <v>0.128</v>
      </c>
    </row>
    <row r="555" spans="3:16" x14ac:dyDescent="0.25">
      <c r="H555" s="6" t="s">
        <v>451</v>
      </c>
      <c r="P555" s="6" t="s">
        <v>451</v>
      </c>
    </row>
    <row r="556" spans="3:16" x14ac:dyDescent="0.25">
      <c r="C556" s="101" t="s">
        <v>384</v>
      </c>
      <c r="D556" s="102"/>
      <c r="E556" s="103"/>
      <c r="F556" s="5"/>
      <c r="G556" s="6"/>
      <c r="H556" s="6" t="s">
        <v>451</v>
      </c>
      <c r="K556" s="80" t="s">
        <v>384</v>
      </c>
      <c r="L556" s="81"/>
      <c r="M556" s="82"/>
      <c r="N556" s="5"/>
      <c r="O556" s="6"/>
      <c r="P556" s="6" t="s">
        <v>451</v>
      </c>
    </row>
    <row r="557" spans="3:16" x14ac:dyDescent="0.25">
      <c r="C557" s="5" t="s">
        <v>6</v>
      </c>
      <c r="D557" s="5" t="s">
        <v>7</v>
      </c>
      <c r="E557" s="5" t="s">
        <v>8</v>
      </c>
      <c r="F557" s="5" t="s">
        <v>9</v>
      </c>
      <c r="G557" s="5" t="s">
        <v>10</v>
      </c>
      <c r="H557" s="6" t="s">
        <v>11</v>
      </c>
      <c r="K557" s="5" t="s">
        <v>6</v>
      </c>
      <c r="L557" s="5" t="s">
        <v>7</v>
      </c>
      <c r="M557" s="5" t="s">
        <v>8</v>
      </c>
      <c r="N557" s="5" t="s">
        <v>9</v>
      </c>
      <c r="O557" s="5" t="s">
        <v>10</v>
      </c>
      <c r="P557" s="6" t="s">
        <v>11</v>
      </c>
    </row>
    <row r="558" spans="3:16" x14ac:dyDescent="0.25">
      <c r="C558" s="6">
        <v>1</v>
      </c>
      <c r="D558" s="6" t="s">
        <v>19</v>
      </c>
      <c r="E558" s="5" t="s">
        <v>13</v>
      </c>
      <c r="F558" s="5">
        <v>2</v>
      </c>
      <c r="G558" s="6">
        <v>7.1999999999999995E-2</v>
      </c>
      <c r="H558" s="6">
        <v>0.14399999999999999</v>
      </c>
      <c r="K558" s="6">
        <v>1</v>
      </c>
      <c r="L558" s="6" t="s">
        <v>32</v>
      </c>
      <c r="M558" s="5" t="s">
        <v>13</v>
      </c>
      <c r="N558" s="5">
        <v>2</v>
      </c>
      <c r="O558" s="6">
        <v>3.7999999999999999E-2</v>
      </c>
      <c r="P558" s="6">
        <v>7.5999999999999998E-2</v>
      </c>
    </row>
    <row r="559" spans="3:16" x14ac:dyDescent="0.25">
      <c r="H559" s="6" t="s">
        <v>451</v>
      </c>
      <c r="P559" s="6" t="s">
        <v>451</v>
      </c>
    </row>
    <row r="560" spans="3:16" x14ac:dyDescent="0.25">
      <c r="C560" s="101" t="s">
        <v>385</v>
      </c>
      <c r="D560" s="102"/>
      <c r="E560" s="103"/>
      <c r="F560" s="5"/>
      <c r="G560" s="6"/>
      <c r="H560" s="6" t="s">
        <v>451</v>
      </c>
      <c r="K560" s="80" t="s">
        <v>385</v>
      </c>
      <c r="L560" s="81"/>
      <c r="M560" s="82"/>
      <c r="N560" s="5"/>
      <c r="O560" s="6"/>
      <c r="P560" s="6" t="s">
        <v>451</v>
      </c>
    </row>
    <row r="561" spans="3:16" x14ac:dyDescent="0.25">
      <c r="C561" s="5" t="s">
        <v>6</v>
      </c>
      <c r="D561" s="5" t="s">
        <v>7</v>
      </c>
      <c r="E561" s="5" t="s">
        <v>8</v>
      </c>
      <c r="F561" s="5" t="s">
        <v>9</v>
      </c>
      <c r="G561" s="5" t="s">
        <v>10</v>
      </c>
      <c r="H561" s="6" t="s">
        <v>11</v>
      </c>
      <c r="K561" s="5" t="s">
        <v>6</v>
      </c>
      <c r="L561" s="5" t="s">
        <v>7</v>
      </c>
      <c r="M561" s="5" t="s">
        <v>8</v>
      </c>
      <c r="N561" s="5" t="s">
        <v>9</v>
      </c>
      <c r="O561" s="5" t="s">
        <v>10</v>
      </c>
      <c r="P561" s="6" t="s">
        <v>11</v>
      </c>
    </row>
    <row r="562" spans="3:16" x14ac:dyDescent="0.25">
      <c r="C562" s="6">
        <v>1</v>
      </c>
      <c r="D562" s="6" t="s">
        <v>19</v>
      </c>
      <c r="E562" s="5" t="s">
        <v>13</v>
      </c>
      <c r="F562" s="5">
        <v>3</v>
      </c>
      <c r="G562" s="6">
        <v>7.1999999999999995E-2</v>
      </c>
      <c r="H562" s="6">
        <v>0.21599999999999997</v>
      </c>
      <c r="K562" s="6">
        <v>1</v>
      </c>
      <c r="L562" s="6" t="s">
        <v>32</v>
      </c>
      <c r="M562" s="5" t="s">
        <v>13</v>
      </c>
      <c r="N562" s="5">
        <v>3</v>
      </c>
      <c r="O562" s="6">
        <v>3.7999999999999999E-2</v>
      </c>
      <c r="P562" s="6">
        <v>0.11399999999999999</v>
      </c>
    </row>
    <row r="563" spans="3:16" x14ac:dyDescent="0.25">
      <c r="H563" s="6" t="s">
        <v>451</v>
      </c>
      <c r="P563" s="6" t="s">
        <v>451</v>
      </c>
    </row>
    <row r="564" spans="3:16" x14ac:dyDescent="0.25">
      <c r="C564" s="101" t="s">
        <v>386</v>
      </c>
      <c r="D564" s="102"/>
      <c r="E564" s="103"/>
      <c r="F564" s="5"/>
      <c r="G564" s="6"/>
      <c r="H564" s="6" t="s">
        <v>451</v>
      </c>
      <c r="K564" s="80" t="s">
        <v>386</v>
      </c>
      <c r="L564" s="81"/>
      <c r="M564" s="82"/>
      <c r="N564" s="5"/>
      <c r="O564" s="6"/>
      <c r="P564" s="6" t="s">
        <v>451</v>
      </c>
    </row>
    <row r="565" spans="3:16" x14ac:dyDescent="0.25">
      <c r="C565" s="5" t="s">
        <v>6</v>
      </c>
      <c r="D565" s="5" t="s">
        <v>7</v>
      </c>
      <c r="E565" s="5" t="s">
        <v>8</v>
      </c>
      <c r="F565" s="5" t="s">
        <v>9</v>
      </c>
      <c r="G565" s="5" t="s">
        <v>10</v>
      </c>
      <c r="H565" s="6" t="s">
        <v>11</v>
      </c>
      <c r="K565" s="5" t="s">
        <v>6</v>
      </c>
      <c r="L565" s="5" t="s">
        <v>7</v>
      </c>
      <c r="M565" s="5" t="s">
        <v>8</v>
      </c>
      <c r="N565" s="5" t="s">
        <v>9</v>
      </c>
      <c r="O565" s="5" t="s">
        <v>10</v>
      </c>
      <c r="P565" s="6" t="s">
        <v>11</v>
      </c>
    </row>
    <row r="566" spans="3:16" x14ac:dyDescent="0.25">
      <c r="C566" s="6">
        <v>1</v>
      </c>
      <c r="D566" s="6" t="s">
        <v>19</v>
      </c>
      <c r="E566" s="5" t="s">
        <v>13</v>
      </c>
      <c r="F566" s="5">
        <v>2</v>
      </c>
      <c r="G566" s="6">
        <v>7.1999999999999995E-2</v>
      </c>
      <c r="H566" s="6">
        <v>0.14399999999999999</v>
      </c>
      <c r="K566" s="6">
        <v>1</v>
      </c>
      <c r="L566" s="6" t="s">
        <v>32</v>
      </c>
      <c r="M566" s="5" t="s">
        <v>13</v>
      </c>
      <c r="N566" s="5">
        <v>2</v>
      </c>
      <c r="O566" s="6">
        <v>3.7999999999999999E-2</v>
      </c>
      <c r="P566" s="6">
        <v>7.5999999999999998E-2</v>
      </c>
    </row>
    <row r="567" spans="3:16" x14ac:dyDescent="0.25">
      <c r="H567" s="6" t="s">
        <v>451</v>
      </c>
      <c r="P567" s="6" t="s">
        <v>451</v>
      </c>
    </row>
    <row r="568" spans="3:16" x14ac:dyDescent="0.25">
      <c r="C568" s="101" t="s">
        <v>387</v>
      </c>
      <c r="D568" s="102"/>
      <c r="E568" s="103"/>
      <c r="F568" s="5"/>
      <c r="G568" s="6"/>
      <c r="H568" s="6" t="s">
        <v>451</v>
      </c>
      <c r="K568" s="80" t="s">
        <v>387</v>
      </c>
      <c r="L568" s="81"/>
      <c r="M568" s="82"/>
      <c r="N568" s="5"/>
      <c r="O568" s="6"/>
      <c r="P568" s="6" t="s">
        <v>451</v>
      </c>
    </row>
    <row r="569" spans="3:16" x14ac:dyDescent="0.25">
      <c r="C569" s="5" t="s">
        <v>6</v>
      </c>
      <c r="D569" s="5" t="s">
        <v>7</v>
      </c>
      <c r="E569" s="5" t="s">
        <v>8</v>
      </c>
      <c r="F569" s="5" t="s">
        <v>9</v>
      </c>
      <c r="G569" s="5" t="s">
        <v>10</v>
      </c>
      <c r="H569" s="6" t="s">
        <v>11</v>
      </c>
      <c r="K569" s="5" t="s">
        <v>6</v>
      </c>
      <c r="L569" s="5" t="s">
        <v>7</v>
      </c>
      <c r="M569" s="5" t="s">
        <v>8</v>
      </c>
      <c r="N569" s="5" t="s">
        <v>9</v>
      </c>
      <c r="O569" s="5" t="s">
        <v>10</v>
      </c>
      <c r="P569" s="6" t="s">
        <v>11</v>
      </c>
    </row>
    <row r="570" spans="3:16" x14ac:dyDescent="0.25">
      <c r="C570" s="6">
        <v>1</v>
      </c>
      <c r="D570" s="6" t="s">
        <v>19</v>
      </c>
      <c r="E570" s="5" t="s">
        <v>13</v>
      </c>
      <c r="F570" s="5">
        <v>2</v>
      </c>
      <c r="G570" s="6">
        <v>7.1999999999999995E-2</v>
      </c>
      <c r="H570" s="6">
        <v>0.14399999999999999</v>
      </c>
      <c r="K570" s="6">
        <v>1</v>
      </c>
      <c r="L570" s="6" t="s">
        <v>32</v>
      </c>
      <c r="M570" s="5" t="s">
        <v>13</v>
      </c>
      <c r="N570" s="5">
        <v>2</v>
      </c>
      <c r="O570" s="6">
        <v>3.7999999999999999E-2</v>
      </c>
      <c r="P570" s="6">
        <v>7.5999999999999998E-2</v>
      </c>
    </row>
    <row r="571" spans="3:16" x14ac:dyDescent="0.25">
      <c r="H571" s="6" t="s">
        <v>451</v>
      </c>
      <c r="P571" s="6" t="s">
        <v>451</v>
      </c>
    </row>
    <row r="572" spans="3:16" x14ac:dyDescent="0.25">
      <c r="C572" s="101" t="s">
        <v>388</v>
      </c>
      <c r="D572" s="102"/>
      <c r="E572" s="103"/>
      <c r="F572" s="5"/>
      <c r="G572" s="6"/>
      <c r="H572" s="6" t="s">
        <v>451</v>
      </c>
      <c r="K572" s="80" t="s">
        <v>388</v>
      </c>
      <c r="L572" s="81"/>
      <c r="M572" s="82"/>
      <c r="N572" s="5"/>
      <c r="O572" s="6"/>
      <c r="P572" s="6" t="s">
        <v>451</v>
      </c>
    </row>
    <row r="573" spans="3:16" x14ac:dyDescent="0.25">
      <c r="C573" s="5" t="s">
        <v>6</v>
      </c>
      <c r="D573" s="5" t="s">
        <v>7</v>
      </c>
      <c r="E573" s="5" t="s">
        <v>8</v>
      </c>
      <c r="F573" s="5" t="s">
        <v>9</v>
      </c>
      <c r="G573" s="5" t="s">
        <v>10</v>
      </c>
      <c r="H573" s="6" t="s">
        <v>11</v>
      </c>
      <c r="K573" s="5" t="s">
        <v>6</v>
      </c>
      <c r="L573" s="5" t="s">
        <v>7</v>
      </c>
      <c r="M573" s="5" t="s">
        <v>8</v>
      </c>
      <c r="N573" s="5" t="s">
        <v>9</v>
      </c>
      <c r="O573" s="5" t="s">
        <v>10</v>
      </c>
      <c r="P573" s="6" t="s">
        <v>11</v>
      </c>
    </row>
    <row r="574" spans="3:16" x14ac:dyDescent="0.25">
      <c r="C574" s="6">
        <v>1</v>
      </c>
      <c r="D574" s="6" t="s">
        <v>67</v>
      </c>
      <c r="E574" s="5" t="s">
        <v>13</v>
      </c>
      <c r="F574" s="5">
        <v>3</v>
      </c>
      <c r="G574" s="6">
        <v>3.5999999999999997E-2</v>
      </c>
      <c r="H574" s="6">
        <v>0.10799999999999998</v>
      </c>
      <c r="K574" s="6">
        <v>1</v>
      </c>
      <c r="L574" s="6" t="s">
        <v>17</v>
      </c>
      <c r="M574" s="5" t="s">
        <v>18</v>
      </c>
      <c r="N574" s="5">
        <v>3</v>
      </c>
      <c r="O574" s="6">
        <v>3.6999999999999998E-2</v>
      </c>
      <c r="P574" s="6">
        <v>0.11099999999999999</v>
      </c>
    </row>
    <row r="575" spans="3:16" x14ac:dyDescent="0.25">
      <c r="H575" s="6" t="s">
        <v>451</v>
      </c>
      <c r="P575" s="6" t="s">
        <v>451</v>
      </c>
    </row>
    <row r="576" spans="3:16" x14ac:dyDescent="0.25">
      <c r="C576" s="101" t="s">
        <v>389</v>
      </c>
      <c r="D576" s="102"/>
      <c r="E576" s="103"/>
      <c r="F576" s="5"/>
      <c r="G576" s="6"/>
      <c r="H576" s="6" t="s">
        <v>451</v>
      </c>
      <c r="K576" s="80" t="s">
        <v>389</v>
      </c>
      <c r="L576" s="81"/>
      <c r="M576" s="82"/>
      <c r="N576" s="5"/>
      <c r="O576" s="6"/>
      <c r="P576" s="6" t="s">
        <v>451</v>
      </c>
    </row>
    <row r="577" spans="3:16" x14ac:dyDescent="0.25">
      <c r="C577" s="5" t="s">
        <v>6</v>
      </c>
      <c r="D577" s="5" t="s">
        <v>7</v>
      </c>
      <c r="E577" s="5" t="s">
        <v>8</v>
      </c>
      <c r="F577" s="5" t="s">
        <v>9</v>
      </c>
      <c r="G577" s="5" t="s">
        <v>10</v>
      </c>
      <c r="H577" s="6" t="s">
        <v>11</v>
      </c>
      <c r="K577" s="5" t="s">
        <v>6</v>
      </c>
      <c r="L577" s="5" t="s">
        <v>7</v>
      </c>
      <c r="M577" s="5" t="s">
        <v>8</v>
      </c>
      <c r="N577" s="5" t="s">
        <v>9</v>
      </c>
      <c r="O577" s="5" t="s">
        <v>10</v>
      </c>
      <c r="P577" s="6" t="s">
        <v>11</v>
      </c>
    </row>
    <row r="578" spans="3:16" x14ac:dyDescent="0.25">
      <c r="C578" s="6">
        <v>1</v>
      </c>
      <c r="D578" s="6" t="s">
        <v>15</v>
      </c>
      <c r="E578" s="5" t="s">
        <v>16</v>
      </c>
      <c r="F578" s="5">
        <v>3</v>
      </c>
      <c r="G578" s="6">
        <v>5.6000000000000001E-2</v>
      </c>
      <c r="H578" s="6">
        <v>0.16800000000000001</v>
      </c>
      <c r="K578" s="6">
        <v>1</v>
      </c>
      <c r="L578" s="6" t="s">
        <v>17</v>
      </c>
      <c r="M578" s="5" t="s">
        <v>18</v>
      </c>
      <c r="N578" s="5">
        <v>2</v>
      </c>
      <c r="O578" s="6">
        <v>3.6999999999999998E-2</v>
      </c>
      <c r="P578" s="6">
        <v>7.3999999999999996E-2</v>
      </c>
    </row>
    <row r="579" spans="3:16" x14ac:dyDescent="0.25">
      <c r="H579" s="6" t="s">
        <v>451</v>
      </c>
      <c r="P579" s="6" t="s">
        <v>451</v>
      </c>
    </row>
    <row r="580" spans="3:16" x14ac:dyDescent="0.25">
      <c r="C580" s="101" t="s">
        <v>390</v>
      </c>
      <c r="D580" s="102"/>
      <c r="E580" s="103"/>
      <c r="F580" s="5"/>
      <c r="G580" s="6"/>
      <c r="H580" s="6" t="s">
        <v>451</v>
      </c>
      <c r="K580" s="80" t="s">
        <v>390</v>
      </c>
      <c r="L580" s="81"/>
      <c r="M580" s="82"/>
      <c r="N580" s="5"/>
      <c r="O580" s="6"/>
      <c r="P580" s="6" t="s">
        <v>451</v>
      </c>
    </row>
    <row r="581" spans="3:16" x14ac:dyDescent="0.25">
      <c r="C581" s="5" t="s">
        <v>6</v>
      </c>
      <c r="D581" s="5" t="s">
        <v>7</v>
      </c>
      <c r="E581" s="5" t="s">
        <v>8</v>
      </c>
      <c r="F581" s="5" t="s">
        <v>9</v>
      </c>
      <c r="G581" s="5" t="s">
        <v>10</v>
      </c>
      <c r="H581" s="6" t="s">
        <v>11</v>
      </c>
      <c r="K581" s="5" t="s">
        <v>6</v>
      </c>
      <c r="L581" s="5" t="s">
        <v>7</v>
      </c>
      <c r="M581" s="5" t="s">
        <v>8</v>
      </c>
      <c r="N581" s="5" t="s">
        <v>9</v>
      </c>
      <c r="O581" s="5" t="s">
        <v>10</v>
      </c>
      <c r="P581" s="6" t="s">
        <v>11</v>
      </c>
    </row>
    <row r="582" spans="3:16" x14ac:dyDescent="0.25">
      <c r="C582" s="6">
        <v>1</v>
      </c>
      <c r="D582" s="6" t="s">
        <v>15</v>
      </c>
      <c r="E582" s="5" t="s">
        <v>13</v>
      </c>
      <c r="F582" s="5">
        <v>2</v>
      </c>
      <c r="G582" s="6">
        <v>5.6000000000000001E-2</v>
      </c>
      <c r="H582" s="6">
        <v>0.112</v>
      </c>
      <c r="K582" s="6">
        <v>1</v>
      </c>
      <c r="L582" s="6" t="s">
        <v>17</v>
      </c>
      <c r="M582" s="5" t="s">
        <v>18</v>
      </c>
      <c r="N582" s="5">
        <v>2</v>
      </c>
      <c r="O582" s="6">
        <v>3.6999999999999998E-2</v>
      </c>
      <c r="P582" s="6">
        <v>7.3999999999999996E-2</v>
      </c>
    </row>
    <row r="583" spans="3:16" x14ac:dyDescent="0.25">
      <c r="H583" s="6" t="s">
        <v>451</v>
      </c>
      <c r="P583" s="6" t="s">
        <v>451</v>
      </c>
    </row>
    <row r="584" spans="3:16" x14ac:dyDescent="0.25">
      <c r="C584" s="101" t="s">
        <v>391</v>
      </c>
      <c r="D584" s="102"/>
      <c r="E584" s="103"/>
      <c r="F584" s="5"/>
      <c r="G584" s="6"/>
      <c r="H584" s="6" t="s">
        <v>451</v>
      </c>
      <c r="K584" s="80" t="s">
        <v>391</v>
      </c>
      <c r="L584" s="81"/>
      <c r="M584" s="82"/>
      <c r="N584" s="5"/>
      <c r="O584" s="6"/>
      <c r="P584" s="6" t="s">
        <v>451</v>
      </c>
    </row>
    <row r="585" spans="3:16" x14ac:dyDescent="0.25">
      <c r="C585" s="5" t="s">
        <v>6</v>
      </c>
      <c r="D585" s="5" t="s">
        <v>7</v>
      </c>
      <c r="E585" s="5" t="s">
        <v>8</v>
      </c>
      <c r="F585" s="5" t="s">
        <v>9</v>
      </c>
      <c r="G585" s="5" t="s">
        <v>10</v>
      </c>
      <c r="H585" s="6" t="s">
        <v>11</v>
      </c>
      <c r="K585" s="5" t="s">
        <v>6</v>
      </c>
      <c r="L585" s="5" t="s">
        <v>7</v>
      </c>
      <c r="M585" s="5" t="s">
        <v>8</v>
      </c>
      <c r="N585" s="5" t="s">
        <v>9</v>
      </c>
      <c r="O585" s="5" t="s">
        <v>10</v>
      </c>
      <c r="P585" s="6" t="s">
        <v>11</v>
      </c>
    </row>
    <row r="586" spans="3:16" x14ac:dyDescent="0.25">
      <c r="C586" s="6">
        <v>1</v>
      </c>
      <c r="D586" s="6" t="s">
        <v>19</v>
      </c>
      <c r="E586" s="5" t="s">
        <v>13</v>
      </c>
      <c r="F586" s="5">
        <v>1</v>
      </c>
      <c r="G586" s="6">
        <v>7.1999999999999995E-2</v>
      </c>
      <c r="H586" s="6">
        <v>7.1999999999999995E-2</v>
      </c>
      <c r="K586" s="6">
        <v>1</v>
      </c>
      <c r="L586" s="6" t="s">
        <v>32</v>
      </c>
      <c r="M586" s="5" t="s">
        <v>13</v>
      </c>
      <c r="N586" s="5">
        <v>1</v>
      </c>
      <c r="O586" s="6">
        <v>3.7999999999999999E-2</v>
      </c>
      <c r="P586" s="6">
        <v>3.7999999999999999E-2</v>
      </c>
    </row>
    <row r="587" spans="3:16" x14ac:dyDescent="0.25">
      <c r="H587" s="6" t="s">
        <v>451</v>
      </c>
      <c r="P587" s="6" t="s">
        <v>451</v>
      </c>
    </row>
    <row r="588" spans="3:16" x14ac:dyDescent="0.25">
      <c r="C588" s="101" t="s">
        <v>68</v>
      </c>
      <c r="D588" s="102"/>
      <c r="E588" s="103"/>
      <c r="F588" s="5"/>
      <c r="G588" s="6"/>
      <c r="H588" s="6" t="s">
        <v>451</v>
      </c>
      <c r="K588" s="80" t="s">
        <v>392</v>
      </c>
      <c r="L588" s="81"/>
      <c r="M588" s="82"/>
      <c r="N588" s="5"/>
      <c r="O588" s="6"/>
      <c r="P588" s="6" t="s">
        <v>451</v>
      </c>
    </row>
    <row r="589" spans="3:16" x14ac:dyDescent="0.25">
      <c r="C589" s="5" t="s">
        <v>6</v>
      </c>
      <c r="D589" s="5" t="s">
        <v>7</v>
      </c>
      <c r="E589" s="5" t="s">
        <v>8</v>
      </c>
      <c r="F589" s="5" t="s">
        <v>9</v>
      </c>
      <c r="G589" s="5" t="s">
        <v>10</v>
      </c>
      <c r="H589" s="6" t="s">
        <v>11</v>
      </c>
      <c r="K589" s="5" t="s">
        <v>6</v>
      </c>
      <c r="L589" s="5" t="s">
        <v>7</v>
      </c>
      <c r="M589" s="5" t="s">
        <v>8</v>
      </c>
      <c r="N589" s="5" t="s">
        <v>9</v>
      </c>
      <c r="O589" s="5" t="s">
        <v>10</v>
      </c>
      <c r="P589" s="6" t="s">
        <v>11</v>
      </c>
    </row>
    <row r="590" spans="3:16" x14ac:dyDescent="0.25">
      <c r="C590" s="6">
        <v>1</v>
      </c>
      <c r="D590" s="6" t="s">
        <v>19</v>
      </c>
      <c r="E590" s="5" t="s">
        <v>13</v>
      </c>
      <c r="F590" s="5">
        <v>2</v>
      </c>
      <c r="G590" s="6">
        <v>7.1999999999999995E-2</v>
      </c>
      <c r="H590" s="6">
        <v>0.14399999999999999</v>
      </c>
      <c r="K590" s="6">
        <v>1</v>
      </c>
      <c r="L590" s="6" t="s">
        <v>32</v>
      </c>
      <c r="M590" s="5" t="s">
        <v>13</v>
      </c>
      <c r="N590" s="5">
        <v>2</v>
      </c>
      <c r="O590" s="6">
        <v>3.7999999999999999E-2</v>
      </c>
      <c r="P590" s="6">
        <v>7.5999999999999998E-2</v>
      </c>
    </row>
    <row r="591" spans="3:16" x14ac:dyDescent="0.25">
      <c r="H591" s="6" t="s">
        <v>451</v>
      </c>
      <c r="P591" s="6" t="s">
        <v>451</v>
      </c>
    </row>
    <row r="592" spans="3:16" x14ac:dyDescent="0.25">
      <c r="C592" s="101" t="s">
        <v>393</v>
      </c>
      <c r="D592" s="102"/>
      <c r="E592" s="103"/>
      <c r="F592" s="5"/>
      <c r="G592" s="6"/>
      <c r="H592" s="6" t="s">
        <v>451</v>
      </c>
      <c r="K592" s="80" t="s">
        <v>393</v>
      </c>
      <c r="L592" s="81"/>
      <c r="M592" s="82"/>
      <c r="N592" s="5"/>
      <c r="O592" s="6"/>
      <c r="P592" s="6" t="s">
        <v>451</v>
      </c>
    </row>
    <row r="593" spans="3:16" x14ac:dyDescent="0.25">
      <c r="C593" s="5" t="s">
        <v>6</v>
      </c>
      <c r="D593" s="5" t="s">
        <v>7</v>
      </c>
      <c r="E593" s="5" t="s">
        <v>8</v>
      </c>
      <c r="F593" s="5" t="s">
        <v>9</v>
      </c>
      <c r="G593" s="5" t="s">
        <v>10</v>
      </c>
      <c r="H593" s="6" t="s">
        <v>11</v>
      </c>
      <c r="K593" s="5" t="s">
        <v>6</v>
      </c>
      <c r="L593" s="5" t="s">
        <v>7</v>
      </c>
      <c r="M593" s="5" t="s">
        <v>8</v>
      </c>
      <c r="N593" s="5" t="s">
        <v>9</v>
      </c>
      <c r="O593" s="5" t="s">
        <v>10</v>
      </c>
      <c r="P593" s="6" t="s">
        <v>11</v>
      </c>
    </row>
    <row r="594" spans="3:16" x14ac:dyDescent="0.25">
      <c r="C594" s="6">
        <v>1</v>
      </c>
      <c r="D594" s="6" t="s">
        <v>19</v>
      </c>
      <c r="E594" s="5" t="s">
        <v>13</v>
      </c>
      <c r="F594" s="5">
        <v>2</v>
      </c>
      <c r="G594" s="6">
        <v>7.1999999999999995E-2</v>
      </c>
      <c r="H594" s="6">
        <v>0.14399999999999999</v>
      </c>
      <c r="K594" s="6">
        <v>1</v>
      </c>
      <c r="L594" s="6" t="s">
        <v>32</v>
      </c>
      <c r="M594" s="5" t="s">
        <v>13</v>
      </c>
      <c r="N594" s="5">
        <v>2</v>
      </c>
      <c r="O594" s="6">
        <v>3.7999999999999999E-2</v>
      </c>
      <c r="P594" s="6">
        <v>7.5999999999999998E-2</v>
      </c>
    </row>
    <row r="595" spans="3:16" x14ac:dyDescent="0.25">
      <c r="H595" s="6" t="s">
        <v>451</v>
      </c>
      <c r="P595" s="6" t="s">
        <v>451</v>
      </c>
    </row>
    <row r="596" spans="3:16" x14ac:dyDescent="0.25">
      <c r="C596" s="101" t="s">
        <v>394</v>
      </c>
      <c r="D596" s="102"/>
      <c r="E596" s="103"/>
      <c r="F596" s="5"/>
      <c r="G596" s="6"/>
      <c r="H596" s="6" t="s">
        <v>451</v>
      </c>
      <c r="K596" s="80" t="s">
        <v>394</v>
      </c>
      <c r="L596" s="81"/>
      <c r="M596" s="82"/>
      <c r="N596" s="5"/>
      <c r="O596" s="6"/>
      <c r="P596" s="6" t="s">
        <v>451</v>
      </c>
    </row>
    <row r="597" spans="3:16" x14ac:dyDescent="0.25">
      <c r="C597" s="5" t="s">
        <v>6</v>
      </c>
      <c r="D597" s="5" t="s">
        <v>7</v>
      </c>
      <c r="E597" s="5" t="s">
        <v>8</v>
      </c>
      <c r="F597" s="5" t="s">
        <v>9</v>
      </c>
      <c r="G597" s="5" t="s">
        <v>10</v>
      </c>
      <c r="H597" s="6" t="s">
        <v>11</v>
      </c>
      <c r="K597" s="5" t="s">
        <v>6</v>
      </c>
      <c r="L597" s="5" t="s">
        <v>7</v>
      </c>
      <c r="M597" s="5" t="s">
        <v>8</v>
      </c>
      <c r="N597" s="5" t="s">
        <v>9</v>
      </c>
      <c r="O597" s="5" t="s">
        <v>10</v>
      </c>
      <c r="P597" s="6" t="s">
        <v>11</v>
      </c>
    </row>
    <row r="598" spans="3:16" x14ac:dyDescent="0.25">
      <c r="C598" s="6">
        <v>1</v>
      </c>
      <c r="D598" s="6" t="s">
        <v>66</v>
      </c>
      <c r="E598" s="5" t="s">
        <v>13</v>
      </c>
      <c r="F598" s="5">
        <v>2</v>
      </c>
      <c r="G598" s="6">
        <v>3.5999999999999997E-2</v>
      </c>
      <c r="H598" s="6">
        <v>7.1999999999999995E-2</v>
      </c>
      <c r="K598" s="6">
        <v>1</v>
      </c>
      <c r="L598" s="6" t="s">
        <v>17</v>
      </c>
      <c r="M598" s="5" t="s">
        <v>18</v>
      </c>
      <c r="N598" s="5">
        <v>2</v>
      </c>
      <c r="O598" s="6">
        <v>3.6999999999999998E-2</v>
      </c>
      <c r="P598" s="6">
        <v>7.3999999999999996E-2</v>
      </c>
    </row>
    <row r="599" spans="3:16" x14ac:dyDescent="0.25">
      <c r="H599" s="7" t="s">
        <v>451</v>
      </c>
      <c r="P599" s="7" t="s">
        <v>451</v>
      </c>
    </row>
    <row r="600" spans="3:16" x14ac:dyDescent="0.25">
      <c r="C600" s="100" t="s">
        <v>69</v>
      </c>
      <c r="D600" s="100"/>
      <c r="G600" s="1"/>
      <c r="K600" s="79" t="s">
        <v>69</v>
      </c>
      <c r="L600" s="79"/>
      <c r="O600" s="1"/>
    </row>
    <row r="601" spans="3:16" x14ac:dyDescent="0.25">
      <c r="C601" s="1"/>
      <c r="D601" s="1"/>
      <c r="G601" s="1"/>
      <c r="H601" s="8" t="s">
        <v>451</v>
      </c>
      <c r="K601" s="1"/>
      <c r="L601" s="1"/>
      <c r="O601" s="1"/>
      <c r="P601" s="8" t="s">
        <v>451</v>
      </c>
    </row>
    <row r="602" spans="3:16" x14ac:dyDescent="0.25">
      <c r="C602" s="96" t="s">
        <v>395</v>
      </c>
      <c r="D602" s="97"/>
      <c r="E602" s="5"/>
      <c r="F602" s="5"/>
      <c r="G602" s="5"/>
      <c r="H602" s="6" t="s">
        <v>451</v>
      </c>
      <c r="K602" s="77" t="s">
        <v>395</v>
      </c>
      <c r="L602" s="78"/>
      <c r="M602" s="5"/>
      <c r="N602" s="5"/>
      <c r="O602" s="5"/>
      <c r="P602" s="6" t="s">
        <v>451</v>
      </c>
    </row>
    <row r="603" spans="3:16" x14ac:dyDescent="0.25">
      <c r="C603" s="5" t="s">
        <v>6</v>
      </c>
      <c r="D603" s="5" t="s">
        <v>7</v>
      </c>
      <c r="E603" s="5" t="s">
        <v>8</v>
      </c>
      <c r="F603" s="5" t="s">
        <v>9</v>
      </c>
      <c r="G603" s="5" t="s">
        <v>10</v>
      </c>
      <c r="H603" s="6" t="s">
        <v>11</v>
      </c>
      <c r="K603" s="5" t="s">
        <v>6</v>
      </c>
      <c r="L603" s="5" t="s">
        <v>7</v>
      </c>
      <c r="M603" s="5" t="s">
        <v>8</v>
      </c>
      <c r="N603" s="5" t="s">
        <v>9</v>
      </c>
      <c r="O603" s="5" t="s">
        <v>10</v>
      </c>
      <c r="P603" s="6" t="s">
        <v>11</v>
      </c>
    </row>
    <row r="604" spans="3:16" x14ac:dyDescent="0.25">
      <c r="C604" s="5" t="s">
        <v>70</v>
      </c>
      <c r="D604" s="5" t="s">
        <v>19</v>
      </c>
      <c r="E604" s="5" t="s">
        <v>13</v>
      </c>
      <c r="F604" s="5">
        <v>1</v>
      </c>
      <c r="G604" s="5">
        <v>7.1999999999999995E-2</v>
      </c>
      <c r="H604" s="6">
        <v>7.1999999999999995E-2</v>
      </c>
      <c r="K604" s="5">
        <v>1</v>
      </c>
      <c r="L604" s="6" t="s">
        <v>32</v>
      </c>
      <c r="M604" s="5" t="s">
        <v>13</v>
      </c>
      <c r="N604" s="5">
        <v>1</v>
      </c>
      <c r="O604" s="6">
        <v>3.7999999999999999E-2</v>
      </c>
      <c r="P604" s="6">
        <v>3.7999999999999999E-2</v>
      </c>
    </row>
    <row r="605" spans="3:16" x14ac:dyDescent="0.25">
      <c r="C605" s="1"/>
      <c r="D605" s="1"/>
      <c r="G605" s="1"/>
      <c r="H605" s="6" t="s">
        <v>451</v>
      </c>
      <c r="K605" s="1"/>
      <c r="L605" s="1"/>
      <c r="O605" s="1"/>
      <c r="P605" s="6" t="s">
        <v>451</v>
      </c>
    </row>
    <row r="606" spans="3:16" x14ac:dyDescent="0.25">
      <c r="C606" s="96" t="s">
        <v>396</v>
      </c>
      <c r="D606" s="97"/>
      <c r="E606" s="5"/>
      <c r="F606" s="5"/>
      <c r="G606" s="5"/>
      <c r="H606" s="6" t="s">
        <v>451</v>
      </c>
      <c r="K606" s="77" t="s">
        <v>396</v>
      </c>
      <c r="L606" s="78"/>
      <c r="M606" s="5"/>
      <c r="N606" s="5"/>
      <c r="O606" s="5"/>
      <c r="P606" s="6" t="s">
        <v>451</v>
      </c>
    </row>
    <row r="607" spans="3:16" x14ac:dyDescent="0.25">
      <c r="C607" s="5" t="s">
        <v>6</v>
      </c>
      <c r="D607" s="5" t="s">
        <v>7</v>
      </c>
      <c r="E607" s="5" t="s">
        <v>8</v>
      </c>
      <c r="F607" s="5" t="s">
        <v>9</v>
      </c>
      <c r="G607" s="5" t="s">
        <v>10</v>
      </c>
      <c r="H607" s="6" t="s">
        <v>11</v>
      </c>
      <c r="K607" s="5" t="s">
        <v>6</v>
      </c>
      <c r="L607" s="5" t="s">
        <v>7</v>
      </c>
      <c r="M607" s="5" t="s">
        <v>8</v>
      </c>
      <c r="N607" s="5" t="s">
        <v>9</v>
      </c>
      <c r="O607" s="5" t="s">
        <v>10</v>
      </c>
      <c r="P607" s="6" t="s">
        <v>11</v>
      </c>
    </row>
    <row r="608" spans="3:16" x14ac:dyDescent="0.25">
      <c r="C608" s="5" t="s">
        <v>70</v>
      </c>
      <c r="D608" s="5" t="s">
        <v>19</v>
      </c>
      <c r="E608" s="5" t="s">
        <v>13</v>
      </c>
      <c r="F608" s="5">
        <v>1</v>
      </c>
      <c r="G608" s="5">
        <v>7.1999999999999995E-2</v>
      </c>
      <c r="H608" s="6">
        <v>7.1999999999999995E-2</v>
      </c>
      <c r="K608" s="5">
        <v>1</v>
      </c>
      <c r="L608" s="6" t="s">
        <v>32</v>
      </c>
      <c r="M608" s="5" t="s">
        <v>13</v>
      </c>
      <c r="N608" s="5">
        <v>1</v>
      </c>
      <c r="O608" s="6">
        <v>3.7999999999999999E-2</v>
      </c>
      <c r="P608" s="6">
        <v>3.7999999999999999E-2</v>
      </c>
    </row>
    <row r="609" spans="3:16" ht="30" x14ac:dyDescent="0.25">
      <c r="C609" s="5" t="s">
        <v>71</v>
      </c>
      <c r="D609" s="10" t="s">
        <v>72</v>
      </c>
      <c r="E609" s="5" t="s">
        <v>13</v>
      </c>
      <c r="F609" s="5">
        <v>1</v>
      </c>
      <c r="G609" s="5">
        <v>0.06</v>
      </c>
      <c r="H609" s="5">
        <v>0.06</v>
      </c>
      <c r="K609" s="5">
        <v>2</v>
      </c>
      <c r="L609" s="10" t="s">
        <v>73</v>
      </c>
      <c r="M609" s="5" t="s">
        <v>25</v>
      </c>
      <c r="N609" s="5">
        <v>1</v>
      </c>
      <c r="O609" s="5">
        <v>3.2000000000000001E-2</v>
      </c>
      <c r="P609" s="5">
        <v>3.2000000000000001E-2</v>
      </c>
    </row>
    <row r="610" spans="3:16" ht="45" x14ac:dyDescent="0.25">
      <c r="C610" s="5" t="s">
        <v>74</v>
      </c>
      <c r="D610" s="10" t="s">
        <v>75</v>
      </c>
      <c r="E610" s="5" t="s">
        <v>25</v>
      </c>
      <c r="F610" s="5">
        <v>1</v>
      </c>
      <c r="G610" s="5">
        <v>0.06</v>
      </c>
      <c r="H610" s="5">
        <v>0.06</v>
      </c>
      <c r="K610" s="5">
        <v>3</v>
      </c>
      <c r="L610" s="10" t="s">
        <v>76</v>
      </c>
      <c r="M610" s="5" t="s">
        <v>25</v>
      </c>
      <c r="N610" s="5">
        <v>1</v>
      </c>
      <c r="O610" s="5">
        <v>3.2000000000000001E-2</v>
      </c>
      <c r="P610" s="5">
        <v>3.2000000000000001E-2</v>
      </c>
    </row>
    <row r="611" spans="3:16" x14ac:dyDescent="0.25">
      <c r="C611" s="1"/>
      <c r="D611" s="1"/>
      <c r="G611" s="1"/>
      <c r="H611" s="6" t="s">
        <v>451</v>
      </c>
      <c r="K611" s="1"/>
      <c r="L611" s="1"/>
      <c r="O611" s="1"/>
      <c r="P611" s="6" t="s">
        <v>451</v>
      </c>
    </row>
    <row r="612" spans="3:16" x14ac:dyDescent="0.25">
      <c r="C612" s="96" t="s">
        <v>397</v>
      </c>
      <c r="D612" s="97"/>
      <c r="E612" s="5"/>
      <c r="F612" s="5"/>
      <c r="G612" s="5"/>
      <c r="H612" s="6" t="s">
        <v>451</v>
      </c>
      <c r="K612" s="77" t="s">
        <v>397</v>
      </c>
      <c r="L612" s="78"/>
      <c r="M612" s="5"/>
      <c r="N612" s="5"/>
      <c r="O612" s="5"/>
      <c r="P612" s="6" t="s">
        <v>451</v>
      </c>
    </row>
    <row r="613" spans="3:16" x14ac:dyDescent="0.25">
      <c r="C613" s="5" t="s">
        <v>6</v>
      </c>
      <c r="D613" s="5" t="s">
        <v>7</v>
      </c>
      <c r="E613" s="5" t="s">
        <v>8</v>
      </c>
      <c r="F613" s="5" t="s">
        <v>9</v>
      </c>
      <c r="G613" s="5" t="s">
        <v>10</v>
      </c>
      <c r="H613" s="6" t="s">
        <v>11</v>
      </c>
      <c r="K613" s="5" t="s">
        <v>6</v>
      </c>
      <c r="L613" s="5" t="s">
        <v>7</v>
      </c>
      <c r="M613" s="5" t="s">
        <v>8</v>
      </c>
      <c r="N613" s="5" t="s">
        <v>9</v>
      </c>
      <c r="O613" s="5" t="s">
        <v>10</v>
      </c>
      <c r="P613" s="6" t="s">
        <v>11</v>
      </c>
    </row>
    <row r="614" spans="3:16" x14ac:dyDescent="0.25">
      <c r="C614" s="5" t="s">
        <v>70</v>
      </c>
      <c r="D614" s="5" t="s">
        <v>77</v>
      </c>
      <c r="E614" s="5" t="s">
        <v>13</v>
      </c>
      <c r="F614" s="5">
        <v>2</v>
      </c>
      <c r="G614" s="5">
        <v>0.06</v>
      </c>
      <c r="H614" s="6">
        <v>0.12</v>
      </c>
      <c r="K614" s="5">
        <v>1</v>
      </c>
      <c r="L614" s="5" t="s">
        <v>24</v>
      </c>
      <c r="M614" s="5" t="s">
        <v>25</v>
      </c>
      <c r="N614" s="5">
        <v>2</v>
      </c>
      <c r="O614" s="5">
        <v>3.2000000000000001E-2</v>
      </c>
      <c r="P614" s="5">
        <v>6.4000000000000001E-2</v>
      </c>
    </row>
    <row r="615" spans="3:16" x14ac:dyDescent="0.25">
      <c r="C615" s="1"/>
      <c r="D615" s="1"/>
      <c r="G615" s="1"/>
      <c r="H615" s="6" t="s">
        <v>451</v>
      </c>
      <c r="K615" s="1"/>
      <c r="L615" s="1"/>
      <c r="O615" s="1"/>
      <c r="P615" s="6" t="s">
        <v>451</v>
      </c>
    </row>
    <row r="616" spans="3:16" x14ac:dyDescent="0.25">
      <c r="C616" s="96" t="s">
        <v>398</v>
      </c>
      <c r="D616" s="97"/>
      <c r="E616" s="5"/>
      <c r="F616" s="5"/>
      <c r="G616" s="5"/>
      <c r="H616" s="6" t="s">
        <v>451</v>
      </c>
      <c r="K616" s="77" t="s">
        <v>398</v>
      </c>
      <c r="L616" s="78"/>
      <c r="M616" s="5"/>
      <c r="N616" s="5"/>
      <c r="O616" s="5"/>
      <c r="P616" s="6" t="s">
        <v>451</v>
      </c>
    </row>
    <row r="617" spans="3:16" x14ac:dyDescent="0.25">
      <c r="C617" s="5" t="s">
        <v>6</v>
      </c>
      <c r="D617" s="5" t="s">
        <v>7</v>
      </c>
      <c r="E617" s="5" t="s">
        <v>8</v>
      </c>
      <c r="F617" s="5" t="s">
        <v>9</v>
      </c>
      <c r="G617" s="5" t="s">
        <v>10</v>
      </c>
      <c r="H617" s="6" t="s">
        <v>11</v>
      </c>
      <c r="K617" s="5" t="s">
        <v>6</v>
      </c>
      <c r="L617" s="5" t="s">
        <v>7</v>
      </c>
      <c r="M617" s="5" t="s">
        <v>8</v>
      </c>
      <c r="N617" s="5" t="s">
        <v>9</v>
      </c>
      <c r="O617" s="5" t="s">
        <v>10</v>
      </c>
      <c r="P617" s="6" t="s">
        <v>11</v>
      </c>
    </row>
    <row r="618" spans="3:16" x14ac:dyDescent="0.25">
      <c r="C618" s="5">
        <v>1</v>
      </c>
      <c r="D618" s="5" t="s">
        <v>77</v>
      </c>
      <c r="E618" s="5" t="s">
        <v>13</v>
      </c>
      <c r="F618" s="5">
        <v>1</v>
      </c>
      <c r="G618" s="5">
        <v>0.06</v>
      </c>
      <c r="H618" s="6">
        <v>0.06</v>
      </c>
      <c r="K618" s="5">
        <v>1</v>
      </c>
      <c r="L618" s="5" t="s">
        <v>24</v>
      </c>
      <c r="M618" s="5" t="s">
        <v>25</v>
      </c>
      <c r="N618" s="5">
        <v>1</v>
      </c>
      <c r="O618" s="5">
        <v>3.2000000000000001E-2</v>
      </c>
      <c r="P618" s="5">
        <v>3.2000000000000001E-2</v>
      </c>
    </row>
    <row r="619" spans="3:16" x14ac:dyDescent="0.25">
      <c r="C619" s="1"/>
      <c r="D619" s="1"/>
      <c r="G619" s="1"/>
      <c r="H619" s="6" t="s">
        <v>451</v>
      </c>
      <c r="K619" s="1"/>
      <c r="L619" s="1"/>
      <c r="O619" s="1"/>
      <c r="P619" s="6" t="s">
        <v>451</v>
      </c>
    </row>
    <row r="620" spans="3:16" x14ac:dyDescent="0.25">
      <c r="C620" s="96" t="s">
        <v>399</v>
      </c>
      <c r="D620" s="97"/>
      <c r="E620" s="5"/>
      <c r="F620" s="5"/>
      <c r="G620" s="5"/>
      <c r="H620" s="6" t="s">
        <v>451</v>
      </c>
      <c r="K620" s="77" t="s">
        <v>399</v>
      </c>
      <c r="L620" s="78"/>
      <c r="M620" s="5"/>
      <c r="N620" s="5"/>
      <c r="O620" s="5"/>
      <c r="P620" s="6" t="s">
        <v>451</v>
      </c>
    </row>
    <row r="621" spans="3:16" x14ac:dyDescent="0.25">
      <c r="C621" s="5" t="s">
        <v>6</v>
      </c>
      <c r="D621" s="5" t="s">
        <v>7</v>
      </c>
      <c r="E621" s="5" t="s">
        <v>8</v>
      </c>
      <c r="F621" s="5" t="s">
        <v>9</v>
      </c>
      <c r="G621" s="5" t="s">
        <v>10</v>
      </c>
      <c r="H621" s="6" t="s">
        <v>11</v>
      </c>
      <c r="K621" s="5" t="s">
        <v>6</v>
      </c>
      <c r="L621" s="5" t="s">
        <v>7</v>
      </c>
      <c r="M621" s="5" t="s">
        <v>8</v>
      </c>
      <c r="N621" s="5" t="s">
        <v>9</v>
      </c>
      <c r="O621" s="5" t="s">
        <v>10</v>
      </c>
      <c r="P621" s="6" t="s">
        <v>11</v>
      </c>
    </row>
    <row r="622" spans="3:16" x14ac:dyDescent="0.25">
      <c r="C622" s="5">
        <v>1</v>
      </c>
      <c r="D622" s="5" t="s">
        <v>77</v>
      </c>
      <c r="E622" s="5" t="s">
        <v>13</v>
      </c>
      <c r="F622" s="5">
        <v>2</v>
      </c>
      <c r="G622" s="5">
        <v>0.12</v>
      </c>
      <c r="H622" s="6">
        <v>0.24</v>
      </c>
      <c r="K622" s="5">
        <v>1</v>
      </c>
      <c r="L622" s="5" t="s">
        <v>24</v>
      </c>
      <c r="M622" s="5" t="s">
        <v>25</v>
      </c>
      <c r="N622" s="5">
        <v>2</v>
      </c>
      <c r="O622" s="5">
        <v>3.2000000000000001E-2</v>
      </c>
      <c r="P622" s="5">
        <v>6.4000000000000001E-2</v>
      </c>
    </row>
    <row r="623" spans="3:16" x14ac:dyDescent="0.25">
      <c r="C623" s="1"/>
      <c r="D623" s="1"/>
      <c r="G623" s="1"/>
      <c r="H623" s="6" t="s">
        <v>451</v>
      </c>
      <c r="K623" s="1"/>
      <c r="L623" s="1"/>
      <c r="O623" s="1"/>
      <c r="P623" s="6" t="s">
        <v>451</v>
      </c>
    </row>
    <row r="624" spans="3:16" x14ac:dyDescent="0.25">
      <c r="C624" s="96" t="s">
        <v>400</v>
      </c>
      <c r="D624" s="97"/>
      <c r="E624" s="5"/>
      <c r="F624" s="5"/>
      <c r="G624" s="5"/>
      <c r="H624" s="6" t="s">
        <v>451</v>
      </c>
      <c r="K624" s="77" t="s">
        <v>400</v>
      </c>
      <c r="L624" s="78"/>
      <c r="M624" s="5"/>
      <c r="N624" s="5"/>
      <c r="O624" s="5"/>
      <c r="P624" s="6" t="s">
        <v>451</v>
      </c>
    </row>
    <row r="625" spans="3:16" x14ac:dyDescent="0.25">
      <c r="C625" s="5" t="s">
        <v>6</v>
      </c>
      <c r="D625" s="5" t="s">
        <v>7</v>
      </c>
      <c r="E625" s="5" t="s">
        <v>8</v>
      </c>
      <c r="F625" s="5" t="s">
        <v>9</v>
      </c>
      <c r="G625" s="5" t="s">
        <v>10</v>
      </c>
      <c r="H625" s="6" t="s">
        <v>11</v>
      </c>
      <c r="K625" s="5" t="s">
        <v>6</v>
      </c>
      <c r="L625" s="5" t="s">
        <v>7</v>
      </c>
      <c r="M625" s="5" t="s">
        <v>8</v>
      </c>
      <c r="N625" s="5" t="s">
        <v>9</v>
      </c>
      <c r="O625" s="5" t="s">
        <v>10</v>
      </c>
      <c r="P625" s="6" t="s">
        <v>11</v>
      </c>
    </row>
    <row r="626" spans="3:16" x14ac:dyDescent="0.25">
      <c r="C626" s="5">
        <v>1</v>
      </c>
      <c r="D626" s="5" t="s">
        <v>19</v>
      </c>
      <c r="E626" s="5" t="s">
        <v>13</v>
      </c>
      <c r="F626" s="5">
        <v>4</v>
      </c>
      <c r="G626" s="5">
        <v>7.1999999999999995E-2</v>
      </c>
      <c r="H626" s="6">
        <v>0.28799999999999998</v>
      </c>
      <c r="K626" s="5">
        <v>1</v>
      </c>
      <c r="L626" s="6" t="s">
        <v>22</v>
      </c>
      <c r="M626" s="5" t="s">
        <v>13</v>
      </c>
      <c r="N626" s="5">
        <v>4</v>
      </c>
      <c r="O626" s="6">
        <v>3.2000000000000001E-2</v>
      </c>
      <c r="P626" s="6">
        <v>0.128</v>
      </c>
    </row>
    <row r="627" spans="3:16" x14ac:dyDescent="0.25">
      <c r="C627" s="1"/>
      <c r="D627" s="1"/>
      <c r="G627" s="1"/>
      <c r="H627" s="6" t="s">
        <v>451</v>
      </c>
      <c r="K627" s="1"/>
      <c r="L627" s="1"/>
      <c r="O627" s="1"/>
      <c r="P627" s="6" t="s">
        <v>451</v>
      </c>
    </row>
    <row r="628" spans="3:16" x14ac:dyDescent="0.25">
      <c r="C628" s="96" t="s">
        <v>401</v>
      </c>
      <c r="D628" s="97"/>
      <c r="E628" s="5"/>
      <c r="F628" s="5"/>
      <c r="G628" s="5"/>
      <c r="H628" s="6" t="s">
        <v>451</v>
      </c>
      <c r="K628" s="77" t="s">
        <v>401</v>
      </c>
      <c r="L628" s="78"/>
      <c r="M628" s="5"/>
      <c r="N628" s="5"/>
      <c r="O628" s="5"/>
      <c r="P628" s="6" t="s">
        <v>451</v>
      </c>
    </row>
    <row r="629" spans="3:16" x14ac:dyDescent="0.25">
      <c r="C629" s="5" t="s">
        <v>6</v>
      </c>
      <c r="D629" s="5" t="s">
        <v>7</v>
      </c>
      <c r="E629" s="5" t="s">
        <v>8</v>
      </c>
      <c r="F629" s="5" t="s">
        <v>9</v>
      </c>
      <c r="G629" s="5" t="s">
        <v>10</v>
      </c>
      <c r="H629" s="6" t="s">
        <v>11</v>
      </c>
      <c r="K629" s="5" t="s">
        <v>6</v>
      </c>
      <c r="L629" s="5" t="s">
        <v>7</v>
      </c>
      <c r="M629" s="5" t="s">
        <v>8</v>
      </c>
      <c r="N629" s="5" t="s">
        <v>9</v>
      </c>
      <c r="O629" s="5" t="s">
        <v>10</v>
      </c>
      <c r="P629" s="6" t="s">
        <v>11</v>
      </c>
    </row>
    <row r="630" spans="3:16" x14ac:dyDescent="0.25">
      <c r="C630" s="5">
        <v>1</v>
      </c>
      <c r="D630" s="5" t="s">
        <v>19</v>
      </c>
      <c r="E630" s="5" t="s">
        <v>13</v>
      </c>
      <c r="F630" s="5">
        <v>18</v>
      </c>
      <c r="G630" s="5">
        <v>7.1999999999999995E-2</v>
      </c>
      <c r="H630" s="6">
        <v>1.2959999999999998</v>
      </c>
      <c r="K630" s="5">
        <v>1</v>
      </c>
      <c r="L630" s="6" t="s">
        <v>32</v>
      </c>
      <c r="M630" s="5" t="s">
        <v>13</v>
      </c>
      <c r="N630" s="5">
        <v>18</v>
      </c>
      <c r="O630" s="6">
        <v>3.7999999999999999E-2</v>
      </c>
      <c r="P630" s="6">
        <v>0.68399999999999994</v>
      </c>
    </row>
    <row r="631" spans="3:16" x14ac:dyDescent="0.25">
      <c r="C631" s="5">
        <v>2</v>
      </c>
      <c r="D631" s="5" t="s">
        <v>78</v>
      </c>
      <c r="E631" s="5" t="s">
        <v>13</v>
      </c>
      <c r="F631" s="5">
        <v>2</v>
      </c>
      <c r="G631" s="5">
        <v>0.11600000000000001</v>
      </c>
      <c r="H631" s="6">
        <v>0.23200000000000001</v>
      </c>
      <c r="K631" s="5">
        <v>2</v>
      </c>
      <c r="L631" s="5" t="s">
        <v>45</v>
      </c>
      <c r="M631" s="5" t="s">
        <v>13</v>
      </c>
      <c r="N631" s="5">
        <v>2</v>
      </c>
      <c r="O631" s="6">
        <v>4.7E-2</v>
      </c>
      <c r="P631" s="6">
        <v>9.4E-2</v>
      </c>
    </row>
    <row r="632" spans="3:16" x14ac:dyDescent="0.25">
      <c r="C632" s="1"/>
      <c r="D632" s="1"/>
      <c r="G632" s="1"/>
      <c r="H632" s="6" t="s">
        <v>451</v>
      </c>
      <c r="K632" s="1"/>
      <c r="L632" s="1"/>
      <c r="O632" s="1"/>
      <c r="P632" s="6" t="s">
        <v>451</v>
      </c>
    </row>
    <row r="633" spans="3:16" x14ac:dyDescent="0.25">
      <c r="C633" s="96" t="s">
        <v>27</v>
      </c>
      <c r="D633" s="97"/>
      <c r="E633" s="5"/>
      <c r="F633" s="5"/>
      <c r="G633" s="5"/>
      <c r="H633" s="6" t="s">
        <v>451</v>
      </c>
      <c r="K633" s="77" t="s">
        <v>402</v>
      </c>
      <c r="L633" s="78"/>
      <c r="M633" s="5"/>
      <c r="N633" s="5"/>
      <c r="O633" s="5"/>
      <c r="P633" s="6" t="s">
        <v>451</v>
      </c>
    </row>
    <row r="634" spans="3:16" x14ac:dyDescent="0.25">
      <c r="C634" s="5" t="s">
        <v>6</v>
      </c>
      <c r="D634" s="5" t="s">
        <v>7</v>
      </c>
      <c r="E634" s="5" t="s">
        <v>8</v>
      </c>
      <c r="F634" s="5" t="s">
        <v>9</v>
      </c>
      <c r="G634" s="5" t="s">
        <v>10</v>
      </c>
      <c r="H634" s="6" t="s">
        <v>11</v>
      </c>
      <c r="K634" s="5" t="s">
        <v>6</v>
      </c>
      <c r="L634" s="5" t="s">
        <v>7</v>
      </c>
      <c r="M634" s="5" t="s">
        <v>8</v>
      </c>
      <c r="N634" s="5" t="s">
        <v>9</v>
      </c>
      <c r="O634" s="5" t="s">
        <v>10</v>
      </c>
      <c r="P634" s="6" t="s">
        <v>11</v>
      </c>
    </row>
    <row r="635" spans="3:16" x14ac:dyDescent="0.25">
      <c r="C635" s="5">
        <v>1</v>
      </c>
      <c r="D635" s="5" t="s">
        <v>19</v>
      </c>
      <c r="E635" s="5" t="s">
        <v>13</v>
      </c>
      <c r="F635" s="5">
        <v>18</v>
      </c>
      <c r="G635" s="5">
        <v>7.1999999999999995E-2</v>
      </c>
      <c r="H635" s="6">
        <v>1.2959999999999998</v>
      </c>
      <c r="K635" s="5">
        <v>1</v>
      </c>
      <c r="L635" s="6" t="s">
        <v>32</v>
      </c>
      <c r="M635" s="5" t="s">
        <v>13</v>
      </c>
      <c r="N635" s="5">
        <v>18</v>
      </c>
      <c r="O635" s="6">
        <v>3.7999999999999999E-2</v>
      </c>
      <c r="P635" s="6">
        <v>0.68399999999999994</v>
      </c>
    </row>
    <row r="636" spans="3:16" x14ac:dyDescent="0.25">
      <c r="C636" s="5">
        <v>2</v>
      </c>
      <c r="D636" s="5" t="s">
        <v>78</v>
      </c>
      <c r="E636" s="5" t="s">
        <v>13</v>
      </c>
      <c r="F636" s="5">
        <v>2</v>
      </c>
      <c r="G636" s="5">
        <v>0.11600000000000001</v>
      </c>
      <c r="H636" s="6">
        <v>0.23200000000000001</v>
      </c>
      <c r="K636" s="5">
        <v>2</v>
      </c>
      <c r="L636" s="5" t="s">
        <v>45</v>
      </c>
      <c r="M636" s="5" t="s">
        <v>13</v>
      </c>
      <c r="N636" s="5">
        <v>2</v>
      </c>
      <c r="O636" s="6">
        <v>4.7E-2</v>
      </c>
      <c r="P636" s="6">
        <v>9.4E-2</v>
      </c>
    </row>
    <row r="637" spans="3:16" x14ac:dyDescent="0.25">
      <c r="C637" s="1"/>
      <c r="D637" s="1"/>
      <c r="G637" s="1"/>
      <c r="H637" s="6" t="s">
        <v>451</v>
      </c>
      <c r="K637" s="1"/>
      <c r="L637" s="1"/>
      <c r="O637" s="1"/>
      <c r="P637" s="6" t="s">
        <v>451</v>
      </c>
    </row>
    <row r="638" spans="3:16" x14ac:dyDescent="0.25">
      <c r="C638" s="96" t="s">
        <v>403</v>
      </c>
      <c r="D638" s="97"/>
      <c r="E638" s="5"/>
      <c r="F638" s="5"/>
      <c r="G638" s="5"/>
      <c r="H638" s="6" t="s">
        <v>451</v>
      </c>
      <c r="K638" s="77" t="s">
        <v>403</v>
      </c>
      <c r="L638" s="78"/>
      <c r="M638" s="5"/>
      <c r="N638" s="5"/>
      <c r="O638" s="5"/>
      <c r="P638" s="6" t="s">
        <v>451</v>
      </c>
    </row>
    <row r="639" spans="3:16" x14ac:dyDescent="0.25">
      <c r="C639" s="5" t="s">
        <v>6</v>
      </c>
      <c r="D639" s="5" t="s">
        <v>7</v>
      </c>
      <c r="E639" s="5" t="s">
        <v>8</v>
      </c>
      <c r="F639" s="5" t="s">
        <v>9</v>
      </c>
      <c r="G639" s="5" t="s">
        <v>10</v>
      </c>
      <c r="H639" s="6" t="s">
        <v>11</v>
      </c>
      <c r="K639" s="5" t="s">
        <v>6</v>
      </c>
      <c r="L639" s="5" t="s">
        <v>7</v>
      </c>
      <c r="M639" s="5" t="s">
        <v>8</v>
      </c>
      <c r="N639" s="5" t="s">
        <v>9</v>
      </c>
      <c r="O639" s="5" t="s">
        <v>10</v>
      </c>
      <c r="P639" s="6" t="s">
        <v>11</v>
      </c>
    </row>
    <row r="640" spans="3:16" x14ac:dyDescent="0.25">
      <c r="C640" s="5">
        <v>1</v>
      </c>
      <c r="D640" s="5" t="s">
        <v>19</v>
      </c>
      <c r="E640" s="5" t="s">
        <v>13</v>
      </c>
      <c r="F640" s="5">
        <v>18</v>
      </c>
      <c r="G640" s="5">
        <v>7.1999999999999995E-2</v>
      </c>
      <c r="H640" s="6">
        <v>1.2959999999999998</v>
      </c>
      <c r="K640" s="5">
        <v>1</v>
      </c>
      <c r="L640" s="6" t="s">
        <v>32</v>
      </c>
      <c r="M640" s="5" t="s">
        <v>13</v>
      </c>
      <c r="N640" s="5">
        <v>18</v>
      </c>
      <c r="O640" s="6">
        <v>3.7999999999999999E-2</v>
      </c>
      <c r="P640" s="6">
        <v>0.68399999999999994</v>
      </c>
    </row>
    <row r="641" spans="3:16" x14ac:dyDescent="0.25">
      <c r="C641" s="5">
        <v>2</v>
      </c>
      <c r="D641" s="5" t="s">
        <v>78</v>
      </c>
      <c r="E641" s="5" t="s">
        <v>13</v>
      </c>
      <c r="F641" s="5">
        <v>2</v>
      </c>
      <c r="G641" s="5">
        <v>0.11600000000000001</v>
      </c>
      <c r="H641" s="6">
        <v>0.23200000000000001</v>
      </c>
      <c r="K641" s="5">
        <v>2</v>
      </c>
      <c r="L641" s="5" t="s">
        <v>45</v>
      </c>
      <c r="M641" s="5" t="s">
        <v>13</v>
      </c>
      <c r="N641" s="5">
        <v>2</v>
      </c>
      <c r="O641" s="6">
        <v>4.7E-2</v>
      </c>
      <c r="P641" s="6">
        <v>9.4E-2</v>
      </c>
    </row>
    <row r="642" spans="3:16" x14ac:dyDescent="0.25">
      <c r="C642" s="1"/>
      <c r="D642" s="1"/>
      <c r="G642" s="1"/>
      <c r="H642" s="6" t="s">
        <v>451</v>
      </c>
      <c r="K642" s="1"/>
      <c r="L642" s="1"/>
      <c r="O642" s="1"/>
      <c r="P642" s="6" t="s">
        <v>451</v>
      </c>
    </row>
    <row r="643" spans="3:16" x14ac:dyDescent="0.25">
      <c r="C643" s="96" t="s">
        <v>404</v>
      </c>
      <c r="D643" s="97"/>
      <c r="E643" s="5"/>
      <c r="F643" s="5"/>
      <c r="G643" s="5"/>
      <c r="H643" s="6" t="s">
        <v>451</v>
      </c>
      <c r="K643" s="77" t="s">
        <v>404</v>
      </c>
      <c r="L643" s="78"/>
      <c r="M643" s="5"/>
      <c r="N643" s="5"/>
      <c r="O643" s="5"/>
      <c r="P643" s="6" t="s">
        <v>451</v>
      </c>
    </row>
    <row r="644" spans="3:16" x14ac:dyDescent="0.25">
      <c r="C644" s="5" t="s">
        <v>6</v>
      </c>
      <c r="D644" s="5" t="s">
        <v>7</v>
      </c>
      <c r="E644" s="5" t="s">
        <v>8</v>
      </c>
      <c r="F644" s="5" t="s">
        <v>9</v>
      </c>
      <c r="G644" s="5" t="s">
        <v>10</v>
      </c>
      <c r="H644" s="6" t="s">
        <v>11</v>
      </c>
      <c r="K644" s="5" t="s">
        <v>6</v>
      </c>
      <c r="L644" s="5" t="s">
        <v>7</v>
      </c>
      <c r="M644" s="5" t="s">
        <v>8</v>
      </c>
      <c r="N644" s="5" t="s">
        <v>9</v>
      </c>
      <c r="O644" s="5" t="s">
        <v>10</v>
      </c>
      <c r="P644" s="6" t="s">
        <v>11</v>
      </c>
    </row>
    <row r="645" spans="3:16" x14ac:dyDescent="0.25">
      <c r="C645" s="5">
        <v>1</v>
      </c>
      <c r="D645" s="5" t="s">
        <v>19</v>
      </c>
      <c r="E645" s="5" t="s">
        <v>13</v>
      </c>
      <c r="F645" s="5">
        <v>2</v>
      </c>
      <c r="G645" s="5">
        <v>7.1999999999999995E-2</v>
      </c>
      <c r="H645" s="6">
        <v>0.14399999999999999</v>
      </c>
      <c r="K645" s="5">
        <v>1</v>
      </c>
      <c r="L645" s="6" t="s">
        <v>32</v>
      </c>
      <c r="M645" s="5" t="s">
        <v>13</v>
      </c>
      <c r="N645" s="5">
        <v>2</v>
      </c>
      <c r="O645" s="6">
        <v>3.7999999999999999E-2</v>
      </c>
      <c r="P645" s="6">
        <v>7.5999999999999998E-2</v>
      </c>
    </row>
    <row r="646" spans="3:16" x14ac:dyDescent="0.25">
      <c r="C646" s="1"/>
      <c r="D646" s="1"/>
      <c r="G646" s="1"/>
      <c r="H646" s="7" t="s">
        <v>451</v>
      </c>
      <c r="K646" s="1"/>
      <c r="L646" s="1"/>
      <c r="O646" s="1"/>
      <c r="P646" s="7" t="s">
        <v>451</v>
      </c>
    </row>
    <row r="647" spans="3:16" x14ac:dyDescent="0.25">
      <c r="C647" s="100" t="s">
        <v>79</v>
      </c>
      <c r="D647" s="100"/>
      <c r="G647" s="1"/>
      <c r="K647" s="79" t="s">
        <v>79</v>
      </c>
      <c r="L647" s="79"/>
      <c r="O647" s="1"/>
    </row>
    <row r="648" spans="3:16" x14ac:dyDescent="0.25">
      <c r="C648" s="1"/>
      <c r="D648" s="1"/>
      <c r="G648" s="1"/>
      <c r="H648" s="8" t="s">
        <v>451</v>
      </c>
      <c r="K648" s="1"/>
      <c r="L648" s="1"/>
      <c r="O648" s="1"/>
      <c r="P648" s="8" t="s">
        <v>451</v>
      </c>
    </row>
    <row r="649" spans="3:16" x14ac:dyDescent="0.25">
      <c r="C649" s="96" t="s">
        <v>405</v>
      </c>
      <c r="D649" s="97"/>
      <c r="E649" s="5"/>
      <c r="F649" s="5"/>
      <c r="G649" s="5"/>
      <c r="H649" s="6" t="s">
        <v>451</v>
      </c>
      <c r="K649" s="77" t="s">
        <v>405</v>
      </c>
      <c r="L649" s="78"/>
      <c r="M649" s="5"/>
      <c r="N649" s="5"/>
      <c r="O649" s="5"/>
      <c r="P649" s="6" t="s">
        <v>451</v>
      </c>
    </row>
    <row r="650" spans="3:16" x14ac:dyDescent="0.25">
      <c r="C650" s="5" t="s">
        <v>6</v>
      </c>
      <c r="D650" s="5" t="s">
        <v>7</v>
      </c>
      <c r="E650" s="5" t="s">
        <v>8</v>
      </c>
      <c r="F650" s="5" t="s">
        <v>9</v>
      </c>
      <c r="G650" s="5" t="s">
        <v>10</v>
      </c>
      <c r="H650" s="6" t="s">
        <v>11</v>
      </c>
      <c r="K650" s="5" t="s">
        <v>6</v>
      </c>
      <c r="L650" s="5" t="s">
        <v>7</v>
      </c>
      <c r="M650" s="5" t="s">
        <v>8</v>
      </c>
      <c r="N650" s="5" t="s">
        <v>9</v>
      </c>
      <c r="O650" s="5" t="s">
        <v>10</v>
      </c>
      <c r="P650" s="6" t="s">
        <v>11</v>
      </c>
    </row>
    <row r="651" spans="3:16" x14ac:dyDescent="0.25">
      <c r="C651" s="5">
        <v>1</v>
      </c>
      <c r="D651" s="5" t="s">
        <v>77</v>
      </c>
      <c r="E651" s="5" t="s">
        <v>13</v>
      </c>
      <c r="F651" s="5">
        <v>2</v>
      </c>
      <c r="G651" s="5">
        <v>0.06</v>
      </c>
      <c r="H651" s="6">
        <v>0.12</v>
      </c>
      <c r="K651" s="5">
        <v>1</v>
      </c>
      <c r="L651" s="5" t="s">
        <v>24</v>
      </c>
      <c r="M651" s="5" t="s">
        <v>25</v>
      </c>
      <c r="N651" s="5">
        <v>2</v>
      </c>
      <c r="O651" s="5">
        <v>3.2000000000000001E-2</v>
      </c>
      <c r="P651" s="6">
        <v>6.4000000000000001E-2</v>
      </c>
    </row>
    <row r="652" spans="3:16" x14ac:dyDescent="0.25">
      <c r="C652" s="1"/>
      <c r="D652" s="1"/>
      <c r="G652" s="1"/>
      <c r="H652" s="6" t="s">
        <v>451</v>
      </c>
      <c r="K652" s="1"/>
      <c r="L652" s="1"/>
      <c r="O652" s="1"/>
      <c r="P652" s="6" t="s">
        <v>451</v>
      </c>
    </row>
    <row r="653" spans="3:16" x14ac:dyDescent="0.25">
      <c r="C653" s="96" t="s">
        <v>406</v>
      </c>
      <c r="D653" s="97"/>
      <c r="E653" s="5"/>
      <c r="F653" s="5"/>
      <c r="G653" s="5"/>
      <c r="H653" s="6" t="s">
        <v>451</v>
      </c>
      <c r="K653" s="77" t="s">
        <v>406</v>
      </c>
      <c r="L653" s="78"/>
      <c r="M653" s="5"/>
      <c r="N653" s="5"/>
      <c r="O653" s="5"/>
      <c r="P653" s="6" t="s">
        <v>451</v>
      </c>
    </row>
    <row r="654" spans="3:16" x14ac:dyDescent="0.25">
      <c r="C654" s="5" t="s">
        <v>6</v>
      </c>
      <c r="D654" s="5" t="s">
        <v>7</v>
      </c>
      <c r="E654" s="5" t="s">
        <v>8</v>
      </c>
      <c r="F654" s="5" t="s">
        <v>9</v>
      </c>
      <c r="G654" s="5" t="s">
        <v>10</v>
      </c>
      <c r="H654" s="6" t="s">
        <v>11</v>
      </c>
      <c r="K654" s="5" t="s">
        <v>6</v>
      </c>
      <c r="L654" s="5" t="s">
        <v>7</v>
      </c>
      <c r="M654" s="5" t="s">
        <v>8</v>
      </c>
      <c r="N654" s="5" t="s">
        <v>9</v>
      </c>
      <c r="O654" s="5" t="s">
        <v>10</v>
      </c>
      <c r="P654" s="6" t="s">
        <v>11</v>
      </c>
    </row>
    <row r="655" spans="3:16" x14ac:dyDescent="0.25">
      <c r="C655" s="5">
        <v>1</v>
      </c>
      <c r="D655" s="5" t="s">
        <v>77</v>
      </c>
      <c r="E655" s="5" t="s">
        <v>13</v>
      </c>
      <c r="F655" s="5">
        <v>1</v>
      </c>
      <c r="G655" s="5">
        <v>0.06</v>
      </c>
      <c r="H655" s="6">
        <v>0.06</v>
      </c>
      <c r="K655" s="5">
        <v>1</v>
      </c>
      <c r="L655" s="5" t="s">
        <v>24</v>
      </c>
      <c r="M655" s="5" t="s">
        <v>25</v>
      </c>
      <c r="N655" s="5">
        <v>1</v>
      </c>
      <c r="O655" s="5">
        <v>3.2000000000000001E-2</v>
      </c>
      <c r="P655" s="6">
        <v>3.2000000000000001E-2</v>
      </c>
    </row>
    <row r="656" spans="3:16" x14ac:dyDescent="0.25">
      <c r="C656" s="1"/>
      <c r="D656" s="1"/>
      <c r="G656" s="1"/>
      <c r="H656" s="6" t="s">
        <v>451</v>
      </c>
      <c r="K656" s="1"/>
      <c r="L656" s="1"/>
      <c r="O656" s="1"/>
      <c r="P656" s="6" t="s">
        <v>451</v>
      </c>
    </row>
    <row r="657" spans="3:16" x14ac:dyDescent="0.25">
      <c r="C657" s="96" t="s">
        <v>407</v>
      </c>
      <c r="D657" s="97"/>
      <c r="E657" s="5"/>
      <c r="F657" s="5"/>
      <c r="G657" s="5"/>
      <c r="H657" s="6" t="s">
        <v>451</v>
      </c>
      <c r="K657" s="77" t="s">
        <v>407</v>
      </c>
      <c r="L657" s="78"/>
      <c r="M657" s="5"/>
      <c r="N657" s="5"/>
      <c r="O657" s="5"/>
      <c r="P657" s="6" t="s">
        <v>451</v>
      </c>
    </row>
    <row r="658" spans="3:16" x14ac:dyDescent="0.25">
      <c r="C658" s="5" t="s">
        <v>6</v>
      </c>
      <c r="D658" s="5" t="s">
        <v>7</v>
      </c>
      <c r="E658" s="5" t="s">
        <v>8</v>
      </c>
      <c r="F658" s="5" t="s">
        <v>9</v>
      </c>
      <c r="G658" s="5" t="s">
        <v>10</v>
      </c>
      <c r="H658" s="6" t="s">
        <v>11</v>
      </c>
      <c r="K658" s="5" t="s">
        <v>6</v>
      </c>
      <c r="L658" s="5" t="s">
        <v>7</v>
      </c>
      <c r="M658" s="5" t="s">
        <v>8</v>
      </c>
      <c r="N658" s="5" t="s">
        <v>9</v>
      </c>
      <c r="O658" s="5" t="s">
        <v>10</v>
      </c>
      <c r="P658" s="6" t="s">
        <v>11</v>
      </c>
    </row>
    <row r="659" spans="3:16" x14ac:dyDescent="0.25">
      <c r="C659" s="5">
        <v>1</v>
      </c>
      <c r="D659" s="5" t="s">
        <v>77</v>
      </c>
      <c r="E659" s="5" t="s">
        <v>13</v>
      </c>
      <c r="F659" s="5">
        <v>2</v>
      </c>
      <c r="G659" s="5">
        <v>0.06</v>
      </c>
      <c r="H659" s="6">
        <v>0.12</v>
      </c>
      <c r="K659" s="5">
        <v>1</v>
      </c>
      <c r="L659" s="5" t="s">
        <v>24</v>
      </c>
      <c r="M659" s="5" t="s">
        <v>25</v>
      </c>
      <c r="N659" s="5">
        <v>2</v>
      </c>
      <c r="O659" s="5">
        <v>3.2000000000000001E-2</v>
      </c>
      <c r="P659" s="6">
        <v>6.4000000000000001E-2</v>
      </c>
    </row>
    <row r="660" spans="3:16" x14ac:dyDescent="0.25">
      <c r="C660" s="1"/>
      <c r="D660" s="1"/>
      <c r="G660" s="1"/>
      <c r="H660" s="6" t="s">
        <v>451</v>
      </c>
      <c r="K660" s="1"/>
      <c r="L660" s="1"/>
      <c r="O660" s="1"/>
      <c r="P660" s="6" t="s">
        <v>451</v>
      </c>
    </row>
    <row r="661" spans="3:16" x14ac:dyDescent="0.25">
      <c r="C661" s="96" t="s">
        <v>408</v>
      </c>
      <c r="D661" s="97"/>
      <c r="E661" s="5"/>
      <c r="F661" s="5"/>
      <c r="G661" s="5"/>
      <c r="H661" s="6" t="s">
        <v>451</v>
      </c>
      <c r="K661" s="77" t="s">
        <v>408</v>
      </c>
      <c r="L661" s="78"/>
      <c r="M661" s="5"/>
      <c r="N661" s="5"/>
      <c r="O661" s="5"/>
      <c r="P661" s="6" t="s">
        <v>451</v>
      </c>
    </row>
    <row r="662" spans="3:16" x14ac:dyDescent="0.25">
      <c r="C662" s="5" t="s">
        <v>6</v>
      </c>
      <c r="D662" s="5" t="s">
        <v>7</v>
      </c>
      <c r="E662" s="5" t="s">
        <v>8</v>
      </c>
      <c r="F662" s="5" t="s">
        <v>9</v>
      </c>
      <c r="G662" s="5" t="s">
        <v>10</v>
      </c>
      <c r="H662" s="6" t="s">
        <v>11</v>
      </c>
      <c r="K662" s="5" t="s">
        <v>6</v>
      </c>
      <c r="L662" s="5" t="s">
        <v>7</v>
      </c>
      <c r="M662" s="5" t="s">
        <v>8</v>
      </c>
      <c r="N662" s="5" t="s">
        <v>9</v>
      </c>
      <c r="O662" s="5" t="s">
        <v>10</v>
      </c>
      <c r="P662" s="6" t="s">
        <v>11</v>
      </c>
    </row>
    <row r="663" spans="3:16" x14ac:dyDescent="0.25">
      <c r="C663" s="5">
        <v>1</v>
      </c>
      <c r="D663" s="10" t="s">
        <v>19</v>
      </c>
      <c r="E663" s="5" t="s">
        <v>13</v>
      </c>
      <c r="F663" s="5">
        <v>4</v>
      </c>
      <c r="G663" s="5">
        <v>7.1999999999999995E-2</v>
      </c>
      <c r="H663" s="6">
        <v>0.28799999999999998</v>
      </c>
      <c r="K663" s="5">
        <v>1</v>
      </c>
      <c r="L663" s="6" t="s">
        <v>32</v>
      </c>
      <c r="M663" s="5" t="s">
        <v>13</v>
      </c>
      <c r="N663" s="5">
        <v>4</v>
      </c>
      <c r="O663" s="6">
        <v>3.7999999999999999E-2</v>
      </c>
      <c r="P663" s="6">
        <v>0.152</v>
      </c>
    </row>
    <row r="664" spans="3:16" x14ac:dyDescent="0.25">
      <c r="C664" s="5">
        <v>2</v>
      </c>
      <c r="D664" s="10" t="s">
        <v>66</v>
      </c>
      <c r="E664" s="5" t="s">
        <v>13</v>
      </c>
      <c r="F664" s="5">
        <v>1</v>
      </c>
      <c r="G664" s="5">
        <v>3.5999999999999997E-2</v>
      </c>
      <c r="H664" s="6">
        <v>3.5999999999999997E-2</v>
      </c>
      <c r="K664" s="5">
        <v>2</v>
      </c>
      <c r="L664" s="6" t="s">
        <v>32</v>
      </c>
      <c r="M664" s="5" t="s">
        <v>13</v>
      </c>
      <c r="N664" s="5">
        <v>1</v>
      </c>
      <c r="O664" s="6">
        <v>3.7999999999999999E-2</v>
      </c>
      <c r="P664" s="6">
        <v>3.7999999999999999E-2</v>
      </c>
    </row>
    <row r="665" spans="3:16" x14ac:dyDescent="0.25">
      <c r="C665" s="1"/>
      <c r="D665" s="1"/>
      <c r="G665" s="1"/>
      <c r="H665" s="6" t="s">
        <v>451</v>
      </c>
      <c r="K665" s="1"/>
      <c r="L665" s="1"/>
      <c r="O665" s="1"/>
      <c r="P665" s="6" t="s">
        <v>451</v>
      </c>
    </row>
    <row r="666" spans="3:16" x14ac:dyDescent="0.25">
      <c r="C666" s="96" t="s">
        <v>409</v>
      </c>
      <c r="D666" s="97"/>
      <c r="E666" s="5"/>
      <c r="F666" s="5"/>
      <c r="G666" s="5"/>
      <c r="H666" s="6" t="s">
        <v>451</v>
      </c>
      <c r="K666" s="77" t="s">
        <v>409</v>
      </c>
      <c r="L666" s="78"/>
      <c r="M666" s="5"/>
      <c r="N666" s="5"/>
      <c r="O666" s="5"/>
      <c r="P666" s="6" t="s">
        <v>451</v>
      </c>
    </row>
    <row r="667" spans="3:16" x14ac:dyDescent="0.25">
      <c r="C667" s="5" t="s">
        <v>6</v>
      </c>
      <c r="D667" s="5" t="s">
        <v>7</v>
      </c>
      <c r="E667" s="5" t="s">
        <v>8</v>
      </c>
      <c r="F667" s="5" t="s">
        <v>9</v>
      </c>
      <c r="G667" s="5" t="s">
        <v>10</v>
      </c>
      <c r="H667" s="6" t="s">
        <v>11</v>
      </c>
      <c r="K667" s="5" t="s">
        <v>6</v>
      </c>
      <c r="L667" s="5" t="s">
        <v>7</v>
      </c>
      <c r="M667" s="5" t="s">
        <v>8</v>
      </c>
      <c r="N667" s="5" t="s">
        <v>9</v>
      </c>
      <c r="O667" s="5" t="s">
        <v>10</v>
      </c>
      <c r="P667" s="6" t="s">
        <v>11</v>
      </c>
    </row>
    <row r="668" spans="3:16" x14ac:dyDescent="0.25">
      <c r="C668" s="5">
        <v>1</v>
      </c>
      <c r="D668" s="5" t="s">
        <v>19</v>
      </c>
      <c r="E668" s="5" t="s">
        <v>13</v>
      </c>
      <c r="F668" s="5">
        <v>18</v>
      </c>
      <c r="G668" s="5">
        <v>7.1999999999999995E-2</v>
      </c>
      <c r="H668" s="6">
        <v>1.2959999999999998</v>
      </c>
      <c r="K668" s="5">
        <v>1</v>
      </c>
      <c r="L668" s="6" t="s">
        <v>32</v>
      </c>
      <c r="M668" s="5" t="s">
        <v>13</v>
      </c>
      <c r="N668" s="5">
        <v>18</v>
      </c>
      <c r="O668" s="6">
        <v>3.7999999999999999E-2</v>
      </c>
      <c r="P668" s="6">
        <v>0.68399999999999994</v>
      </c>
    </row>
    <row r="669" spans="3:16" x14ac:dyDescent="0.25">
      <c r="C669" s="5">
        <v>2</v>
      </c>
      <c r="D669" s="5" t="s">
        <v>80</v>
      </c>
      <c r="E669" s="5" t="s">
        <v>13</v>
      </c>
      <c r="F669" s="5">
        <v>2</v>
      </c>
      <c r="G669" s="5">
        <v>0.11600000000000001</v>
      </c>
      <c r="H669" s="6">
        <v>0.23200000000000001</v>
      </c>
      <c r="K669" s="5">
        <v>2</v>
      </c>
      <c r="L669" s="5" t="s">
        <v>45</v>
      </c>
      <c r="M669" s="5" t="s">
        <v>13</v>
      </c>
      <c r="N669" s="5">
        <v>2</v>
      </c>
      <c r="O669" s="6">
        <v>4.7E-2</v>
      </c>
      <c r="P669" s="6">
        <v>9.4E-2</v>
      </c>
    </row>
    <row r="670" spans="3:16" x14ac:dyDescent="0.25">
      <c r="C670" s="1"/>
      <c r="D670" s="1"/>
      <c r="G670" s="1"/>
      <c r="H670" s="6" t="s">
        <v>451</v>
      </c>
      <c r="K670" s="1"/>
      <c r="L670" s="1"/>
      <c r="O670" s="1"/>
      <c r="P670" s="6" t="s">
        <v>451</v>
      </c>
    </row>
    <row r="671" spans="3:16" x14ac:dyDescent="0.25">
      <c r="C671" s="96" t="s">
        <v>410</v>
      </c>
      <c r="D671" s="97"/>
      <c r="E671" s="5"/>
      <c r="F671" s="5"/>
      <c r="G671" s="5"/>
      <c r="H671" s="6" t="s">
        <v>451</v>
      </c>
      <c r="K671" s="77" t="s">
        <v>410</v>
      </c>
      <c r="L671" s="78"/>
      <c r="M671" s="5"/>
      <c r="N671" s="5"/>
      <c r="O671" s="5"/>
      <c r="P671" s="6" t="s">
        <v>451</v>
      </c>
    </row>
    <row r="672" spans="3:16" x14ac:dyDescent="0.25">
      <c r="C672" s="5" t="s">
        <v>6</v>
      </c>
      <c r="D672" s="5" t="s">
        <v>7</v>
      </c>
      <c r="E672" s="5" t="s">
        <v>8</v>
      </c>
      <c r="F672" s="5" t="s">
        <v>9</v>
      </c>
      <c r="G672" s="5" t="s">
        <v>10</v>
      </c>
      <c r="H672" s="6" t="s">
        <v>11</v>
      </c>
      <c r="K672" s="5" t="s">
        <v>6</v>
      </c>
      <c r="L672" s="5" t="s">
        <v>7</v>
      </c>
      <c r="M672" s="5" t="s">
        <v>8</v>
      </c>
      <c r="N672" s="5" t="s">
        <v>9</v>
      </c>
      <c r="O672" s="5" t="s">
        <v>10</v>
      </c>
      <c r="P672" s="6" t="s">
        <v>11</v>
      </c>
    </row>
    <row r="673" spans="3:16" x14ac:dyDescent="0.25">
      <c r="C673" s="5">
        <v>1</v>
      </c>
      <c r="D673" s="5" t="s">
        <v>19</v>
      </c>
      <c r="E673" s="5" t="s">
        <v>13</v>
      </c>
      <c r="F673" s="5">
        <v>18</v>
      </c>
      <c r="G673" s="5">
        <v>7.1999999999999995E-2</v>
      </c>
      <c r="H673" s="6">
        <v>1.2959999999999998</v>
      </c>
      <c r="K673" s="5">
        <v>1</v>
      </c>
      <c r="L673" s="6" t="s">
        <v>32</v>
      </c>
      <c r="M673" s="5" t="s">
        <v>13</v>
      </c>
      <c r="N673" s="5">
        <v>18</v>
      </c>
      <c r="O673" s="6">
        <v>3.7999999999999999E-2</v>
      </c>
      <c r="P673" s="6">
        <v>0.68399999999999994</v>
      </c>
    </row>
    <row r="674" spans="3:16" x14ac:dyDescent="0.25">
      <c r="C674" s="5">
        <v>2</v>
      </c>
      <c r="D674" s="5" t="s">
        <v>80</v>
      </c>
      <c r="E674" s="5" t="s">
        <v>13</v>
      </c>
      <c r="F674" s="5">
        <v>2</v>
      </c>
      <c r="G674" s="5">
        <v>0.11600000000000001</v>
      </c>
      <c r="H674" s="6">
        <v>0.23200000000000001</v>
      </c>
      <c r="K674" s="5">
        <v>2</v>
      </c>
      <c r="L674" s="5" t="s">
        <v>45</v>
      </c>
      <c r="M674" s="5" t="s">
        <v>13</v>
      </c>
      <c r="N674" s="5">
        <v>2</v>
      </c>
      <c r="O674" s="6">
        <v>4.7E-2</v>
      </c>
      <c r="P674" s="6">
        <v>9.4E-2</v>
      </c>
    </row>
    <row r="675" spans="3:16" x14ac:dyDescent="0.25">
      <c r="C675" s="1"/>
      <c r="D675" s="1"/>
      <c r="G675" s="1"/>
      <c r="H675" s="6" t="s">
        <v>451</v>
      </c>
      <c r="K675" s="1"/>
      <c r="L675" s="1"/>
      <c r="O675" s="1"/>
      <c r="P675" s="6" t="s">
        <v>451</v>
      </c>
    </row>
    <row r="676" spans="3:16" x14ac:dyDescent="0.25">
      <c r="C676" s="96" t="s">
        <v>411</v>
      </c>
      <c r="D676" s="97"/>
      <c r="E676" s="5"/>
      <c r="F676" s="5"/>
      <c r="G676" s="5"/>
      <c r="H676" s="6" t="s">
        <v>451</v>
      </c>
      <c r="K676" s="77" t="s">
        <v>411</v>
      </c>
      <c r="L676" s="78"/>
      <c r="M676" s="5"/>
      <c r="N676" s="5"/>
      <c r="O676" s="5"/>
      <c r="P676" s="6" t="s">
        <v>451</v>
      </c>
    </row>
    <row r="677" spans="3:16" x14ac:dyDescent="0.25">
      <c r="C677" s="5" t="s">
        <v>6</v>
      </c>
      <c r="D677" s="5" t="s">
        <v>7</v>
      </c>
      <c r="E677" s="5" t="s">
        <v>8</v>
      </c>
      <c r="F677" s="5" t="s">
        <v>9</v>
      </c>
      <c r="G677" s="5" t="s">
        <v>10</v>
      </c>
      <c r="H677" s="6" t="s">
        <v>11</v>
      </c>
      <c r="K677" s="5" t="s">
        <v>6</v>
      </c>
      <c r="L677" s="5" t="s">
        <v>7</v>
      </c>
      <c r="M677" s="5" t="s">
        <v>8</v>
      </c>
      <c r="N677" s="5" t="s">
        <v>9</v>
      </c>
      <c r="O677" s="5" t="s">
        <v>10</v>
      </c>
      <c r="P677" s="6" t="s">
        <v>11</v>
      </c>
    </row>
    <row r="678" spans="3:16" x14ac:dyDescent="0.25">
      <c r="C678" s="5">
        <v>1</v>
      </c>
      <c r="D678" s="5" t="s">
        <v>19</v>
      </c>
      <c r="E678" s="5" t="s">
        <v>13</v>
      </c>
      <c r="F678" s="5">
        <v>18</v>
      </c>
      <c r="G678" s="5">
        <v>7.1999999999999995E-2</v>
      </c>
      <c r="H678" s="6">
        <v>1.2959999999999998</v>
      </c>
      <c r="K678" s="5">
        <v>1</v>
      </c>
      <c r="L678" s="6" t="s">
        <v>32</v>
      </c>
      <c r="M678" s="5" t="s">
        <v>13</v>
      </c>
      <c r="N678" s="5">
        <v>18</v>
      </c>
      <c r="O678" s="6">
        <v>3.7999999999999999E-2</v>
      </c>
      <c r="P678" s="6">
        <v>0.68399999999999994</v>
      </c>
    </row>
    <row r="679" spans="3:16" x14ac:dyDescent="0.25">
      <c r="C679" s="5">
        <v>2</v>
      </c>
      <c r="D679" s="10" t="s">
        <v>80</v>
      </c>
      <c r="E679" s="5" t="s">
        <v>13</v>
      </c>
      <c r="F679" s="5">
        <v>2</v>
      </c>
      <c r="G679" s="5">
        <v>0.11600000000000001</v>
      </c>
      <c r="H679" s="5">
        <v>0.23200000000000001</v>
      </c>
      <c r="K679" s="5">
        <v>2</v>
      </c>
      <c r="L679" s="10" t="s">
        <v>45</v>
      </c>
      <c r="M679" s="5" t="s">
        <v>13</v>
      </c>
      <c r="N679" s="5">
        <v>2</v>
      </c>
      <c r="O679" s="5">
        <v>4.7E-2</v>
      </c>
      <c r="P679" s="5">
        <v>9.4E-2</v>
      </c>
    </row>
    <row r="680" spans="3:16" x14ac:dyDescent="0.25">
      <c r="C680" s="99"/>
      <c r="D680" s="99"/>
      <c r="G680" s="1"/>
      <c r="H680" s="6" t="s">
        <v>451</v>
      </c>
      <c r="K680" s="76"/>
      <c r="L680" s="76"/>
      <c r="O680" s="1"/>
      <c r="P680" s="6" t="s">
        <v>451</v>
      </c>
    </row>
    <row r="681" spans="3:16" x14ac:dyDescent="0.25">
      <c r="C681" s="96" t="s">
        <v>412</v>
      </c>
      <c r="D681" s="97"/>
      <c r="E681" s="5"/>
      <c r="F681" s="5"/>
      <c r="G681" s="5"/>
      <c r="H681" s="6" t="s">
        <v>451</v>
      </c>
      <c r="K681" s="77" t="s">
        <v>412</v>
      </c>
      <c r="L681" s="78"/>
      <c r="M681" s="5"/>
      <c r="N681" s="5"/>
      <c r="O681" s="5"/>
      <c r="P681" s="6" t="s">
        <v>451</v>
      </c>
    </row>
    <row r="682" spans="3:16" x14ac:dyDescent="0.25">
      <c r="C682" s="5" t="s">
        <v>6</v>
      </c>
      <c r="D682" s="5" t="s">
        <v>7</v>
      </c>
      <c r="E682" s="5" t="s">
        <v>8</v>
      </c>
      <c r="F682" s="5" t="s">
        <v>9</v>
      </c>
      <c r="G682" s="5" t="s">
        <v>10</v>
      </c>
      <c r="H682" s="6" t="s">
        <v>11</v>
      </c>
      <c r="K682" s="5" t="s">
        <v>6</v>
      </c>
      <c r="L682" s="5" t="s">
        <v>7</v>
      </c>
      <c r="M682" s="5" t="s">
        <v>8</v>
      </c>
      <c r="N682" s="5" t="s">
        <v>9</v>
      </c>
      <c r="O682" s="5" t="s">
        <v>10</v>
      </c>
      <c r="P682" s="6" t="s">
        <v>11</v>
      </c>
    </row>
    <row r="683" spans="3:16" x14ac:dyDescent="0.25">
      <c r="C683" s="5">
        <v>1</v>
      </c>
      <c r="D683" s="5" t="s">
        <v>19</v>
      </c>
      <c r="E683" s="5" t="s">
        <v>13</v>
      </c>
      <c r="F683" s="5">
        <v>2</v>
      </c>
      <c r="G683" s="5">
        <v>7.1999999999999995E-2</v>
      </c>
      <c r="H683" s="6">
        <v>0.14399999999999999</v>
      </c>
      <c r="K683" s="5">
        <v>1</v>
      </c>
      <c r="L683" s="6" t="s">
        <v>32</v>
      </c>
      <c r="M683" s="5" t="s">
        <v>13</v>
      </c>
      <c r="N683" s="5">
        <v>2</v>
      </c>
      <c r="O683" s="6">
        <v>3.7999999999999999E-2</v>
      </c>
      <c r="P683" s="6">
        <v>7.5999999999999998E-2</v>
      </c>
    </row>
    <row r="684" spans="3:16" x14ac:dyDescent="0.25">
      <c r="C684" s="1"/>
      <c r="D684" s="1"/>
      <c r="G684" s="1"/>
      <c r="H684" s="6" t="s">
        <v>451</v>
      </c>
      <c r="K684" s="1"/>
      <c r="L684" s="1"/>
      <c r="O684" s="1"/>
      <c r="P684" s="6" t="s">
        <v>451</v>
      </c>
    </row>
    <row r="685" spans="3:16" x14ac:dyDescent="0.25">
      <c r="C685" s="96" t="s">
        <v>413</v>
      </c>
      <c r="D685" s="97"/>
      <c r="E685" s="5"/>
      <c r="F685" s="5"/>
      <c r="G685" s="5"/>
      <c r="H685" s="6" t="s">
        <v>451</v>
      </c>
      <c r="K685" s="77" t="s">
        <v>413</v>
      </c>
      <c r="L685" s="78"/>
      <c r="M685" s="5"/>
      <c r="N685" s="5"/>
      <c r="O685" s="5"/>
      <c r="P685" s="6" t="s">
        <v>451</v>
      </c>
    </row>
    <row r="686" spans="3:16" x14ac:dyDescent="0.25">
      <c r="C686" s="5" t="s">
        <v>6</v>
      </c>
      <c r="D686" s="5" t="s">
        <v>7</v>
      </c>
      <c r="E686" s="5" t="s">
        <v>8</v>
      </c>
      <c r="F686" s="5" t="s">
        <v>9</v>
      </c>
      <c r="G686" s="5" t="s">
        <v>10</v>
      </c>
      <c r="H686" s="6" t="s">
        <v>11</v>
      </c>
      <c r="K686" s="5" t="s">
        <v>6</v>
      </c>
      <c r="L686" s="5" t="s">
        <v>7</v>
      </c>
      <c r="M686" s="5" t="s">
        <v>8</v>
      </c>
      <c r="N686" s="5" t="s">
        <v>9</v>
      </c>
      <c r="O686" s="5" t="s">
        <v>10</v>
      </c>
      <c r="P686" s="6" t="s">
        <v>11</v>
      </c>
    </row>
    <row r="687" spans="3:16" x14ac:dyDescent="0.25">
      <c r="C687" s="5">
        <v>1</v>
      </c>
      <c r="D687" s="5" t="s">
        <v>19</v>
      </c>
      <c r="E687" s="5" t="s">
        <v>13</v>
      </c>
      <c r="F687" s="5">
        <v>2</v>
      </c>
      <c r="G687" s="5">
        <v>7.1999999999999995E-2</v>
      </c>
      <c r="H687" s="6">
        <v>0.14399999999999999</v>
      </c>
      <c r="K687" s="5">
        <v>1</v>
      </c>
      <c r="L687" s="6" t="s">
        <v>32</v>
      </c>
      <c r="M687" s="5" t="s">
        <v>13</v>
      </c>
      <c r="N687" s="5">
        <v>2</v>
      </c>
      <c r="O687" s="6">
        <v>3.7999999999999999E-2</v>
      </c>
      <c r="P687" s="6">
        <v>7.5999999999999998E-2</v>
      </c>
    </row>
    <row r="688" spans="3:16" x14ac:dyDescent="0.25">
      <c r="C688" s="1"/>
      <c r="D688" s="1"/>
      <c r="G688" s="1"/>
      <c r="K688" s="1"/>
      <c r="L688" s="1"/>
      <c r="O688" s="1"/>
    </row>
    <row r="689" spans="3:16" x14ac:dyDescent="0.25">
      <c r="C689" s="100" t="s">
        <v>81</v>
      </c>
      <c r="D689" s="100"/>
      <c r="G689" s="1"/>
      <c r="K689" s="79" t="s">
        <v>81</v>
      </c>
      <c r="L689" s="79"/>
      <c r="O689" s="1"/>
    </row>
    <row r="690" spans="3:16" x14ac:dyDescent="0.25">
      <c r="C690" s="1"/>
      <c r="D690" s="1"/>
      <c r="G690" s="1"/>
      <c r="K690" s="1"/>
      <c r="L690" s="1"/>
      <c r="O690" s="1"/>
    </row>
    <row r="691" spans="3:16" x14ac:dyDescent="0.25">
      <c r="C691" s="96" t="s">
        <v>414</v>
      </c>
      <c r="D691" s="97"/>
      <c r="E691" s="5"/>
      <c r="F691" s="5"/>
      <c r="G691" s="5"/>
      <c r="H691" s="6" t="s">
        <v>451</v>
      </c>
      <c r="K691" s="77" t="s">
        <v>414</v>
      </c>
      <c r="L691" s="78"/>
      <c r="M691" s="5"/>
      <c r="N691" s="5"/>
      <c r="O691" s="5"/>
      <c r="P691" s="6" t="s">
        <v>451</v>
      </c>
    </row>
    <row r="692" spans="3:16" x14ac:dyDescent="0.25">
      <c r="C692" s="5" t="s">
        <v>6</v>
      </c>
      <c r="D692" s="5" t="s">
        <v>7</v>
      </c>
      <c r="E692" s="5" t="s">
        <v>8</v>
      </c>
      <c r="F692" s="5" t="s">
        <v>9</v>
      </c>
      <c r="G692" s="5" t="s">
        <v>10</v>
      </c>
      <c r="H692" s="6" t="s">
        <v>11</v>
      </c>
      <c r="K692" s="5" t="s">
        <v>6</v>
      </c>
      <c r="L692" s="5" t="s">
        <v>7</v>
      </c>
      <c r="M692" s="5" t="s">
        <v>8</v>
      </c>
      <c r="N692" s="5" t="s">
        <v>9</v>
      </c>
      <c r="O692" s="5" t="s">
        <v>10</v>
      </c>
      <c r="P692" s="6" t="s">
        <v>11</v>
      </c>
    </row>
    <row r="693" spans="3:16" x14ac:dyDescent="0.25">
      <c r="C693" s="5">
        <v>1</v>
      </c>
      <c r="D693" s="5" t="s">
        <v>19</v>
      </c>
      <c r="E693" s="5" t="s">
        <v>13</v>
      </c>
      <c r="F693" s="5">
        <v>4</v>
      </c>
      <c r="G693" s="5">
        <v>7.1999999999999995E-2</v>
      </c>
      <c r="H693" s="6">
        <v>0.28799999999999998</v>
      </c>
      <c r="K693" s="5">
        <v>1</v>
      </c>
      <c r="L693" s="5" t="s">
        <v>22</v>
      </c>
      <c r="M693" s="5" t="s">
        <v>13</v>
      </c>
      <c r="N693" s="5">
        <v>4</v>
      </c>
      <c r="O693" s="6">
        <v>3.2000000000000001E-2</v>
      </c>
      <c r="P693" s="6">
        <v>0.128</v>
      </c>
    </row>
    <row r="694" spans="3:16" x14ac:dyDescent="0.25">
      <c r="C694" s="1"/>
      <c r="D694" s="1"/>
      <c r="G694" s="1"/>
      <c r="H694" s="6" t="s">
        <v>451</v>
      </c>
      <c r="K694" s="1"/>
      <c r="L694" s="1"/>
      <c r="O694" s="1"/>
      <c r="P694" s="6" t="s">
        <v>451</v>
      </c>
    </row>
    <row r="695" spans="3:16" x14ac:dyDescent="0.25">
      <c r="C695" s="96" t="s">
        <v>415</v>
      </c>
      <c r="D695" s="97"/>
      <c r="E695" s="5"/>
      <c r="F695" s="5"/>
      <c r="G695" s="5"/>
      <c r="H695" s="6" t="s">
        <v>451</v>
      </c>
      <c r="K695" s="77" t="s">
        <v>415</v>
      </c>
      <c r="L695" s="78"/>
      <c r="M695" s="5"/>
      <c r="N695" s="5"/>
      <c r="O695" s="5"/>
      <c r="P695" s="6" t="s">
        <v>451</v>
      </c>
    </row>
    <row r="696" spans="3:16" x14ac:dyDescent="0.25">
      <c r="C696" s="5" t="s">
        <v>6</v>
      </c>
      <c r="D696" s="5" t="s">
        <v>7</v>
      </c>
      <c r="E696" s="5" t="s">
        <v>8</v>
      </c>
      <c r="F696" s="5" t="s">
        <v>9</v>
      </c>
      <c r="G696" s="5" t="s">
        <v>10</v>
      </c>
      <c r="H696" s="6" t="s">
        <v>11</v>
      </c>
      <c r="K696" s="5" t="s">
        <v>6</v>
      </c>
      <c r="L696" s="5" t="s">
        <v>7</v>
      </c>
      <c r="M696" s="5" t="s">
        <v>8</v>
      </c>
      <c r="N696" s="5" t="s">
        <v>9</v>
      </c>
      <c r="O696" s="5" t="s">
        <v>10</v>
      </c>
      <c r="P696" s="6" t="s">
        <v>11</v>
      </c>
    </row>
    <row r="697" spans="3:16" x14ac:dyDescent="0.25">
      <c r="C697" s="5">
        <v>1</v>
      </c>
      <c r="D697" s="5" t="s">
        <v>77</v>
      </c>
      <c r="E697" s="5" t="s">
        <v>13</v>
      </c>
      <c r="F697" s="5">
        <v>2</v>
      </c>
      <c r="G697" s="5">
        <v>0.06</v>
      </c>
      <c r="H697" s="6">
        <v>0.12</v>
      </c>
      <c r="K697" s="5">
        <v>1</v>
      </c>
      <c r="L697" s="5" t="s">
        <v>24</v>
      </c>
      <c r="M697" s="5" t="s">
        <v>25</v>
      </c>
      <c r="N697" s="5">
        <v>2</v>
      </c>
      <c r="O697" s="5">
        <v>3.2000000000000001E-2</v>
      </c>
      <c r="P697" s="6">
        <v>6.4000000000000001E-2</v>
      </c>
    </row>
    <row r="698" spans="3:16" x14ac:dyDescent="0.25">
      <c r="C698" s="1"/>
      <c r="D698" s="1"/>
      <c r="G698" s="1"/>
      <c r="H698" s="6" t="s">
        <v>451</v>
      </c>
      <c r="K698" s="1"/>
      <c r="L698" s="1"/>
      <c r="O698" s="1"/>
      <c r="P698" s="6" t="s">
        <v>451</v>
      </c>
    </row>
    <row r="699" spans="3:16" x14ac:dyDescent="0.25">
      <c r="C699" s="96" t="s">
        <v>416</v>
      </c>
      <c r="D699" s="97"/>
      <c r="E699" s="5"/>
      <c r="F699" s="5"/>
      <c r="G699" s="5"/>
      <c r="H699" s="6" t="s">
        <v>451</v>
      </c>
      <c r="K699" s="77" t="s">
        <v>416</v>
      </c>
      <c r="L699" s="78"/>
      <c r="M699" s="5"/>
      <c r="N699" s="5"/>
      <c r="O699" s="5"/>
      <c r="P699" s="6" t="s">
        <v>451</v>
      </c>
    </row>
    <row r="700" spans="3:16" x14ac:dyDescent="0.25">
      <c r="C700" s="5" t="s">
        <v>6</v>
      </c>
      <c r="D700" s="5" t="s">
        <v>7</v>
      </c>
      <c r="E700" s="5" t="s">
        <v>8</v>
      </c>
      <c r="F700" s="5" t="s">
        <v>9</v>
      </c>
      <c r="G700" s="5" t="s">
        <v>10</v>
      </c>
      <c r="H700" s="6" t="s">
        <v>11</v>
      </c>
      <c r="K700" s="5" t="s">
        <v>6</v>
      </c>
      <c r="L700" s="5" t="s">
        <v>7</v>
      </c>
      <c r="M700" s="5" t="s">
        <v>8</v>
      </c>
      <c r="N700" s="5" t="s">
        <v>9</v>
      </c>
      <c r="O700" s="5" t="s">
        <v>10</v>
      </c>
      <c r="P700" s="6" t="s">
        <v>11</v>
      </c>
    </row>
    <row r="701" spans="3:16" x14ac:dyDescent="0.25">
      <c r="C701" s="5">
        <v>1</v>
      </c>
      <c r="D701" s="5" t="s">
        <v>77</v>
      </c>
      <c r="E701" s="5" t="s">
        <v>13</v>
      </c>
      <c r="F701" s="5">
        <v>1</v>
      </c>
      <c r="G701" s="5">
        <v>0.06</v>
      </c>
      <c r="H701" s="6">
        <v>0.06</v>
      </c>
      <c r="K701" s="5">
        <v>1</v>
      </c>
      <c r="L701" s="5" t="s">
        <v>24</v>
      </c>
      <c r="M701" s="5" t="s">
        <v>25</v>
      </c>
      <c r="N701" s="5">
        <v>1</v>
      </c>
      <c r="O701" s="5">
        <v>3.2000000000000001E-2</v>
      </c>
      <c r="P701" s="6">
        <v>3.2000000000000001E-2</v>
      </c>
    </row>
    <row r="702" spans="3:16" x14ac:dyDescent="0.25">
      <c r="C702" s="1"/>
      <c r="D702" s="1"/>
      <c r="G702" s="1"/>
      <c r="H702" s="6" t="s">
        <v>451</v>
      </c>
      <c r="K702" s="1"/>
      <c r="L702" s="1"/>
      <c r="O702" s="1"/>
      <c r="P702" s="6" t="s">
        <v>451</v>
      </c>
    </row>
    <row r="703" spans="3:16" x14ac:dyDescent="0.25">
      <c r="C703" s="96" t="s">
        <v>417</v>
      </c>
      <c r="D703" s="97"/>
      <c r="E703" s="5"/>
      <c r="F703" s="5"/>
      <c r="G703" s="5"/>
      <c r="H703" s="6" t="s">
        <v>451</v>
      </c>
      <c r="K703" s="77" t="s">
        <v>417</v>
      </c>
      <c r="L703" s="78"/>
      <c r="M703" s="5"/>
      <c r="N703" s="5"/>
      <c r="O703" s="5"/>
      <c r="P703" s="6" t="s">
        <v>451</v>
      </c>
    </row>
    <row r="704" spans="3:16" x14ac:dyDescent="0.25">
      <c r="C704" s="5" t="s">
        <v>6</v>
      </c>
      <c r="D704" s="5" t="s">
        <v>7</v>
      </c>
      <c r="E704" s="5" t="s">
        <v>8</v>
      </c>
      <c r="F704" s="5" t="s">
        <v>9</v>
      </c>
      <c r="G704" s="5" t="s">
        <v>10</v>
      </c>
      <c r="H704" s="6" t="s">
        <v>11</v>
      </c>
      <c r="K704" s="5" t="s">
        <v>6</v>
      </c>
      <c r="L704" s="5" t="s">
        <v>7</v>
      </c>
      <c r="M704" s="5" t="s">
        <v>8</v>
      </c>
      <c r="N704" s="5" t="s">
        <v>9</v>
      </c>
      <c r="O704" s="5" t="s">
        <v>10</v>
      </c>
      <c r="P704" s="6" t="s">
        <v>11</v>
      </c>
    </row>
    <row r="705" spans="3:16" x14ac:dyDescent="0.25">
      <c r="C705" s="5">
        <v>1</v>
      </c>
      <c r="D705" s="5" t="s">
        <v>77</v>
      </c>
      <c r="E705" s="5" t="s">
        <v>13</v>
      </c>
      <c r="F705" s="5">
        <v>2</v>
      </c>
      <c r="G705" s="5">
        <v>0.06</v>
      </c>
      <c r="H705" s="6">
        <v>0.12</v>
      </c>
      <c r="K705" s="5">
        <v>1</v>
      </c>
      <c r="L705" s="5" t="s">
        <v>24</v>
      </c>
      <c r="M705" s="5" t="s">
        <v>25</v>
      </c>
      <c r="N705" s="5">
        <v>2</v>
      </c>
      <c r="O705" s="5">
        <v>3.2000000000000001E-2</v>
      </c>
      <c r="P705" s="6">
        <v>6.4000000000000001E-2</v>
      </c>
    </row>
    <row r="706" spans="3:16" x14ac:dyDescent="0.25">
      <c r="C706" s="1"/>
      <c r="D706" s="1"/>
      <c r="G706" s="1"/>
      <c r="H706" s="6" t="s">
        <v>451</v>
      </c>
      <c r="K706" s="1"/>
      <c r="L706" s="1"/>
      <c r="O706" s="1"/>
      <c r="P706" s="6" t="s">
        <v>451</v>
      </c>
    </row>
    <row r="707" spans="3:16" x14ac:dyDescent="0.25">
      <c r="C707" s="96" t="s">
        <v>418</v>
      </c>
      <c r="D707" s="97"/>
      <c r="E707" s="5"/>
      <c r="F707" s="5"/>
      <c r="G707" s="5"/>
      <c r="H707" s="6" t="s">
        <v>451</v>
      </c>
      <c r="K707" s="77" t="s">
        <v>418</v>
      </c>
      <c r="L707" s="78"/>
      <c r="M707" s="5"/>
      <c r="N707" s="5"/>
      <c r="O707" s="5"/>
      <c r="P707" s="6" t="s">
        <v>451</v>
      </c>
    </row>
    <row r="708" spans="3:16" x14ac:dyDescent="0.25">
      <c r="C708" s="5" t="s">
        <v>6</v>
      </c>
      <c r="D708" s="5" t="s">
        <v>7</v>
      </c>
      <c r="E708" s="5" t="s">
        <v>8</v>
      </c>
      <c r="F708" s="5" t="s">
        <v>9</v>
      </c>
      <c r="G708" s="5" t="s">
        <v>10</v>
      </c>
      <c r="H708" s="6" t="s">
        <v>11</v>
      </c>
      <c r="K708" s="5" t="s">
        <v>6</v>
      </c>
      <c r="L708" s="5" t="s">
        <v>7</v>
      </c>
      <c r="M708" s="5" t="s">
        <v>8</v>
      </c>
      <c r="N708" s="5" t="s">
        <v>9</v>
      </c>
      <c r="O708" s="5" t="s">
        <v>10</v>
      </c>
      <c r="P708" s="6" t="s">
        <v>11</v>
      </c>
    </row>
    <row r="709" spans="3:16" x14ac:dyDescent="0.25">
      <c r="C709" s="5">
        <v>1</v>
      </c>
      <c r="D709" s="5" t="s">
        <v>19</v>
      </c>
      <c r="E709" s="5" t="s">
        <v>13</v>
      </c>
      <c r="F709" s="5">
        <v>18</v>
      </c>
      <c r="G709" s="5">
        <v>7.1999999999999995E-2</v>
      </c>
      <c r="H709" s="6">
        <v>1.2959999999999998</v>
      </c>
      <c r="K709" s="5">
        <v>1</v>
      </c>
      <c r="L709" s="6" t="s">
        <v>32</v>
      </c>
      <c r="M709" s="5" t="s">
        <v>13</v>
      </c>
      <c r="N709" s="5">
        <v>18</v>
      </c>
      <c r="O709" s="6">
        <v>3.7999999999999999E-2</v>
      </c>
      <c r="P709" s="6">
        <v>0.68399999999999994</v>
      </c>
    </row>
    <row r="710" spans="3:16" x14ac:dyDescent="0.25">
      <c r="C710" s="5">
        <v>2</v>
      </c>
      <c r="D710" s="5" t="s">
        <v>80</v>
      </c>
      <c r="E710" s="5" t="s">
        <v>13</v>
      </c>
      <c r="F710" s="5">
        <v>2</v>
      </c>
      <c r="G710" s="5">
        <v>0.11600000000000001</v>
      </c>
      <c r="H710" s="6">
        <v>0.23200000000000001</v>
      </c>
      <c r="K710" s="5">
        <v>2</v>
      </c>
      <c r="L710" s="5" t="s">
        <v>45</v>
      </c>
      <c r="M710" s="5" t="s">
        <v>13</v>
      </c>
      <c r="N710" s="5">
        <v>2</v>
      </c>
      <c r="O710" s="6">
        <v>4.7E-2</v>
      </c>
      <c r="P710" s="6">
        <v>9.4E-2</v>
      </c>
    </row>
    <row r="711" spans="3:16" x14ac:dyDescent="0.25">
      <c r="C711" s="1"/>
      <c r="D711" s="1"/>
      <c r="G711" s="1"/>
      <c r="H711" s="6"/>
      <c r="K711" s="1"/>
      <c r="L711" s="1"/>
      <c r="O711" s="1"/>
      <c r="P711" s="6"/>
    </row>
    <row r="712" spans="3:16" x14ac:dyDescent="0.25">
      <c r="C712" s="96" t="s">
        <v>419</v>
      </c>
      <c r="D712" s="97"/>
      <c r="E712" s="5"/>
      <c r="F712" s="5"/>
      <c r="G712" s="5"/>
      <c r="H712" s="6" t="s">
        <v>451</v>
      </c>
      <c r="K712" s="77" t="s">
        <v>419</v>
      </c>
      <c r="L712" s="78"/>
      <c r="M712" s="5"/>
      <c r="N712" s="5"/>
      <c r="O712" s="5"/>
      <c r="P712" s="6" t="s">
        <v>451</v>
      </c>
    </row>
    <row r="713" spans="3:16" x14ac:dyDescent="0.25">
      <c r="C713" s="5" t="s">
        <v>6</v>
      </c>
      <c r="D713" s="5" t="s">
        <v>7</v>
      </c>
      <c r="E713" s="5" t="s">
        <v>8</v>
      </c>
      <c r="F713" s="5" t="s">
        <v>9</v>
      </c>
      <c r="G713" s="5" t="s">
        <v>10</v>
      </c>
      <c r="H713" s="6" t="s">
        <v>11</v>
      </c>
      <c r="K713" s="5" t="s">
        <v>6</v>
      </c>
      <c r="L713" s="5" t="s">
        <v>7</v>
      </c>
      <c r="M713" s="5" t="s">
        <v>8</v>
      </c>
      <c r="N713" s="5" t="s">
        <v>9</v>
      </c>
      <c r="O713" s="5" t="s">
        <v>10</v>
      </c>
      <c r="P713" s="6" t="s">
        <v>11</v>
      </c>
    </row>
    <row r="714" spans="3:16" x14ac:dyDescent="0.25">
      <c r="C714" s="5">
        <v>1</v>
      </c>
      <c r="D714" s="5" t="s">
        <v>19</v>
      </c>
      <c r="E714" s="5" t="s">
        <v>13</v>
      </c>
      <c r="F714" s="5">
        <v>18</v>
      </c>
      <c r="G714" s="5">
        <v>7.1999999999999995E-2</v>
      </c>
      <c r="H714" s="6">
        <v>1.2959999999999998</v>
      </c>
      <c r="K714" s="5">
        <v>1</v>
      </c>
      <c r="L714" s="6" t="s">
        <v>32</v>
      </c>
      <c r="M714" s="5" t="s">
        <v>13</v>
      </c>
      <c r="N714" s="5">
        <v>18</v>
      </c>
      <c r="O714" s="6">
        <v>3.7999999999999999E-2</v>
      </c>
      <c r="P714" s="6">
        <v>0.68399999999999994</v>
      </c>
    </row>
    <row r="715" spans="3:16" x14ac:dyDescent="0.25">
      <c r="C715" s="5">
        <v>2</v>
      </c>
      <c r="D715" s="5" t="s">
        <v>80</v>
      </c>
      <c r="E715" s="5" t="s">
        <v>13</v>
      </c>
      <c r="F715" s="5">
        <v>2</v>
      </c>
      <c r="G715" s="5">
        <v>0.11600000000000001</v>
      </c>
      <c r="H715" s="6">
        <v>0.23200000000000001</v>
      </c>
      <c r="K715" s="5">
        <v>2</v>
      </c>
      <c r="L715" s="5" t="s">
        <v>45</v>
      </c>
      <c r="M715" s="5" t="s">
        <v>13</v>
      </c>
      <c r="N715" s="5">
        <v>2</v>
      </c>
      <c r="O715" s="6">
        <v>4.7E-2</v>
      </c>
      <c r="P715" s="6">
        <v>9.4E-2</v>
      </c>
    </row>
    <row r="716" spans="3:16" x14ac:dyDescent="0.25">
      <c r="C716" s="1"/>
      <c r="D716" s="1"/>
      <c r="G716" s="1"/>
      <c r="H716" s="6" t="s">
        <v>451</v>
      </c>
      <c r="K716" s="1"/>
      <c r="L716" s="1"/>
      <c r="O716" s="1"/>
      <c r="P716" s="6" t="s">
        <v>451</v>
      </c>
    </row>
    <row r="717" spans="3:16" x14ac:dyDescent="0.25">
      <c r="C717" s="96" t="s">
        <v>420</v>
      </c>
      <c r="D717" s="97"/>
      <c r="E717" s="5"/>
      <c r="F717" s="5"/>
      <c r="G717" s="5"/>
      <c r="H717" s="6" t="s">
        <v>451</v>
      </c>
      <c r="K717" s="77" t="s">
        <v>420</v>
      </c>
      <c r="L717" s="78"/>
      <c r="M717" s="5"/>
      <c r="N717" s="5"/>
      <c r="O717" s="5"/>
      <c r="P717" s="6" t="s">
        <v>451</v>
      </c>
    </row>
    <row r="718" spans="3:16" x14ac:dyDescent="0.25">
      <c r="C718" s="5" t="s">
        <v>6</v>
      </c>
      <c r="D718" s="5" t="s">
        <v>7</v>
      </c>
      <c r="E718" s="5" t="s">
        <v>8</v>
      </c>
      <c r="F718" s="5" t="s">
        <v>9</v>
      </c>
      <c r="G718" s="5" t="s">
        <v>10</v>
      </c>
      <c r="H718" s="6" t="s">
        <v>11</v>
      </c>
      <c r="K718" s="5" t="s">
        <v>6</v>
      </c>
      <c r="L718" s="5" t="s">
        <v>7</v>
      </c>
      <c r="M718" s="5" t="s">
        <v>8</v>
      </c>
      <c r="N718" s="5" t="s">
        <v>9</v>
      </c>
      <c r="O718" s="5" t="s">
        <v>10</v>
      </c>
      <c r="P718" s="6" t="s">
        <v>11</v>
      </c>
    </row>
    <row r="719" spans="3:16" x14ac:dyDescent="0.25">
      <c r="C719" s="5">
        <v>1</v>
      </c>
      <c r="D719" s="5" t="s">
        <v>19</v>
      </c>
      <c r="E719" s="5" t="s">
        <v>13</v>
      </c>
      <c r="F719" s="5">
        <v>18</v>
      </c>
      <c r="G719" s="5">
        <v>7.1999999999999995E-2</v>
      </c>
      <c r="H719" s="6">
        <v>1.2959999999999998</v>
      </c>
      <c r="K719" s="5">
        <v>1</v>
      </c>
      <c r="L719" s="6" t="s">
        <v>32</v>
      </c>
      <c r="M719" s="5" t="s">
        <v>13</v>
      </c>
      <c r="N719" s="5">
        <v>18</v>
      </c>
      <c r="O719" s="6">
        <v>3.7999999999999999E-2</v>
      </c>
      <c r="P719" s="6">
        <v>0.68399999999999994</v>
      </c>
    </row>
    <row r="720" spans="3:16" x14ac:dyDescent="0.25">
      <c r="C720" s="5">
        <v>2</v>
      </c>
      <c r="D720" s="5" t="s">
        <v>80</v>
      </c>
      <c r="E720" s="5" t="s">
        <v>13</v>
      </c>
      <c r="F720" s="5">
        <v>2</v>
      </c>
      <c r="G720" s="5">
        <v>0.11600000000000001</v>
      </c>
      <c r="H720" s="6">
        <v>0.23200000000000001</v>
      </c>
      <c r="K720" s="5">
        <v>2</v>
      </c>
      <c r="L720" s="5" t="s">
        <v>45</v>
      </c>
      <c r="M720" s="5" t="s">
        <v>13</v>
      </c>
      <c r="N720" s="5">
        <v>2</v>
      </c>
      <c r="O720" s="6">
        <v>4.7E-2</v>
      </c>
      <c r="P720" s="6">
        <v>9.4E-2</v>
      </c>
    </row>
    <row r="721" spans="3:16" x14ac:dyDescent="0.25">
      <c r="C721" s="1"/>
      <c r="D721" s="1"/>
      <c r="G721" s="1"/>
      <c r="H721" s="6" t="s">
        <v>451</v>
      </c>
      <c r="K721" s="1"/>
      <c r="L721" s="1"/>
      <c r="O721" s="1"/>
      <c r="P721" s="6" t="s">
        <v>451</v>
      </c>
    </row>
    <row r="722" spans="3:16" x14ac:dyDescent="0.25">
      <c r="C722" s="96" t="s">
        <v>421</v>
      </c>
      <c r="D722" s="97"/>
      <c r="E722" s="5"/>
      <c r="F722" s="5"/>
      <c r="G722" s="5"/>
      <c r="H722" s="6" t="s">
        <v>451</v>
      </c>
      <c r="K722" s="77" t="s">
        <v>421</v>
      </c>
      <c r="L722" s="78"/>
      <c r="M722" s="5"/>
      <c r="N722" s="5"/>
      <c r="O722" s="5"/>
      <c r="P722" s="6" t="s">
        <v>451</v>
      </c>
    </row>
    <row r="723" spans="3:16" x14ac:dyDescent="0.25">
      <c r="C723" s="5" t="s">
        <v>6</v>
      </c>
      <c r="D723" s="5" t="s">
        <v>7</v>
      </c>
      <c r="E723" s="5" t="s">
        <v>8</v>
      </c>
      <c r="F723" s="5" t="s">
        <v>9</v>
      </c>
      <c r="G723" s="5" t="s">
        <v>10</v>
      </c>
      <c r="H723" s="6" t="s">
        <v>11</v>
      </c>
      <c r="K723" s="5" t="s">
        <v>6</v>
      </c>
      <c r="L723" s="5" t="s">
        <v>7</v>
      </c>
      <c r="M723" s="5" t="s">
        <v>8</v>
      </c>
      <c r="N723" s="5" t="s">
        <v>9</v>
      </c>
      <c r="O723" s="5" t="s">
        <v>10</v>
      </c>
      <c r="P723" s="6" t="s">
        <v>11</v>
      </c>
    </row>
    <row r="724" spans="3:16" x14ac:dyDescent="0.25">
      <c r="C724" s="5">
        <v>1</v>
      </c>
      <c r="D724" s="5" t="s">
        <v>77</v>
      </c>
      <c r="E724" s="5" t="s">
        <v>13</v>
      </c>
      <c r="F724" s="5">
        <v>1</v>
      </c>
      <c r="G724" s="5">
        <v>0.06</v>
      </c>
      <c r="H724" s="6">
        <v>0.06</v>
      </c>
      <c r="K724" s="5">
        <v>1</v>
      </c>
      <c r="L724" s="5" t="s">
        <v>24</v>
      </c>
      <c r="M724" s="5" t="s">
        <v>25</v>
      </c>
      <c r="N724" s="5">
        <v>1</v>
      </c>
      <c r="O724" s="5">
        <v>3.2000000000000001E-2</v>
      </c>
      <c r="P724" s="6">
        <v>3.2000000000000001E-2</v>
      </c>
    </row>
    <row r="725" spans="3:16" x14ac:dyDescent="0.25">
      <c r="C725" s="5">
        <v>2</v>
      </c>
      <c r="D725" s="5" t="s">
        <v>77</v>
      </c>
      <c r="E725" s="5" t="s">
        <v>40</v>
      </c>
      <c r="F725" s="5">
        <v>1</v>
      </c>
      <c r="G725" s="5">
        <v>0.06</v>
      </c>
      <c r="H725" s="6">
        <v>0.06</v>
      </c>
      <c r="K725" s="5">
        <v>2</v>
      </c>
      <c r="L725" s="5" t="s">
        <v>24</v>
      </c>
      <c r="M725" s="5" t="s">
        <v>25</v>
      </c>
      <c r="N725" s="5">
        <v>1</v>
      </c>
      <c r="O725" s="5">
        <v>3.2000000000000001E-2</v>
      </c>
      <c r="P725" s="6">
        <v>3.2000000000000001E-2</v>
      </c>
    </row>
    <row r="726" spans="3:16" x14ac:dyDescent="0.25">
      <c r="C726" s="1"/>
      <c r="D726" s="1"/>
      <c r="G726" s="1"/>
      <c r="H726" s="6" t="s">
        <v>451</v>
      </c>
      <c r="K726" s="1"/>
      <c r="L726" s="1"/>
      <c r="O726" s="1"/>
      <c r="P726" s="6"/>
    </row>
    <row r="727" spans="3:16" x14ac:dyDescent="0.25">
      <c r="C727" s="96" t="s">
        <v>422</v>
      </c>
      <c r="D727" s="97"/>
      <c r="E727" s="5"/>
      <c r="F727" s="5"/>
      <c r="G727" s="5"/>
      <c r="H727" s="6" t="s">
        <v>451</v>
      </c>
      <c r="K727" s="77" t="s">
        <v>422</v>
      </c>
      <c r="L727" s="78"/>
      <c r="M727" s="5"/>
      <c r="N727" s="5"/>
      <c r="O727" s="5"/>
      <c r="P727" s="6" t="s">
        <v>451</v>
      </c>
    </row>
    <row r="728" spans="3:16" x14ac:dyDescent="0.25">
      <c r="C728" s="5" t="s">
        <v>6</v>
      </c>
      <c r="D728" s="5" t="s">
        <v>7</v>
      </c>
      <c r="E728" s="5" t="s">
        <v>8</v>
      </c>
      <c r="F728" s="5" t="s">
        <v>9</v>
      </c>
      <c r="G728" s="5" t="s">
        <v>10</v>
      </c>
      <c r="H728" s="6" t="s">
        <v>11</v>
      </c>
      <c r="K728" s="5" t="s">
        <v>6</v>
      </c>
      <c r="L728" s="5" t="s">
        <v>7</v>
      </c>
      <c r="M728" s="5" t="s">
        <v>8</v>
      </c>
      <c r="N728" s="5" t="s">
        <v>9</v>
      </c>
      <c r="O728" s="5" t="s">
        <v>10</v>
      </c>
      <c r="P728" s="6" t="s">
        <v>11</v>
      </c>
    </row>
    <row r="729" spans="3:16" x14ac:dyDescent="0.25">
      <c r="C729" s="5">
        <v>1</v>
      </c>
      <c r="D729" s="5" t="s">
        <v>77</v>
      </c>
      <c r="E729" s="5" t="s">
        <v>13</v>
      </c>
      <c r="F729" s="5">
        <v>1</v>
      </c>
      <c r="G729" s="5">
        <v>0.06</v>
      </c>
      <c r="H729" s="6">
        <v>0.06</v>
      </c>
      <c r="K729" s="5">
        <v>1</v>
      </c>
      <c r="L729" s="5" t="s">
        <v>24</v>
      </c>
      <c r="M729" s="5" t="s">
        <v>25</v>
      </c>
      <c r="N729" s="5">
        <v>1</v>
      </c>
      <c r="O729" s="5">
        <v>3.2000000000000001E-2</v>
      </c>
      <c r="P729" s="6">
        <v>3.2000000000000001E-2</v>
      </c>
    </row>
    <row r="730" spans="3:16" x14ac:dyDescent="0.25">
      <c r="C730" s="1"/>
      <c r="D730" s="1"/>
      <c r="G730" s="1"/>
      <c r="H730" s="6" t="s">
        <v>451</v>
      </c>
      <c r="K730" s="1"/>
      <c r="L730" s="1"/>
      <c r="O730" s="1"/>
      <c r="P730" s="8" t="s">
        <v>451</v>
      </c>
    </row>
    <row r="731" spans="3:16" x14ac:dyDescent="0.25">
      <c r="C731" s="98" t="s">
        <v>82</v>
      </c>
      <c r="D731" s="98"/>
      <c r="K731" s="2" t="s">
        <v>82</v>
      </c>
      <c r="L731" s="2"/>
    </row>
    <row r="732" spans="3:16" x14ac:dyDescent="0.25">
      <c r="C732" s="2"/>
      <c r="D732" s="2"/>
      <c r="K732" s="2"/>
      <c r="L732" s="2"/>
    </row>
    <row r="733" spans="3:16" x14ac:dyDescent="0.25">
      <c r="C733" s="96" t="s">
        <v>423</v>
      </c>
      <c r="D733" s="97"/>
      <c r="E733" s="5"/>
      <c r="F733" s="5"/>
      <c r="G733" s="5"/>
      <c r="H733" s="6" t="s">
        <v>451</v>
      </c>
      <c r="K733" s="77" t="s">
        <v>423</v>
      </c>
      <c r="L733" s="78"/>
      <c r="M733" s="5"/>
      <c r="N733" s="5"/>
      <c r="O733" s="5"/>
      <c r="P733" s="6" t="s">
        <v>451</v>
      </c>
    </row>
    <row r="734" spans="3:16" x14ac:dyDescent="0.25">
      <c r="C734" s="5" t="s">
        <v>6</v>
      </c>
      <c r="D734" s="5" t="s">
        <v>7</v>
      </c>
      <c r="E734" s="5" t="s">
        <v>8</v>
      </c>
      <c r="F734" s="5" t="s">
        <v>9</v>
      </c>
      <c r="G734" s="5" t="s">
        <v>10</v>
      </c>
      <c r="H734" s="6" t="s">
        <v>11</v>
      </c>
      <c r="K734" s="5" t="s">
        <v>6</v>
      </c>
      <c r="L734" s="5" t="s">
        <v>7</v>
      </c>
      <c r="M734" s="5" t="s">
        <v>8</v>
      </c>
      <c r="N734" s="5" t="s">
        <v>9</v>
      </c>
      <c r="O734" s="5" t="s">
        <v>10</v>
      </c>
      <c r="P734" s="6" t="s">
        <v>11</v>
      </c>
    </row>
    <row r="735" spans="3:16" x14ac:dyDescent="0.25">
      <c r="C735" s="5">
        <v>1</v>
      </c>
      <c r="D735" s="5" t="s">
        <v>19</v>
      </c>
      <c r="E735" s="5" t="s">
        <v>13</v>
      </c>
      <c r="F735" s="5">
        <v>12</v>
      </c>
      <c r="G735" s="5">
        <v>7.1999999999999995E-2</v>
      </c>
      <c r="H735" s="6">
        <v>0.86399999999999988</v>
      </c>
      <c r="K735" s="5">
        <v>1</v>
      </c>
      <c r="L735" s="6" t="s">
        <v>32</v>
      </c>
      <c r="M735" s="5" t="s">
        <v>13</v>
      </c>
      <c r="N735" s="5">
        <v>12</v>
      </c>
      <c r="O735" s="6">
        <v>3.7999999999999999E-2</v>
      </c>
      <c r="P735" s="6">
        <v>0.45599999999999996</v>
      </c>
    </row>
    <row r="736" spans="3:16" x14ac:dyDescent="0.25">
      <c r="C736" s="1"/>
      <c r="D736" s="1"/>
      <c r="G736" s="1"/>
      <c r="H736" s="6"/>
      <c r="K736" s="1"/>
      <c r="L736" s="1"/>
      <c r="O736" s="1"/>
    </row>
    <row r="737" spans="3:16" ht="28.5" customHeight="1" x14ac:dyDescent="0.25">
      <c r="C737" s="93" t="s">
        <v>83</v>
      </c>
      <c r="D737" s="94"/>
      <c r="E737" s="95"/>
      <c r="F737" s="92">
        <v>1060</v>
      </c>
      <c r="G737" s="11"/>
      <c r="H737" s="92">
        <v>87.983000000000075</v>
      </c>
      <c r="K737" s="93" t="s">
        <v>83</v>
      </c>
      <c r="L737" s="94"/>
      <c r="M737" s="95"/>
      <c r="N737" s="92">
        <v>1059</v>
      </c>
      <c r="O737" s="11"/>
      <c r="P737" s="83">
        <v>40.429999999999993</v>
      </c>
    </row>
  </sheetData>
  <mergeCells count="187">
    <mergeCell ref="C2:H3"/>
    <mergeCell ref="K2:P3"/>
    <mergeCell ref="C5:D5"/>
    <mergeCell ref="K5:L5"/>
    <mergeCell ref="C7:E7"/>
    <mergeCell ref="C23:E23"/>
    <mergeCell ref="C27:E27"/>
    <mergeCell ref="C31:E31"/>
    <mergeCell ref="C11:E11"/>
    <mergeCell ref="C15:E15"/>
    <mergeCell ref="C19:E19"/>
    <mergeCell ref="C45:E45"/>
    <mergeCell ref="C49:E49"/>
    <mergeCell ref="C54:E54"/>
    <mergeCell ref="C35:E35"/>
    <mergeCell ref="C39:D39"/>
    <mergeCell ref="C41:E41"/>
    <mergeCell ref="C72:E72"/>
    <mergeCell ref="C77:D77"/>
    <mergeCell ref="C79:E79"/>
    <mergeCell ref="C59:E59"/>
    <mergeCell ref="C63:E63"/>
    <mergeCell ref="C67:E67"/>
    <mergeCell ref="C99:E99"/>
    <mergeCell ref="C103:D103"/>
    <mergeCell ref="C105:E105"/>
    <mergeCell ref="C87:E87"/>
    <mergeCell ref="C91:E91"/>
    <mergeCell ref="C95:E95"/>
    <mergeCell ref="C120:E120"/>
    <mergeCell ref="C124:D124"/>
    <mergeCell ref="C126:E126"/>
    <mergeCell ref="C109:E109"/>
    <mergeCell ref="C113:D113"/>
    <mergeCell ref="C115:E115"/>
    <mergeCell ref="C143:E143"/>
    <mergeCell ref="C148:E148"/>
    <mergeCell ref="C152:E152"/>
    <mergeCell ref="C130:E130"/>
    <mergeCell ref="C135:E135"/>
    <mergeCell ref="C139:E139"/>
    <mergeCell ref="C171:E171"/>
    <mergeCell ref="C176:E176"/>
    <mergeCell ref="C180:E180"/>
    <mergeCell ref="C156:E156"/>
    <mergeCell ref="C161:E161"/>
    <mergeCell ref="C166:E166"/>
    <mergeCell ref="C194:E194"/>
    <mergeCell ref="C198:E198"/>
    <mergeCell ref="C202:E202"/>
    <mergeCell ref="C184:D184"/>
    <mergeCell ref="C186:E186"/>
    <mergeCell ref="C190:E190"/>
    <mergeCell ref="C220:E220"/>
    <mergeCell ref="C225:E225"/>
    <mergeCell ref="C230:E230"/>
    <mergeCell ref="C206:E206"/>
    <mergeCell ref="C210:E210"/>
    <mergeCell ref="C215:E215"/>
    <mergeCell ref="C247:E247"/>
    <mergeCell ref="C252:E252"/>
    <mergeCell ref="C256:E256"/>
    <mergeCell ref="C235:E235"/>
    <mergeCell ref="C240:E240"/>
    <mergeCell ref="C245:D245"/>
    <mergeCell ref="C271:D271"/>
    <mergeCell ref="C273:E273"/>
    <mergeCell ref="C277:E277"/>
    <mergeCell ref="C260:D260"/>
    <mergeCell ref="C262:E262"/>
    <mergeCell ref="C266:E266"/>
    <mergeCell ref="C293:E293"/>
    <mergeCell ref="C297:E297"/>
    <mergeCell ref="C301:E301"/>
    <mergeCell ref="C281:E281"/>
    <mergeCell ref="C285:E285"/>
    <mergeCell ref="C289:E289"/>
    <mergeCell ref="C317:E317"/>
    <mergeCell ref="C321:E321"/>
    <mergeCell ref="C325:E325"/>
    <mergeCell ref="C305:E305"/>
    <mergeCell ref="C309:E309"/>
    <mergeCell ref="C313:E313"/>
    <mergeCell ref="C341:E341"/>
    <mergeCell ref="C345:E345"/>
    <mergeCell ref="C349:E349"/>
    <mergeCell ref="C329:E329"/>
    <mergeCell ref="C333:E333"/>
    <mergeCell ref="C337:E337"/>
    <mergeCell ref="C363:E363"/>
    <mergeCell ref="C367:E367"/>
    <mergeCell ref="C371:E371"/>
    <mergeCell ref="C353:D353"/>
    <mergeCell ref="C355:E355"/>
    <mergeCell ref="C359:E359"/>
    <mergeCell ref="C387:D387"/>
    <mergeCell ref="C389:E389"/>
    <mergeCell ref="C393:E393"/>
    <mergeCell ref="C375:E375"/>
    <mergeCell ref="C379:E379"/>
    <mergeCell ref="C383:E383"/>
    <mergeCell ref="C407:E407"/>
    <mergeCell ref="C411:E411"/>
    <mergeCell ref="C415:E415"/>
    <mergeCell ref="C397:E397"/>
    <mergeCell ref="C401:E401"/>
    <mergeCell ref="C405:D405"/>
    <mergeCell ref="C429:E429"/>
    <mergeCell ref="C434:E434"/>
    <mergeCell ref="C438:E438"/>
    <mergeCell ref="C419:E419"/>
    <mergeCell ref="C423:D423"/>
    <mergeCell ref="C425:E425"/>
    <mergeCell ref="C455:E455"/>
    <mergeCell ref="C460:E460"/>
    <mergeCell ref="C465:E465"/>
    <mergeCell ref="C442:E442"/>
    <mergeCell ref="C447:E447"/>
    <mergeCell ref="C451:E451"/>
    <mergeCell ref="C479:E479"/>
    <mergeCell ref="C483:E483"/>
    <mergeCell ref="C488:E488"/>
    <mergeCell ref="C469:D469"/>
    <mergeCell ref="C471:E471"/>
    <mergeCell ref="C475:E475"/>
    <mergeCell ref="C504:E504"/>
    <mergeCell ref="C508:E508"/>
    <mergeCell ref="C512:E512"/>
    <mergeCell ref="C492:E492"/>
    <mergeCell ref="C496:E496"/>
    <mergeCell ref="C500:E500"/>
    <mergeCell ref="C530:E530"/>
    <mergeCell ref="C535:E535"/>
    <mergeCell ref="C540:E540"/>
    <mergeCell ref="C516:E516"/>
    <mergeCell ref="C520:E520"/>
    <mergeCell ref="C525:E525"/>
    <mergeCell ref="C556:E556"/>
    <mergeCell ref="C560:E560"/>
    <mergeCell ref="C564:E564"/>
    <mergeCell ref="C544:E544"/>
    <mergeCell ref="C548:E548"/>
    <mergeCell ref="C552:E552"/>
    <mergeCell ref="C580:E580"/>
    <mergeCell ref="C584:E584"/>
    <mergeCell ref="C588:E588"/>
    <mergeCell ref="C568:E568"/>
    <mergeCell ref="C572:E572"/>
    <mergeCell ref="C576:E576"/>
    <mergeCell ref="C602:D602"/>
    <mergeCell ref="C606:D606"/>
    <mergeCell ref="C612:D612"/>
    <mergeCell ref="C592:E592"/>
    <mergeCell ref="C596:E596"/>
    <mergeCell ref="C600:D600"/>
    <mergeCell ref="C628:D628"/>
    <mergeCell ref="C633:D633"/>
    <mergeCell ref="C638:D638"/>
    <mergeCell ref="C616:D616"/>
    <mergeCell ref="C620:D620"/>
    <mergeCell ref="C624:D624"/>
    <mergeCell ref="C653:D653"/>
    <mergeCell ref="C657:D657"/>
    <mergeCell ref="C661:D661"/>
    <mergeCell ref="C643:D643"/>
    <mergeCell ref="C647:D647"/>
    <mergeCell ref="C649:D649"/>
    <mergeCell ref="C666:D666"/>
    <mergeCell ref="C671:D671"/>
    <mergeCell ref="C676:D676"/>
    <mergeCell ref="C699:D699"/>
    <mergeCell ref="C703:D703"/>
    <mergeCell ref="C707:D707"/>
    <mergeCell ref="C689:D689"/>
    <mergeCell ref="C691:D691"/>
    <mergeCell ref="C695:D695"/>
    <mergeCell ref="C737:E737"/>
    <mergeCell ref="K737:M737"/>
    <mergeCell ref="C727:D727"/>
    <mergeCell ref="C731:D731"/>
    <mergeCell ref="C733:D733"/>
    <mergeCell ref="C712:D712"/>
    <mergeCell ref="C717:D717"/>
    <mergeCell ref="C722:D722"/>
    <mergeCell ref="C680:D680"/>
    <mergeCell ref="C681:D681"/>
    <mergeCell ref="C685:D685"/>
  </mergeCells>
  <conditionalFormatting sqref="H1 P4 P6 H78:H102 P78:P102 H104:H112 P104:P112 H114:H123 H125:H183 H185:H244 H246:H259 H261:H270 H272:H352 H355:H386 H388:H404 H406:H422 H424:H427 H430:H468 H470:H599 H601:H646 H648:H687 H691:H730 P736:P1048576 G737 H4 H6:H38">
    <cfRule type="expression" dxfId="67" priority="536">
      <formula>$C1&lt;&gt;""</formula>
    </cfRule>
    <cfRule type="expression" dxfId="66" priority="537">
      <formula>$C1="**"</formula>
    </cfRule>
  </conditionalFormatting>
  <conditionalFormatting sqref="H1 P4:P6 H78:H102 P78:P102 H104:H112 P104:P112 H114:H123 H125:H183 H185:H244 H246:H259 H261:H270 H272:H352 H355:H386 H388:H404 H406:H422 H424:H427 H430:H468 H470:H599 H601:H646 H648:H730 P736:P1048576 G737">
    <cfRule type="expression" dxfId="65" priority="535">
      <formula>$C1=""</formula>
    </cfRule>
  </conditionalFormatting>
  <conditionalFormatting sqref="H4:H76">
    <cfRule type="expression" dxfId="64" priority="526">
      <formula>$C4=""</formula>
    </cfRule>
  </conditionalFormatting>
  <conditionalFormatting sqref="H40:H76">
    <cfRule type="expression" dxfId="63" priority="527">
      <formula>$C40&lt;&gt;""</formula>
    </cfRule>
    <cfRule type="expression" dxfId="62" priority="528">
      <formula>$C40="**"</formula>
    </cfRule>
  </conditionalFormatting>
  <conditionalFormatting sqref="H733:H1048576">
    <cfRule type="expression" dxfId="61" priority="7">
      <formula>$C733=""</formula>
    </cfRule>
    <cfRule type="expression" dxfId="60" priority="8">
      <formula>$C733&lt;&gt;""</formula>
    </cfRule>
    <cfRule type="expression" dxfId="59" priority="9">
      <formula>$C733="**"</formula>
    </cfRule>
  </conditionalFormatting>
  <conditionalFormatting sqref="P1">
    <cfRule type="expression" dxfId="58" priority="532">
      <formula>$C1=""</formula>
    </cfRule>
    <cfRule type="expression" dxfId="57" priority="533">
      <formula>$C1&lt;&gt;""</formula>
    </cfRule>
    <cfRule type="expression" dxfId="56" priority="534">
      <formula>$C1="**"</formula>
    </cfRule>
  </conditionalFormatting>
  <conditionalFormatting sqref="P7:P38">
    <cfRule type="expression" dxfId="55" priority="2">
      <formula>$C7&lt;&gt;""</formula>
    </cfRule>
    <cfRule type="expression" dxfId="54" priority="3">
      <formula>$C7="**"</formula>
    </cfRule>
  </conditionalFormatting>
  <conditionalFormatting sqref="P7:P76">
    <cfRule type="expression" dxfId="53" priority="1">
      <formula>$C7=""</formula>
    </cfRule>
  </conditionalFormatting>
  <conditionalFormatting sqref="P40:P76">
    <cfRule type="expression" dxfId="52" priority="11">
      <formula>$C40&lt;&gt;""</formula>
    </cfRule>
    <cfRule type="expression" dxfId="51" priority="12">
      <formula>$C40="**"</formula>
    </cfRule>
  </conditionalFormatting>
  <conditionalFormatting sqref="P114:P123">
    <cfRule type="expression" dxfId="50" priority="520">
      <formula>$C114=""</formula>
    </cfRule>
    <cfRule type="expression" dxfId="49" priority="521">
      <formula>$C114&lt;&gt;""</formula>
    </cfRule>
    <cfRule type="expression" dxfId="48" priority="522">
      <formula>$C114="**"</formula>
    </cfRule>
  </conditionalFormatting>
  <conditionalFormatting sqref="P125:P183">
    <cfRule type="expression" dxfId="47" priority="25">
      <formula>$C125=""</formula>
    </cfRule>
    <cfRule type="expression" dxfId="46" priority="26">
      <formula>$C125&lt;&gt;""</formula>
    </cfRule>
    <cfRule type="expression" dxfId="45" priority="27">
      <formula>$C125="**"</formula>
    </cfRule>
  </conditionalFormatting>
  <conditionalFormatting sqref="P185:P244">
    <cfRule type="expression" dxfId="44" priority="40">
      <formula>$C185=""</formula>
    </cfRule>
    <cfRule type="expression" dxfId="43" priority="41">
      <formula>$C185&lt;&gt;""</formula>
    </cfRule>
    <cfRule type="expression" dxfId="42" priority="42">
      <formula>$C185="**"</formula>
    </cfRule>
  </conditionalFormatting>
  <conditionalFormatting sqref="P246:P259">
    <cfRule type="expression" dxfId="41" priority="445">
      <formula>$C246=""</formula>
    </cfRule>
    <cfRule type="expression" dxfId="40" priority="446">
      <formula>$C246&lt;&gt;""</formula>
    </cfRule>
    <cfRule type="expression" dxfId="39" priority="447">
      <formula>$C246="**"</formula>
    </cfRule>
  </conditionalFormatting>
  <conditionalFormatting sqref="P261:P270">
    <cfRule type="expression" dxfId="38" priority="439">
      <formula>$C261=""</formula>
    </cfRule>
    <cfRule type="expression" dxfId="37" priority="440">
      <formula>$C261&lt;&gt;""</formula>
    </cfRule>
    <cfRule type="expression" dxfId="36" priority="441">
      <formula>$C261="**"</formula>
    </cfRule>
  </conditionalFormatting>
  <conditionalFormatting sqref="P272:P352">
    <cfRule type="expression" dxfId="35" priority="379">
      <formula>$C272=""</formula>
    </cfRule>
    <cfRule type="expression" dxfId="34" priority="380">
      <formula>$C272&lt;&gt;""</formula>
    </cfRule>
    <cfRule type="expression" dxfId="33" priority="381">
      <formula>$C272="**"</formula>
    </cfRule>
  </conditionalFormatting>
  <conditionalFormatting sqref="P355:P386">
    <cfRule type="expression" dxfId="32" priority="355">
      <formula>$C355=""</formula>
    </cfRule>
    <cfRule type="expression" dxfId="31" priority="356">
      <formula>$C355&lt;&gt;""</formula>
    </cfRule>
    <cfRule type="expression" dxfId="30" priority="357">
      <formula>$C355="**"</formula>
    </cfRule>
  </conditionalFormatting>
  <conditionalFormatting sqref="P388:P404">
    <cfRule type="expression" dxfId="29" priority="343">
      <formula>$C388=""</formula>
    </cfRule>
    <cfRule type="expression" dxfId="28" priority="344">
      <formula>$C388&lt;&gt;""</formula>
    </cfRule>
    <cfRule type="expression" dxfId="27" priority="345">
      <formula>$C388="**"</formula>
    </cfRule>
  </conditionalFormatting>
  <conditionalFormatting sqref="P406:P422">
    <cfRule type="expression" dxfId="26" priority="331">
      <formula>$C406=""</formula>
    </cfRule>
    <cfRule type="expression" dxfId="25" priority="332">
      <formula>$C406&lt;&gt;""</formula>
    </cfRule>
    <cfRule type="expression" dxfId="24" priority="333">
      <formula>$C406="**"</formula>
    </cfRule>
  </conditionalFormatting>
  <conditionalFormatting sqref="P424:P427">
    <cfRule type="expression" dxfId="23" priority="328">
      <formula>$C424=""</formula>
    </cfRule>
    <cfRule type="expression" dxfId="22" priority="329">
      <formula>$C424&lt;&gt;""</formula>
    </cfRule>
    <cfRule type="expression" dxfId="21" priority="330">
      <formula>$C424="**"</formula>
    </cfRule>
  </conditionalFormatting>
  <conditionalFormatting sqref="P430:P468">
    <cfRule type="expression" dxfId="20" priority="61">
      <formula>$C430=""</formula>
    </cfRule>
    <cfRule type="expression" dxfId="19" priority="62">
      <formula>$C430&lt;&gt;""</formula>
    </cfRule>
    <cfRule type="expression" dxfId="18" priority="63">
      <formula>$C430="**"</formula>
    </cfRule>
  </conditionalFormatting>
  <conditionalFormatting sqref="P470:P599">
    <cfRule type="expression" dxfId="17" priority="73">
      <formula>$C470=""</formula>
    </cfRule>
    <cfRule type="expression" dxfId="16" priority="74">
      <formula>$C470&lt;&gt;""</formula>
    </cfRule>
    <cfRule type="expression" dxfId="15" priority="75">
      <formula>$C470="**"</formula>
    </cfRule>
  </conditionalFormatting>
  <conditionalFormatting sqref="P601:P646">
    <cfRule type="expression" dxfId="14" priority="82">
      <formula>$C601=""</formula>
    </cfRule>
    <cfRule type="expression" dxfId="13" priority="83">
      <formula>$C601&lt;&gt;""</formula>
    </cfRule>
    <cfRule type="expression" dxfId="12" priority="84">
      <formula>$C601="**"</formula>
    </cfRule>
  </conditionalFormatting>
  <conditionalFormatting sqref="P648:P687">
    <cfRule type="expression" dxfId="11" priority="14">
      <formula>$C648&lt;&gt;""</formula>
    </cfRule>
    <cfRule type="expression" dxfId="10" priority="15">
      <formula>$C648="**"</formula>
    </cfRule>
  </conditionalFormatting>
  <conditionalFormatting sqref="P648:P730">
    <cfRule type="expression" dxfId="9" priority="13">
      <formula>$C648=""</formula>
    </cfRule>
  </conditionalFormatting>
  <conditionalFormatting sqref="P691:P730">
    <cfRule type="expression" dxfId="8" priority="98">
      <formula>$C691&lt;&gt;""</formula>
    </cfRule>
    <cfRule type="expression" dxfId="7" priority="99">
      <formula>$C691="**"</formula>
    </cfRule>
  </conditionalFormatting>
  <conditionalFormatting sqref="P733:P735">
    <cfRule type="expression" dxfId="6" priority="4">
      <formula>$C733=""</formula>
    </cfRule>
    <cfRule type="expression" dxfId="5" priority="5">
      <formula>$C733&lt;&gt;""</formula>
    </cfRule>
    <cfRule type="expression" dxfId="4" priority="6">
      <formula>$C733="**"</formula>
    </cfRule>
  </conditionalFormatting>
  <pageMargins left="0.23622047244094491" right="0.23622047244094491" top="0.74803149606299213" bottom="0.74803149606299213" header="0.31496062992125984" footer="0.31496062992125984"/>
  <pageSetup paperSize="9" scale="86" orientation="portrait" r:id="rId1"/>
  <rowBreaks count="3" manualBreakCount="3">
    <brk id="112" min="1" max="16" man="1"/>
    <brk id="275" min="1" max="16" man="1"/>
    <brk id="331" min="1" max="16"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82"/>
  <sheetViews>
    <sheetView zoomScaleNormal="100" workbookViewId="0">
      <selection activeCell="A2" sqref="A2"/>
    </sheetView>
  </sheetViews>
  <sheetFormatPr defaultColWidth="9.140625" defaultRowHeight="15" x14ac:dyDescent="0.25"/>
  <cols>
    <col min="1" max="1" width="9.140625" style="38"/>
    <col min="2" max="2" width="24.7109375" style="42" customWidth="1"/>
    <col min="3" max="3" width="18.7109375" style="42" customWidth="1"/>
    <col min="4" max="4" width="24.7109375" style="42" customWidth="1"/>
    <col min="5" max="5" width="24.7109375" style="43" customWidth="1"/>
    <col min="6" max="6" width="24.7109375" style="38" customWidth="1"/>
    <col min="7" max="7" width="24.7109375" style="85" customWidth="1"/>
    <col min="8" max="8" width="28.5703125" style="38" customWidth="1"/>
    <col min="9" max="9" width="23.85546875" style="42" customWidth="1"/>
    <col min="10" max="10" width="39.28515625" style="42" customWidth="1"/>
    <col min="11" max="11" width="20.85546875" style="42" customWidth="1"/>
    <col min="12" max="12" width="27" style="42" customWidth="1"/>
    <col min="13" max="16384" width="9.140625" style="38"/>
  </cols>
  <sheetData>
    <row r="2" spans="2:12" x14ac:dyDescent="0.25">
      <c r="B2" s="182" t="s">
        <v>254</v>
      </c>
      <c r="C2" s="182"/>
      <c r="D2" s="182"/>
      <c r="E2" s="182"/>
      <c r="F2" s="182"/>
      <c r="G2" s="84"/>
      <c r="H2"/>
    </row>
    <row r="3" spans="2:12" x14ac:dyDescent="0.25">
      <c r="B3" s="39" t="s">
        <v>255</v>
      </c>
      <c r="C3" s="39"/>
      <c r="D3" s="39" t="s">
        <v>256</v>
      </c>
      <c r="E3" s="37" t="s">
        <v>438</v>
      </c>
      <c r="F3" s="39" t="s">
        <v>437</v>
      </c>
      <c r="G3" s="84"/>
      <c r="H3"/>
    </row>
    <row r="4" spans="2:12" x14ac:dyDescent="0.25">
      <c r="B4" s="40" t="s">
        <v>34</v>
      </c>
      <c r="C4" s="67"/>
      <c r="D4" s="40">
        <f>SUM(D36,J25,J36)</f>
        <v>26</v>
      </c>
      <c r="E4" s="41"/>
      <c r="F4" s="41">
        <f>D4*E4</f>
        <v>0</v>
      </c>
      <c r="G4" s="84"/>
      <c r="H4"/>
    </row>
    <row r="5" spans="2:12" x14ac:dyDescent="0.25">
      <c r="B5" s="40" t="s">
        <v>45</v>
      </c>
      <c r="C5" s="67"/>
      <c r="D5" s="40">
        <f>SUM(D54,D63,D71,J37,J56,J62)</f>
        <v>35</v>
      </c>
      <c r="E5" s="41"/>
      <c r="F5" s="41">
        <f>D5*E5</f>
        <v>0</v>
      </c>
      <c r="G5" s="84"/>
      <c r="H5"/>
    </row>
    <row r="6" spans="2:12" x14ac:dyDescent="0.25">
      <c r="B6" s="40" t="s">
        <v>49</v>
      </c>
      <c r="C6" s="67"/>
      <c r="D6" s="40">
        <f>SUM(D42,D47,D56)</f>
        <v>7</v>
      </c>
      <c r="E6" s="41"/>
      <c r="F6" s="41">
        <f t="shared" ref="F6:F16" si="0">D6*E6</f>
        <v>0</v>
      </c>
      <c r="G6" s="84"/>
      <c r="H6"/>
      <c r="J6" s="68"/>
    </row>
    <row r="7" spans="2:12" x14ac:dyDescent="0.25">
      <c r="B7" s="40" t="s">
        <v>21</v>
      </c>
      <c r="C7" s="67"/>
      <c r="D7" s="40">
        <f>SUM(D25,D29,D39,D43,D50,D52,J50)</f>
        <v>56</v>
      </c>
      <c r="E7" s="41"/>
      <c r="F7" s="41">
        <f t="shared" si="0"/>
        <v>0</v>
      </c>
      <c r="G7" s="84"/>
      <c r="H7"/>
      <c r="J7" s="68"/>
    </row>
    <row r="8" spans="2:12" x14ac:dyDescent="0.25">
      <c r="B8" s="40" t="s">
        <v>29</v>
      </c>
      <c r="C8" s="67"/>
      <c r="D8" s="40">
        <f>SUM(D28)</f>
        <v>2</v>
      </c>
      <c r="E8" s="41"/>
      <c r="F8" s="41">
        <f t="shared" si="0"/>
        <v>0</v>
      </c>
      <c r="G8" s="84"/>
      <c r="H8"/>
      <c r="J8" s="66"/>
    </row>
    <row r="9" spans="2:12" x14ac:dyDescent="0.25">
      <c r="B9" s="40" t="s">
        <v>56</v>
      </c>
      <c r="C9" s="67"/>
      <c r="D9" s="40">
        <f>SUM(D40,D49,J41,J54)</f>
        <v>30</v>
      </c>
      <c r="E9" s="41"/>
      <c r="F9" s="41">
        <f t="shared" si="0"/>
        <v>0</v>
      </c>
      <c r="G9" s="84"/>
      <c r="H9"/>
      <c r="J9" s="66"/>
    </row>
    <row r="10" spans="2:12" x14ac:dyDescent="0.25">
      <c r="B10" s="40" t="s">
        <v>24</v>
      </c>
      <c r="C10" s="67"/>
      <c r="D10" s="40">
        <f>SUM(D27,D30,D35,D37,D41,D48,D51,D55,D61,D69,J42,J45,J51,J55,J60)</f>
        <v>90</v>
      </c>
      <c r="E10" s="41"/>
      <c r="F10" s="41">
        <f t="shared" si="0"/>
        <v>0</v>
      </c>
      <c r="G10" s="84"/>
      <c r="H10"/>
      <c r="J10" s="66"/>
    </row>
    <row r="11" spans="2:12" s="73" customFormat="1" x14ac:dyDescent="0.25">
      <c r="B11" s="69" t="s">
        <v>35</v>
      </c>
      <c r="C11" s="69"/>
      <c r="D11" s="69">
        <f>SUM(D53,D34,J24,J29,J35,J53)</f>
        <v>181</v>
      </c>
      <c r="E11" s="70"/>
      <c r="F11" s="41">
        <f t="shared" si="0"/>
        <v>0</v>
      </c>
      <c r="G11" s="84"/>
      <c r="H11"/>
      <c r="I11" s="71"/>
      <c r="J11" s="72"/>
      <c r="K11" s="71"/>
      <c r="L11" s="71"/>
    </row>
    <row r="12" spans="2:12" s="73" customFormat="1" x14ac:dyDescent="0.25">
      <c r="B12" s="69" t="s">
        <v>22</v>
      </c>
      <c r="C12" s="74"/>
      <c r="D12" s="69">
        <f>SUM(D26,D62,J23,J34,J40,J43,J52,D68)</f>
        <v>65</v>
      </c>
      <c r="E12" s="70"/>
      <c r="F12" s="41">
        <f t="shared" si="0"/>
        <v>0</v>
      </c>
      <c r="G12" s="84"/>
      <c r="H12"/>
      <c r="I12" s="71"/>
      <c r="J12" s="72"/>
      <c r="K12" s="71"/>
      <c r="L12" s="71"/>
    </row>
    <row r="13" spans="2:12" x14ac:dyDescent="0.25">
      <c r="B13" s="40" t="s">
        <v>14</v>
      </c>
      <c r="C13" s="67"/>
      <c r="D13" s="40">
        <f>SUM(D23)</f>
        <v>2</v>
      </c>
      <c r="E13" s="41"/>
      <c r="F13" s="41">
        <f t="shared" si="0"/>
        <v>0</v>
      </c>
      <c r="G13" s="84"/>
      <c r="H13"/>
      <c r="J13" s="66"/>
    </row>
    <row r="14" spans="2:12" x14ac:dyDescent="0.25">
      <c r="B14" s="40" t="s">
        <v>17</v>
      </c>
      <c r="C14" s="67"/>
      <c r="D14" s="40">
        <f>SUM(D24,D33,D45,J57)</f>
        <v>61</v>
      </c>
      <c r="E14" s="41"/>
      <c r="F14" s="41">
        <f t="shared" si="0"/>
        <v>0</v>
      </c>
      <c r="G14" s="84"/>
      <c r="H14"/>
      <c r="J14" s="66"/>
    </row>
    <row r="15" spans="2:12" x14ac:dyDescent="0.25">
      <c r="B15" s="40" t="s">
        <v>41</v>
      </c>
      <c r="C15" s="67"/>
      <c r="D15" s="40">
        <f>SUM(D32,D46)</f>
        <v>51</v>
      </c>
      <c r="E15" s="41"/>
      <c r="F15" s="41">
        <f t="shared" si="0"/>
        <v>0</v>
      </c>
      <c r="G15" s="84"/>
      <c r="H15"/>
      <c r="J15" s="66"/>
    </row>
    <row r="16" spans="2:12" s="73" customFormat="1" x14ac:dyDescent="0.25">
      <c r="B16" s="69" t="s">
        <v>32</v>
      </c>
      <c r="C16" s="75"/>
      <c r="D16" s="69">
        <f>SUM(D31,D38,D44,D58,D60,D70,J32,J26,J38,J44,J58,J61)</f>
        <v>453</v>
      </c>
      <c r="E16" s="70"/>
      <c r="F16" s="41">
        <f t="shared" si="0"/>
        <v>0</v>
      </c>
      <c r="G16" s="84"/>
      <c r="H16"/>
      <c r="I16" s="71"/>
      <c r="J16" s="72"/>
      <c r="K16" s="71"/>
      <c r="L16" s="71"/>
    </row>
    <row r="17" spans="2:12" x14ac:dyDescent="0.25">
      <c r="B17" s="87" t="s">
        <v>449</v>
      </c>
      <c r="C17" s="40"/>
      <c r="D17" s="88">
        <f>SUM(D4:D16)</f>
        <v>1059</v>
      </c>
      <c r="E17" s="49"/>
      <c r="F17" s="89">
        <f>SUM(F4:F16)</f>
        <v>0</v>
      </c>
      <c r="G17" s="84"/>
      <c r="H17"/>
    </row>
    <row r="18" spans="2:12" x14ac:dyDescent="0.25">
      <c r="F18" s="90"/>
      <c r="G18" s="84"/>
      <c r="H18"/>
    </row>
    <row r="19" spans="2:12" x14ac:dyDescent="0.25">
      <c r="B19" s="5" t="s">
        <v>2</v>
      </c>
      <c r="C19" s="6" t="s">
        <v>450</v>
      </c>
      <c r="D19" s="40">
        <v>1</v>
      </c>
      <c r="E19" s="48"/>
      <c r="F19" s="89">
        <f>E19</f>
        <v>0</v>
      </c>
      <c r="G19" s="84"/>
      <c r="H19"/>
    </row>
    <row r="20" spans="2:12" x14ac:dyDescent="0.25">
      <c r="B20" s="10" t="s">
        <v>1</v>
      </c>
      <c r="C20" s="40"/>
      <c r="D20" s="40">
        <v>1</v>
      </c>
      <c r="E20" s="48"/>
      <c r="F20" s="91">
        <f>E20</f>
        <v>0</v>
      </c>
      <c r="H20" s="43"/>
    </row>
    <row r="22" spans="2:12" ht="15.75" thickBot="1" x14ac:dyDescent="0.3">
      <c r="B22" s="183" t="s">
        <v>257</v>
      </c>
      <c r="C22" s="183"/>
      <c r="D22" s="183"/>
      <c r="E22" s="183"/>
      <c r="F22" s="183"/>
      <c r="H22" s="183" t="s">
        <v>258</v>
      </c>
      <c r="I22" s="183"/>
      <c r="J22" s="183"/>
      <c r="K22" s="183"/>
      <c r="L22" s="183"/>
    </row>
    <row r="23" spans="2:12" x14ac:dyDescent="0.25">
      <c r="B23" s="184" t="s">
        <v>108</v>
      </c>
      <c r="C23" s="46" t="s">
        <v>14</v>
      </c>
      <c r="D23" s="46">
        <v>2</v>
      </c>
      <c r="E23" s="47"/>
      <c r="F23" s="187">
        <f>SUM(E23:E28)</f>
        <v>0</v>
      </c>
      <c r="H23" s="190" t="s">
        <v>108</v>
      </c>
      <c r="I23" s="40" t="s">
        <v>22</v>
      </c>
      <c r="J23" s="40">
        <v>10</v>
      </c>
      <c r="K23" s="41"/>
      <c r="L23" s="193">
        <f>SUM(K23:K26)</f>
        <v>0</v>
      </c>
    </row>
    <row r="24" spans="2:12" x14ac:dyDescent="0.25">
      <c r="B24" s="185"/>
      <c r="C24" s="40" t="s">
        <v>17</v>
      </c>
      <c r="D24" s="40">
        <v>19</v>
      </c>
      <c r="E24" s="48"/>
      <c r="F24" s="188"/>
      <c r="H24" s="191"/>
      <c r="I24" s="49" t="s">
        <v>35</v>
      </c>
      <c r="J24" s="40">
        <v>4</v>
      </c>
      <c r="K24" s="41"/>
      <c r="L24" s="194"/>
    </row>
    <row r="25" spans="2:12" x14ac:dyDescent="0.25">
      <c r="B25" s="185"/>
      <c r="C25" s="40" t="s">
        <v>21</v>
      </c>
      <c r="D25" s="40">
        <v>10</v>
      </c>
      <c r="E25" s="48"/>
      <c r="F25" s="188"/>
      <c r="H25" s="191"/>
      <c r="I25" s="49" t="s">
        <v>34</v>
      </c>
      <c r="J25" s="40">
        <v>6</v>
      </c>
      <c r="K25" s="41"/>
      <c r="L25" s="194"/>
    </row>
    <row r="26" spans="2:12" x14ac:dyDescent="0.25">
      <c r="B26" s="185"/>
      <c r="C26" s="40" t="s">
        <v>22</v>
      </c>
      <c r="D26" s="40">
        <v>1</v>
      </c>
      <c r="E26" s="48"/>
      <c r="F26" s="188"/>
      <c r="H26" s="191"/>
      <c r="I26" s="49" t="s">
        <v>32</v>
      </c>
      <c r="J26" s="40">
        <v>62</v>
      </c>
      <c r="K26" s="48"/>
      <c r="L26" s="194"/>
    </row>
    <row r="27" spans="2:12" x14ac:dyDescent="0.25">
      <c r="B27" s="185"/>
      <c r="C27" s="40" t="s">
        <v>24</v>
      </c>
      <c r="D27" s="40">
        <v>3</v>
      </c>
      <c r="E27" s="48"/>
      <c r="F27" s="188"/>
      <c r="H27" s="191"/>
      <c r="I27" s="196"/>
      <c r="J27" s="196"/>
      <c r="K27" s="196"/>
      <c r="L27" s="194"/>
    </row>
    <row r="28" spans="2:12" ht="15.75" thickBot="1" x14ac:dyDescent="0.3">
      <c r="B28" s="186"/>
      <c r="C28" s="50" t="s">
        <v>29</v>
      </c>
      <c r="D28" s="50">
        <v>2</v>
      </c>
      <c r="E28" s="51"/>
      <c r="F28" s="189"/>
      <c r="H28" s="192"/>
      <c r="I28" s="196"/>
      <c r="J28" s="196"/>
      <c r="K28" s="196"/>
      <c r="L28" s="195"/>
    </row>
    <row r="29" spans="2:12" x14ac:dyDescent="0.25">
      <c r="B29" s="184" t="s">
        <v>109</v>
      </c>
      <c r="C29" s="52" t="s">
        <v>21</v>
      </c>
      <c r="D29" s="46">
        <v>6</v>
      </c>
      <c r="E29" s="47"/>
      <c r="F29" s="187">
        <f>SUM(E29:E31)</f>
        <v>0</v>
      </c>
      <c r="H29" s="184" t="s">
        <v>109</v>
      </c>
      <c r="I29" s="53" t="s">
        <v>35</v>
      </c>
      <c r="J29" s="54">
        <v>11</v>
      </c>
      <c r="K29" s="55"/>
      <c r="L29" s="169">
        <f>SUM(K29)</f>
        <v>0</v>
      </c>
    </row>
    <row r="30" spans="2:12" x14ac:dyDescent="0.25">
      <c r="B30" s="185"/>
      <c r="C30" s="49" t="s">
        <v>24</v>
      </c>
      <c r="D30" s="40">
        <v>7</v>
      </c>
      <c r="E30" s="48"/>
      <c r="F30" s="188"/>
      <c r="H30" s="185"/>
      <c r="I30" s="199"/>
      <c r="J30" s="199"/>
      <c r="K30" s="199"/>
      <c r="L30" s="172"/>
    </row>
    <row r="31" spans="2:12" ht="15.75" thickBot="1" x14ac:dyDescent="0.3">
      <c r="B31" s="186"/>
      <c r="C31" s="56" t="s">
        <v>32</v>
      </c>
      <c r="D31" s="50">
        <v>2</v>
      </c>
      <c r="E31" s="51"/>
      <c r="F31" s="189"/>
      <c r="H31" s="186"/>
      <c r="I31" s="200"/>
      <c r="J31" s="200"/>
      <c r="K31" s="200"/>
      <c r="L31" s="170"/>
    </row>
    <row r="32" spans="2:12" x14ac:dyDescent="0.25">
      <c r="B32" s="184" t="s">
        <v>110</v>
      </c>
      <c r="C32" s="52" t="s">
        <v>41</v>
      </c>
      <c r="D32" s="46">
        <v>1</v>
      </c>
      <c r="E32" s="47"/>
      <c r="F32" s="169">
        <f>SUM(E32:E33)</f>
        <v>0</v>
      </c>
      <c r="H32" s="184" t="s">
        <v>110</v>
      </c>
      <c r="I32" s="52" t="s">
        <v>32</v>
      </c>
      <c r="J32" s="46">
        <v>12</v>
      </c>
      <c r="K32" s="57"/>
      <c r="L32" s="187">
        <f>SUM(K32)</f>
        <v>0</v>
      </c>
    </row>
    <row r="33" spans="2:12" ht="15.75" thickBot="1" x14ac:dyDescent="0.3">
      <c r="B33" s="186"/>
      <c r="C33" s="56" t="s">
        <v>17</v>
      </c>
      <c r="D33" s="50">
        <v>5</v>
      </c>
      <c r="E33" s="51"/>
      <c r="F33" s="201"/>
      <c r="H33" s="186"/>
      <c r="I33" s="173"/>
      <c r="J33" s="174"/>
      <c r="K33" s="175"/>
      <c r="L33" s="198"/>
    </row>
    <row r="34" spans="2:12" x14ac:dyDescent="0.25">
      <c r="B34" s="184" t="s">
        <v>259</v>
      </c>
      <c r="C34" s="52" t="s">
        <v>35</v>
      </c>
      <c r="D34" s="46">
        <v>83</v>
      </c>
      <c r="E34" s="47"/>
      <c r="F34" s="187">
        <f>SUM(E34:E39)</f>
        <v>0</v>
      </c>
      <c r="H34" s="184" t="s">
        <v>259</v>
      </c>
      <c r="I34" s="52" t="s">
        <v>22</v>
      </c>
      <c r="J34" s="46">
        <v>12</v>
      </c>
      <c r="K34" s="58"/>
      <c r="L34" s="187">
        <f>SUM(K34:K39)</f>
        <v>0</v>
      </c>
    </row>
    <row r="35" spans="2:12" x14ac:dyDescent="0.25">
      <c r="B35" s="185"/>
      <c r="C35" s="49" t="s">
        <v>24</v>
      </c>
      <c r="D35" s="40">
        <v>3</v>
      </c>
      <c r="E35" s="48"/>
      <c r="F35" s="197"/>
      <c r="H35" s="185"/>
      <c r="I35" s="49" t="s">
        <v>35</v>
      </c>
      <c r="J35" s="40">
        <v>9</v>
      </c>
      <c r="K35" s="41"/>
      <c r="L35" s="197"/>
    </row>
    <row r="36" spans="2:12" x14ac:dyDescent="0.25">
      <c r="B36" s="185"/>
      <c r="C36" s="49" t="s">
        <v>34</v>
      </c>
      <c r="D36" s="40">
        <v>10</v>
      </c>
      <c r="E36" s="48"/>
      <c r="F36" s="197"/>
      <c r="H36" s="185"/>
      <c r="I36" s="49" t="s">
        <v>34</v>
      </c>
      <c r="J36" s="40">
        <v>10</v>
      </c>
      <c r="K36" s="41"/>
      <c r="L36" s="197"/>
    </row>
    <row r="37" spans="2:12" x14ac:dyDescent="0.25">
      <c r="B37" s="185"/>
      <c r="C37" s="49" t="s">
        <v>24</v>
      </c>
      <c r="D37" s="40">
        <v>3</v>
      </c>
      <c r="E37" s="48"/>
      <c r="F37" s="197"/>
      <c r="H37" s="185"/>
      <c r="I37" s="49" t="s">
        <v>45</v>
      </c>
      <c r="J37" s="40">
        <v>4</v>
      </c>
      <c r="K37" s="41"/>
      <c r="L37" s="197"/>
    </row>
    <row r="38" spans="2:12" x14ac:dyDescent="0.25">
      <c r="B38" s="203"/>
      <c r="C38" s="49" t="s">
        <v>32</v>
      </c>
      <c r="D38" s="45">
        <v>3</v>
      </c>
      <c r="E38" s="59"/>
      <c r="F38" s="202"/>
      <c r="H38" s="203"/>
      <c r="I38" s="49" t="s">
        <v>32</v>
      </c>
      <c r="J38" s="45">
        <v>109</v>
      </c>
      <c r="K38" s="60"/>
      <c r="L38" s="202"/>
    </row>
    <row r="39" spans="2:12" ht="15.75" thickBot="1" x14ac:dyDescent="0.3">
      <c r="B39" s="186"/>
      <c r="C39" s="56" t="s">
        <v>21</v>
      </c>
      <c r="D39" s="50">
        <v>4</v>
      </c>
      <c r="E39" s="51"/>
      <c r="F39" s="198"/>
      <c r="H39" s="186"/>
      <c r="I39" s="179"/>
      <c r="J39" s="180"/>
      <c r="K39" s="181"/>
      <c r="L39" s="198"/>
    </row>
    <row r="40" spans="2:12" x14ac:dyDescent="0.25">
      <c r="B40" s="167" t="s">
        <v>112</v>
      </c>
      <c r="C40" s="46" t="s">
        <v>56</v>
      </c>
      <c r="D40" s="46">
        <v>11</v>
      </c>
      <c r="E40" s="47"/>
      <c r="F40" s="187">
        <f>SUM(E40:E42)</f>
        <v>0</v>
      </c>
      <c r="H40" s="167" t="s">
        <v>112</v>
      </c>
      <c r="I40" s="52" t="s">
        <v>22</v>
      </c>
      <c r="J40" s="46">
        <v>5</v>
      </c>
      <c r="K40" s="58"/>
      <c r="L40" s="187">
        <f>SUM(K40:K42)</f>
        <v>0</v>
      </c>
    </row>
    <row r="41" spans="2:12" x14ac:dyDescent="0.25">
      <c r="B41" s="171"/>
      <c r="C41" s="40" t="s">
        <v>24</v>
      </c>
      <c r="D41" s="40">
        <v>4</v>
      </c>
      <c r="E41" s="48"/>
      <c r="F41" s="197"/>
      <c r="H41" s="171"/>
      <c r="I41" s="40" t="s">
        <v>56</v>
      </c>
      <c r="J41" s="40">
        <v>11</v>
      </c>
      <c r="K41" s="41"/>
      <c r="L41" s="197"/>
    </row>
    <row r="42" spans="2:12" ht="15.75" thickBot="1" x14ac:dyDescent="0.3">
      <c r="B42" s="168"/>
      <c r="C42" s="50" t="s">
        <v>49</v>
      </c>
      <c r="D42" s="50">
        <v>4</v>
      </c>
      <c r="E42" s="51"/>
      <c r="F42" s="198"/>
      <c r="H42" s="168"/>
      <c r="I42" s="56" t="s">
        <v>24</v>
      </c>
      <c r="J42" s="50">
        <v>2</v>
      </c>
      <c r="K42" s="61"/>
      <c r="L42" s="198"/>
    </row>
    <row r="43" spans="2:12" x14ac:dyDescent="0.25">
      <c r="B43" s="184" t="s">
        <v>113</v>
      </c>
      <c r="C43" s="52" t="s">
        <v>21</v>
      </c>
      <c r="D43" s="46">
        <v>18</v>
      </c>
      <c r="E43" s="47"/>
      <c r="F43" s="187">
        <f>SUM(E43:E49)</f>
        <v>0</v>
      </c>
      <c r="H43" s="184" t="s">
        <v>113</v>
      </c>
      <c r="I43" s="52" t="s">
        <v>22</v>
      </c>
      <c r="J43" s="46">
        <v>14</v>
      </c>
      <c r="K43" s="58"/>
      <c r="L43" s="187">
        <f>SUM(K43:K45)</f>
        <v>0</v>
      </c>
    </row>
    <row r="44" spans="2:12" x14ac:dyDescent="0.25">
      <c r="B44" s="185"/>
      <c r="C44" s="49" t="s">
        <v>32</v>
      </c>
      <c r="D44" s="40">
        <v>6</v>
      </c>
      <c r="E44" s="48"/>
      <c r="F44" s="197"/>
      <c r="H44" s="185"/>
      <c r="I44" s="49" t="s">
        <v>32</v>
      </c>
      <c r="J44" s="40">
        <v>27</v>
      </c>
      <c r="K44" s="41"/>
      <c r="L44" s="197"/>
    </row>
    <row r="45" spans="2:12" x14ac:dyDescent="0.25">
      <c r="B45" s="185"/>
      <c r="C45" s="49" t="s">
        <v>17</v>
      </c>
      <c r="D45" s="40">
        <v>18</v>
      </c>
      <c r="E45" s="48"/>
      <c r="F45" s="197"/>
      <c r="H45" s="185"/>
      <c r="I45" s="62" t="s">
        <v>24</v>
      </c>
      <c r="J45" s="40">
        <v>6</v>
      </c>
      <c r="K45" s="41"/>
      <c r="L45" s="197"/>
    </row>
    <row r="46" spans="2:12" x14ac:dyDescent="0.25">
      <c r="B46" s="185"/>
      <c r="C46" s="49" t="s">
        <v>41</v>
      </c>
      <c r="D46" s="40">
        <v>50</v>
      </c>
      <c r="E46" s="48"/>
      <c r="F46" s="197"/>
      <c r="H46" s="185"/>
      <c r="I46" s="199"/>
      <c r="J46" s="199"/>
      <c r="K46" s="199"/>
      <c r="L46" s="197"/>
    </row>
    <row r="47" spans="2:12" x14ac:dyDescent="0.25">
      <c r="B47" s="185"/>
      <c r="C47" s="49" t="s">
        <v>49</v>
      </c>
      <c r="D47" s="40">
        <v>1</v>
      </c>
      <c r="E47" s="48"/>
      <c r="F47" s="197"/>
      <c r="H47" s="185"/>
      <c r="I47" s="199"/>
      <c r="J47" s="199"/>
      <c r="K47" s="199"/>
      <c r="L47" s="197"/>
    </row>
    <row r="48" spans="2:12" x14ac:dyDescent="0.25">
      <c r="B48" s="185"/>
      <c r="C48" s="49" t="s">
        <v>24</v>
      </c>
      <c r="D48" s="40">
        <v>4</v>
      </c>
      <c r="E48" s="48"/>
      <c r="F48" s="197"/>
      <c r="H48" s="185"/>
      <c r="I48" s="199"/>
      <c r="J48" s="199"/>
      <c r="K48" s="199"/>
      <c r="L48" s="197"/>
    </row>
    <row r="49" spans="2:12" ht="15.75" thickBot="1" x14ac:dyDescent="0.3">
      <c r="B49" s="186"/>
      <c r="C49" s="56" t="s">
        <v>56</v>
      </c>
      <c r="D49" s="50">
        <v>7</v>
      </c>
      <c r="E49" s="51"/>
      <c r="F49" s="198"/>
      <c r="H49" s="186"/>
      <c r="I49" s="200"/>
      <c r="J49" s="200"/>
      <c r="K49" s="200"/>
      <c r="L49" s="198"/>
    </row>
    <row r="50" spans="2:12" x14ac:dyDescent="0.25">
      <c r="B50" s="184" t="s">
        <v>114</v>
      </c>
      <c r="C50" s="52" t="s">
        <v>21</v>
      </c>
      <c r="D50" s="46">
        <v>5</v>
      </c>
      <c r="E50" s="47"/>
      <c r="F50" s="187">
        <f>SUM(E50:E51)</f>
        <v>0</v>
      </c>
      <c r="H50" s="184" t="s">
        <v>114</v>
      </c>
      <c r="I50" s="52" t="s">
        <v>21</v>
      </c>
      <c r="J50" s="46">
        <v>6</v>
      </c>
      <c r="K50" s="58"/>
      <c r="L50" s="187">
        <f>SUM(K50:K51)</f>
        <v>0</v>
      </c>
    </row>
    <row r="51" spans="2:12" ht="15.75" thickBot="1" x14ac:dyDescent="0.3">
      <c r="B51" s="186"/>
      <c r="C51" s="56" t="s">
        <v>24</v>
      </c>
      <c r="D51" s="50">
        <v>14</v>
      </c>
      <c r="E51" s="51"/>
      <c r="F51" s="198"/>
      <c r="H51" s="186"/>
      <c r="I51" s="56" t="s">
        <v>24</v>
      </c>
      <c r="J51" s="50">
        <v>15</v>
      </c>
      <c r="K51" s="61"/>
      <c r="L51" s="198"/>
    </row>
    <row r="52" spans="2:12" x14ac:dyDescent="0.25">
      <c r="B52" s="184" t="s">
        <v>115</v>
      </c>
      <c r="C52" s="52" t="s">
        <v>21</v>
      </c>
      <c r="D52" s="46">
        <v>7</v>
      </c>
      <c r="E52" s="47"/>
      <c r="F52" s="187">
        <f>SUM(E52:E59)</f>
        <v>0</v>
      </c>
      <c r="H52" s="184" t="s">
        <v>115</v>
      </c>
      <c r="I52" s="52" t="s">
        <v>22</v>
      </c>
      <c r="J52" s="46">
        <v>15</v>
      </c>
      <c r="K52" s="58"/>
      <c r="L52" s="187">
        <f>SUM(K52:K59)</f>
        <v>0</v>
      </c>
    </row>
    <row r="53" spans="2:12" x14ac:dyDescent="0.25">
      <c r="B53" s="185"/>
      <c r="C53" s="49" t="s">
        <v>35</v>
      </c>
      <c r="D53" s="40">
        <v>28</v>
      </c>
      <c r="E53" s="48"/>
      <c r="F53" s="197"/>
      <c r="H53" s="185"/>
      <c r="I53" s="49" t="s">
        <v>35</v>
      </c>
      <c r="J53" s="40">
        <v>46</v>
      </c>
      <c r="K53" s="41"/>
      <c r="L53" s="197"/>
    </row>
    <row r="54" spans="2:12" x14ac:dyDescent="0.25">
      <c r="B54" s="185"/>
      <c r="C54" s="49" t="s">
        <v>45</v>
      </c>
      <c r="D54" s="40">
        <v>8</v>
      </c>
      <c r="E54" s="48"/>
      <c r="F54" s="197"/>
      <c r="H54" s="185"/>
      <c r="I54" s="49" t="s">
        <v>56</v>
      </c>
      <c r="J54" s="40">
        <v>1</v>
      </c>
      <c r="K54" s="41"/>
      <c r="L54" s="197"/>
    </row>
    <row r="55" spans="2:12" x14ac:dyDescent="0.25">
      <c r="B55" s="185"/>
      <c r="C55" s="49" t="s">
        <v>24</v>
      </c>
      <c r="D55" s="40">
        <v>2</v>
      </c>
      <c r="E55" s="48"/>
      <c r="F55" s="197"/>
      <c r="H55" s="185"/>
      <c r="I55" s="49" t="s">
        <v>24</v>
      </c>
      <c r="J55" s="40">
        <v>7</v>
      </c>
      <c r="K55" s="41"/>
      <c r="L55" s="197"/>
    </row>
    <row r="56" spans="2:12" x14ac:dyDescent="0.25">
      <c r="B56" s="185"/>
      <c r="C56" s="49" t="s">
        <v>49</v>
      </c>
      <c r="D56" s="40">
        <v>2</v>
      </c>
      <c r="E56" s="48"/>
      <c r="F56" s="197"/>
      <c r="H56" s="185"/>
      <c r="I56" s="49" t="s">
        <v>45</v>
      </c>
      <c r="J56" s="40">
        <v>6</v>
      </c>
      <c r="K56" s="41"/>
      <c r="L56" s="197"/>
    </row>
    <row r="57" spans="2:12" x14ac:dyDescent="0.25">
      <c r="B57" s="185"/>
      <c r="C57" s="176"/>
      <c r="D57" s="177"/>
      <c r="E57" s="178"/>
      <c r="F57" s="197"/>
      <c r="H57" s="185"/>
      <c r="I57" s="49" t="s">
        <v>17</v>
      </c>
      <c r="J57" s="40">
        <v>19</v>
      </c>
      <c r="K57" s="41"/>
      <c r="L57" s="197"/>
    </row>
    <row r="58" spans="2:12" x14ac:dyDescent="0.25">
      <c r="B58" s="203"/>
      <c r="C58" s="49" t="s">
        <v>32</v>
      </c>
      <c r="D58" s="45">
        <v>28</v>
      </c>
      <c r="E58" s="59"/>
      <c r="F58" s="202"/>
      <c r="H58" s="203"/>
      <c r="I58" s="49" t="s">
        <v>32</v>
      </c>
      <c r="J58" s="45">
        <v>29</v>
      </c>
      <c r="K58" s="60"/>
      <c r="L58" s="202"/>
    </row>
    <row r="59" spans="2:12" ht="15.75" thickBot="1" x14ac:dyDescent="0.3">
      <c r="B59" s="186"/>
      <c r="C59" s="179"/>
      <c r="D59" s="180"/>
      <c r="E59" s="181"/>
      <c r="F59" s="198"/>
      <c r="H59" s="186"/>
      <c r="I59" s="179"/>
      <c r="J59" s="180"/>
      <c r="K59" s="181"/>
      <c r="L59" s="198"/>
    </row>
    <row r="60" spans="2:12" x14ac:dyDescent="0.25">
      <c r="B60" s="184" t="s">
        <v>116</v>
      </c>
      <c r="C60" s="63" t="s">
        <v>32</v>
      </c>
      <c r="D60" s="46">
        <v>58</v>
      </c>
      <c r="E60" s="47"/>
      <c r="F60" s="187">
        <f>SUM(E60:E63)</f>
        <v>0</v>
      </c>
      <c r="H60" s="184" t="s">
        <v>116</v>
      </c>
      <c r="I60" s="46" t="s">
        <v>24</v>
      </c>
      <c r="J60" s="46">
        <v>5</v>
      </c>
      <c r="K60" s="57"/>
      <c r="L60" s="169">
        <f>SUM(K60:K62)</f>
        <v>0</v>
      </c>
    </row>
    <row r="61" spans="2:12" x14ac:dyDescent="0.25">
      <c r="B61" s="185"/>
      <c r="C61" s="40" t="s">
        <v>24</v>
      </c>
      <c r="D61" s="40">
        <v>7</v>
      </c>
      <c r="E61" s="48"/>
      <c r="F61" s="197"/>
      <c r="H61" s="185"/>
      <c r="I61" s="40" t="s">
        <v>32</v>
      </c>
      <c r="J61" s="40">
        <v>63</v>
      </c>
      <c r="K61" s="64"/>
      <c r="L61" s="172"/>
    </row>
    <row r="62" spans="2:12" x14ac:dyDescent="0.25">
      <c r="B62" s="185"/>
      <c r="C62" s="40" t="s">
        <v>22</v>
      </c>
      <c r="D62" s="40">
        <v>4</v>
      </c>
      <c r="E62" s="48"/>
      <c r="F62" s="197"/>
      <c r="H62" s="185"/>
      <c r="I62" s="40" t="s">
        <v>45</v>
      </c>
      <c r="J62" s="40">
        <v>5</v>
      </c>
      <c r="K62" s="64"/>
      <c r="L62" s="172"/>
    </row>
    <row r="63" spans="2:12" ht="15.75" thickBot="1" x14ac:dyDescent="0.3">
      <c r="B63" s="186"/>
      <c r="C63" s="65" t="s">
        <v>45</v>
      </c>
      <c r="D63" s="50">
        <v>6</v>
      </c>
      <c r="E63" s="51"/>
      <c r="F63" s="198"/>
      <c r="H63" s="186"/>
      <c r="I63" s="173"/>
      <c r="J63" s="174"/>
      <c r="K63" s="175"/>
      <c r="L63" s="170"/>
    </row>
    <row r="67" spans="2:9" ht="15.75" thickBot="1" x14ac:dyDescent="0.3">
      <c r="B67" s="183" t="s">
        <v>260</v>
      </c>
      <c r="C67" s="183"/>
      <c r="D67" s="183"/>
      <c r="E67" s="183"/>
      <c r="F67" s="183"/>
      <c r="I67" s="66"/>
    </row>
    <row r="68" spans="2:9" x14ac:dyDescent="0.25">
      <c r="B68" s="184" t="s">
        <v>116</v>
      </c>
      <c r="C68" s="46" t="s">
        <v>22</v>
      </c>
      <c r="D68" s="46">
        <v>4</v>
      </c>
      <c r="E68" s="47"/>
      <c r="F68" s="187">
        <f>SUM(E68:E71)</f>
        <v>0</v>
      </c>
    </row>
    <row r="69" spans="2:9" s="42" customFormat="1" x14ac:dyDescent="0.25">
      <c r="B69" s="185"/>
      <c r="C69" s="40" t="s">
        <v>24</v>
      </c>
      <c r="D69" s="40">
        <v>8</v>
      </c>
      <c r="E69" s="48"/>
      <c r="F69" s="188"/>
      <c r="G69" s="85"/>
      <c r="H69" s="38"/>
      <c r="I69" s="66"/>
    </row>
    <row r="70" spans="2:9" s="42" customFormat="1" x14ac:dyDescent="0.25">
      <c r="B70" s="185"/>
      <c r="C70" s="40" t="s">
        <v>32</v>
      </c>
      <c r="D70" s="40">
        <v>54</v>
      </c>
      <c r="E70" s="48"/>
      <c r="F70" s="188"/>
      <c r="G70" s="85"/>
      <c r="H70" s="38"/>
    </row>
    <row r="71" spans="2:9" s="42" customFormat="1" ht="15.75" thickBot="1" x14ac:dyDescent="0.3">
      <c r="B71" s="186"/>
      <c r="C71" s="50" t="s">
        <v>45</v>
      </c>
      <c r="D71" s="50">
        <v>6</v>
      </c>
      <c r="E71" s="51"/>
      <c r="F71" s="189"/>
      <c r="G71" s="85"/>
      <c r="H71" s="86"/>
      <c r="I71" s="66"/>
    </row>
    <row r="72" spans="2:9" s="42" customFormat="1" x14ac:dyDescent="0.25">
      <c r="E72" s="43"/>
      <c r="F72" s="38"/>
      <c r="G72" s="85"/>
      <c r="H72" s="38"/>
    </row>
    <row r="73" spans="2:9" s="42" customFormat="1" x14ac:dyDescent="0.25">
      <c r="E73" s="43"/>
      <c r="F73" s="38"/>
      <c r="G73" s="85"/>
      <c r="H73" s="38"/>
      <c r="I73" s="66"/>
    </row>
    <row r="76" spans="2:9" s="42" customFormat="1" x14ac:dyDescent="0.25">
      <c r="E76" s="43"/>
      <c r="F76" s="38"/>
      <c r="G76" s="85"/>
      <c r="H76" s="38"/>
      <c r="I76" s="66"/>
    </row>
    <row r="82" spans="6:6" x14ac:dyDescent="0.25">
      <c r="F82" s="44"/>
    </row>
  </sheetData>
  <mergeCells count="51">
    <mergeCell ref="B50:B51"/>
    <mergeCell ref="F50:F51"/>
    <mergeCell ref="H50:H51"/>
    <mergeCell ref="L50:L51"/>
    <mergeCell ref="B68:B71"/>
    <mergeCell ref="F68:F71"/>
    <mergeCell ref="B60:B63"/>
    <mergeCell ref="F60:F63"/>
    <mergeCell ref="H60:H63"/>
    <mergeCell ref="L60:L63"/>
    <mergeCell ref="I63:K63"/>
    <mergeCell ref="B67:F67"/>
    <mergeCell ref="B52:B59"/>
    <mergeCell ref="F52:F59"/>
    <mergeCell ref="H52:H59"/>
    <mergeCell ref="L52:L59"/>
    <mergeCell ref="B34:B39"/>
    <mergeCell ref="F34:F39"/>
    <mergeCell ref="H34:H39"/>
    <mergeCell ref="B43:B49"/>
    <mergeCell ref="F43:F49"/>
    <mergeCell ref="H43:H49"/>
    <mergeCell ref="H40:H42"/>
    <mergeCell ref="L40:L42"/>
    <mergeCell ref="C57:E57"/>
    <mergeCell ref="C59:E59"/>
    <mergeCell ref="I59:K59"/>
    <mergeCell ref="L43:L49"/>
    <mergeCell ref="I46:K49"/>
    <mergeCell ref="B29:B31"/>
    <mergeCell ref="F29:F31"/>
    <mergeCell ref="H29:H31"/>
    <mergeCell ref="L29:L31"/>
    <mergeCell ref="I30:K31"/>
    <mergeCell ref="B32:B33"/>
    <mergeCell ref="F32:F33"/>
    <mergeCell ref="H32:H33"/>
    <mergeCell ref="L32:L33"/>
    <mergeCell ref="I33:K33"/>
    <mergeCell ref="L34:L39"/>
    <mergeCell ref="I39:K39"/>
    <mergeCell ref="B40:B42"/>
    <mergeCell ref="F40:F42"/>
    <mergeCell ref="B2:F2"/>
    <mergeCell ref="B22:F22"/>
    <mergeCell ref="H22:L22"/>
    <mergeCell ref="B23:B28"/>
    <mergeCell ref="F23:F28"/>
    <mergeCell ref="H23:H28"/>
    <mergeCell ref="L23:L28"/>
    <mergeCell ref="I27:K28"/>
  </mergeCells>
  <conditionalFormatting sqref="C11">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3"/>
  <sheetViews>
    <sheetView workbookViewId="0">
      <selection activeCell="A2" sqref="A2"/>
    </sheetView>
  </sheetViews>
  <sheetFormatPr defaultRowHeight="15" x14ac:dyDescent="0.25"/>
  <sheetData>
    <row r="1" spans="1:9" ht="15.75" x14ac:dyDescent="0.25">
      <c r="A1" s="137" t="s">
        <v>132</v>
      </c>
      <c r="B1" s="137"/>
      <c r="C1" s="137"/>
      <c r="D1" s="137"/>
      <c r="E1" s="137"/>
      <c r="F1" s="137"/>
      <c r="G1" s="137"/>
      <c r="H1" s="22"/>
      <c r="I1" s="22"/>
    </row>
    <row r="4" spans="1:9" x14ac:dyDescent="0.25">
      <c r="A4" s="142" t="s">
        <v>429</v>
      </c>
      <c r="B4" s="142"/>
      <c r="C4" s="142"/>
      <c r="D4" s="142"/>
      <c r="E4" s="142"/>
      <c r="F4" s="142"/>
      <c r="G4" s="142"/>
      <c r="H4" s="142"/>
      <c r="I4" s="142"/>
    </row>
    <row r="5" spans="1:9" x14ac:dyDescent="0.25">
      <c r="A5" s="142"/>
      <c r="B5" s="142"/>
      <c r="C5" s="142"/>
      <c r="D5" s="142"/>
      <c r="E5" s="142"/>
      <c r="F5" s="142"/>
      <c r="G5" s="142"/>
      <c r="H5" s="142"/>
      <c r="I5" s="142"/>
    </row>
    <row r="6" spans="1:9" x14ac:dyDescent="0.25">
      <c r="A6" s="142"/>
      <c r="B6" s="142"/>
      <c r="C6" s="142"/>
      <c r="D6" s="142"/>
      <c r="E6" s="142"/>
      <c r="F6" s="142"/>
      <c r="G6" s="142"/>
      <c r="H6" s="142"/>
      <c r="I6" s="142"/>
    </row>
    <row r="7" spans="1:9" x14ac:dyDescent="0.25">
      <c r="A7" s="142"/>
      <c r="B7" s="142"/>
      <c r="C7" s="142"/>
      <c r="D7" s="142"/>
      <c r="E7" s="142"/>
      <c r="F7" s="142"/>
      <c r="G7" s="142"/>
      <c r="H7" s="142"/>
      <c r="I7" s="142"/>
    </row>
    <row r="10" spans="1:9" ht="15.75" x14ac:dyDescent="0.25">
      <c r="A10" s="137" t="s">
        <v>134</v>
      </c>
      <c r="B10" s="137"/>
      <c r="C10" s="137"/>
      <c r="D10" s="137"/>
      <c r="E10" s="137"/>
      <c r="F10" s="137"/>
      <c r="G10" s="137"/>
    </row>
    <row r="12" spans="1:9" ht="15.75" x14ac:dyDescent="0.25">
      <c r="A12" s="143" t="s">
        <v>135</v>
      </c>
      <c r="B12" s="143"/>
      <c r="C12" s="143"/>
      <c r="D12" s="143"/>
      <c r="E12" s="143"/>
      <c r="F12" s="143"/>
      <c r="G12" s="143"/>
    </row>
    <row r="14" spans="1:9" ht="15.75" x14ac:dyDescent="0.25">
      <c r="A14" s="140" t="s">
        <v>136</v>
      </c>
      <c r="B14" s="140"/>
      <c r="C14" s="140"/>
      <c r="D14" s="140"/>
      <c r="E14" s="140"/>
    </row>
    <row r="16" spans="1:9" x14ac:dyDescent="0.25">
      <c r="A16" s="33" t="s">
        <v>137</v>
      </c>
      <c r="B16" s="33" t="s">
        <v>138</v>
      </c>
    </row>
    <row r="17" spans="1:5" x14ac:dyDescent="0.25">
      <c r="A17" s="126" t="s">
        <v>139</v>
      </c>
      <c r="B17" s="126"/>
      <c r="C17" s="126"/>
      <c r="D17" s="138" t="s">
        <v>140</v>
      </c>
      <c r="E17" s="138"/>
    </row>
    <row r="18" spans="1:5" x14ac:dyDescent="0.25">
      <c r="A18" s="126" t="s">
        <v>141</v>
      </c>
      <c r="B18" s="126"/>
      <c r="C18" s="126"/>
      <c r="D18" s="138" t="s">
        <v>142</v>
      </c>
      <c r="E18" s="138"/>
    </row>
    <row r="19" spans="1:5" x14ac:dyDescent="0.25">
      <c r="A19" s="126" t="s">
        <v>143</v>
      </c>
      <c r="B19" s="126"/>
      <c r="C19" s="126"/>
      <c r="D19" s="138" t="s">
        <v>144</v>
      </c>
      <c r="E19" s="138"/>
    </row>
    <row r="20" spans="1:5" x14ac:dyDescent="0.25">
      <c r="A20" s="126" t="s">
        <v>145</v>
      </c>
      <c r="B20" s="126"/>
      <c r="C20" s="126"/>
      <c r="D20" s="139" t="s">
        <v>146</v>
      </c>
      <c r="E20" s="139"/>
    </row>
    <row r="21" spans="1:5" x14ac:dyDescent="0.25">
      <c r="A21" s="126" t="s">
        <v>147</v>
      </c>
      <c r="B21" s="126"/>
      <c r="C21" s="126"/>
      <c r="D21" s="138" t="s">
        <v>148</v>
      </c>
      <c r="E21" s="138"/>
    </row>
    <row r="22" spans="1:5" x14ac:dyDescent="0.25">
      <c r="A22" s="126" t="s">
        <v>149</v>
      </c>
      <c r="B22" s="126"/>
      <c r="C22" s="126"/>
      <c r="D22" s="138" t="s">
        <v>150</v>
      </c>
      <c r="E22" s="138"/>
    </row>
    <row r="23" spans="1:5" x14ac:dyDescent="0.25">
      <c r="A23" s="126" t="s">
        <v>151</v>
      </c>
      <c r="B23" s="126"/>
      <c r="C23" s="126"/>
      <c r="D23" s="138" t="s">
        <v>152</v>
      </c>
      <c r="E23" s="138"/>
    </row>
    <row r="24" spans="1:5" x14ac:dyDescent="0.25">
      <c r="A24" s="126" t="s">
        <v>153</v>
      </c>
      <c r="B24" s="126"/>
      <c r="C24" s="126"/>
      <c r="D24" s="138" t="s">
        <v>154</v>
      </c>
      <c r="E24" s="138"/>
    </row>
    <row r="25" spans="1:5" x14ac:dyDescent="0.25">
      <c r="A25" s="126" t="s">
        <v>155</v>
      </c>
      <c r="B25" s="126"/>
      <c r="C25" s="126"/>
      <c r="D25" s="138" t="s">
        <v>156</v>
      </c>
      <c r="E25" s="138"/>
    </row>
    <row r="26" spans="1:5" x14ac:dyDescent="0.25">
      <c r="A26" s="126" t="s">
        <v>157</v>
      </c>
      <c r="B26" s="126"/>
      <c r="C26" s="126"/>
      <c r="D26" s="138" t="s">
        <v>18</v>
      </c>
      <c r="E26" s="138"/>
    </row>
    <row r="27" spans="1:5" x14ac:dyDescent="0.25">
      <c r="A27" s="126" t="s">
        <v>158</v>
      </c>
      <c r="B27" s="126"/>
      <c r="C27" s="126"/>
      <c r="D27" s="138" t="s">
        <v>159</v>
      </c>
      <c r="E27" s="138"/>
    </row>
    <row r="28" spans="1:5" x14ac:dyDescent="0.25">
      <c r="A28" s="126" t="s">
        <v>160</v>
      </c>
      <c r="B28" s="126"/>
      <c r="C28" s="126"/>
      <c r="D28" s="138" t="s">
        <v>436</v>
      </c>
      <c r="E28" s="138"/>
    </row>
    <row r="31" spans="1:5" ht="15.75" x14ac:dyDescent="0.25">
      <c r="A31" s="140" t="s">
        <v>161</v>
      </c>
      <c r="B31" s="140"/>
      <c r="C31" s="140"/>
      <c r="D31" s="140"/>
      <c r="E31" s="140"/>
    </row>
    <row r="32" spans="1:5" ht="15.75" x14ac:dyDescent="0.25">
      <c r="A32" s="32"/>
      <c r="B32" s="32"/>
      <c r="C32" s="32"/>
      <c r="D32" s="32"/>
      <c r="E32" s="32"/>
    </row>
    <row r="33" spans="1:5" x14ac:dyDescent="0.25">
      <c r="A33" s="33" t="s">
        <v>137</v>
      </c>
      <c r="B33" s="33" t="s">
        <v>162</v>
      </c>
    </row>
    <row r="34" spans="1:5" x14ac:dyDescent="0.25">
      <c r="A34" s="126" t="s">
        <v>139</v>
      </c>
      <c r="B34" s="126"/>
      <c r="C34" s="126"/>
      <c r="D34" s="138" t="s">
        <v>163</v>
      </c>
      <c r="E34" s="138"/>
    </row>
    <row r="35" spans="1:5" x14ac:dyDescent="0.25">
      <c r="A35" s="126" t="s">
        <v>141</v>
      </c>
      <c r="B35" s="126"/>
      <c r="C35" s="126"/>
      <c r="D35" s="138" t="s">
        <v>142</v>
      </c>
      <c r="E35" s="138"/>
    </row>
    <row r="36" spans="1:5" x14ac:dyDescent="0.25">
      <c r="A36" s="126" t="s">
        <v>143</v>
      </c>
      <c r="B36" s="126"/>
      <c r="C36" s="126"/>
      <c r="D36" s="138" t="s">
        <v>144</v>
      </c>
      <c r="E36" s="138"/>
    </row>
    <row r="37" spans="1:5" x14ac:dyDescent="0.25">
      <c r="A37" s="126" t="s">
        <v>145</v>
      </c>
      <c r="B37" s="126"/>
      <c r="C37" s="126"/>
      <c r="D37" s="139" t="s">
        <v>146</v>
      </c>
      <c r="E37" s="139"/>
    </row>
    <row r="38" spans="1:5" x14ac:dyDescent="0.25">
      <c r="A38" s="126" t="s">
        <v>147</v>
      </c>
      <c r="B38" s="126"/>
      <c r="C38" s="126"/>
      <c r="D38" s="138" t="s">
        <v>148</v>
      </c>
      <c r="E38" s="138"/>
    </row>
    <row r="39" spans="1:5" x14ac:dyDescent="0.25">
      <c r="A39" s="126" t="s">
        <v>149</v>
      </c>
      <c r="B39" s="126"/>
      <c r="C39" s="126"/>
      <c r="D39" s="138" t="s">
        <v>150</v>
      </c>
      <c r="E39" s="138"/>
    </row>
    <row r="40" spans="1:5" x14ac:dyDescent="0.25">
      <c r="A40" s="126" t="s">
        <v>151</v>
      </c>
      <c r="B40" s="126"/>
      <c r="C40" s="126"/>
      <c r="D40" s="138" t="s">
        <v>152</v>
      </c>
      <c r="E40" s="138"/>
    </row>
    <row r="41" spans="1:5" x14ac:dyDescent="0.25">
      <c r="A41" s="126" t="s">
        <v>153</v>
      </c>
      <c r="B41" s="126"/>
      <c r="C41" s="126"/>
      <c r="D41" s="138" t="s">
        <v>154</v>
      </c>
      <c r="E41" s="138"/>
    </row>
    <row r="42" spans="1:5" x14ac:dyDescent="0.25">
      <c r="A42" s="126" t="s">
        <v>155</v>
      </c>
      <c r="B42" s="126"/>
      <c r="C42" s="126"/>
      <c r="D42" s="138" t="s">
        <v>156</v>
      </c>
      <c r="E42" s="138"/>
    </row>
    <row r="43" spans="1:5" x14ac:dyDescent="0.25">
      <c r="A43" s="126" t="s">
        <v>157</v>
      </c>
      <c r="B43" s="126"/>
      <c r="C43" s="126"/>
      <c r="D43" s="138" t="s">
        <v>18</v>
      </c>
      <c r="E43" s="138"/>
    </row>
    <row r="44" spans="1:5" x14ac:dyDescent="0.25">
      <c r="A44" s="126" t="s">
        <v>158</v>
      </c>
      <c r="B44" s="126"/>
      <c r="C44" s="126"/>
      <c r="D44" s="138" t="s">
        <v>164</v>
      </c>
      <c r="E44" s="138"/>
    </row>
    <row r="45" spans="1:5" x14ac:dyDescent="0.25">
      <c r="A45" s="126" t="s">
        <v>160</v>
      </c>
      <c r="B45" s="126"/>
      <c r="C45" s="126"/>
      <c r="D45" s="138" t="s">
        <v>165</v>
      </c>
      <c r="E45" s="138"/>
    </row>
    <row r="48" spans="1:5" ht="15.75" x14ac:dyDescent="0.25">
      <c r="A48" s="140" t="s">
        <v>166</v>
      </c>
      <c r="B48" s="140"/>
      <c r="C48" s="140"/>
      <c r="D48" s="140"/>
      <c r="E48" s="140"/>
    </row>
    <row r="49" spans="1:6" ht="15.75" x14ac:dyDescent="0.25">
      <c r="A49" s="32"/>
      <c r="B49" s="32"/>
      <c r="C49" s="32"/>
      <c r="D49" s="32"/>
      <c r="E49" s="32"/>
    </row>
    <row r="50" spans="1:6" x14ac:dyDescent="0.25">
      <c r="A50" s="33" t="s">
        <v>167</v>
      </c>
      <c r="B50" s="33" t="s">
        <v>168</v>
      </c>
      <c r="C50" s="33" t="s">
        <v>169</v>
      </c>
    </row>
    <row r="51" spans="1:6" x14ac:dyDescent="0.25">
      <c r="A51" s="126" t="s">
        <v>139</v>
      </c>
      <c r="B51" s="126"/>
      <c r="C51" s="126"/>
      <c r="D51" s="23" t="s">
        <v>170</v>
      </c>
      <c r="E51" s="23"/>
      <c r="F51" s="23"/>
    </row>
    <row r="52" spans="1:6" x14ac:dyDescent="0.25">
      <c r="A52" s="126" t="s">
        <v>141</v>
      </c>
      <c r="B52" s="126"/>
      <c r="C52" s="126"/>
      <c r="D52" s="138" t="s">
        <v>142</v>
      </c>
      <c r="E52" s="138"/>
    </row>
    <row r="53" spans="1:6" x14ac:dyDescent="0.25">
      <c r="A53" s="126" t="s">
        <v>143</v>
      </c>
      <c r="B53" s="126"/>
      <c r="C53" s="126"/>
      <c r="D53" s="138" t="s">
        <v>171</v>
      </c>
      <c r="E53" s="138"/>
    </row>
    <row r="54" spans="1:6" x14ac:dyDescent="0.25">
      <c r="A54" s="126" t="s">
        <v>145</v>
      </c>
      <c r="B54" s="126"/>
      <c r="C54" s="126"/>
      <c r="D54" s="139" t="s">
        <v>172</v>
      </c>
      <c r="E54" s="139"/>
    </row>
    <row r="55" spans="1:6" x14ac:dyDescent="0.25">
      <c r="A55" s="126" t="s">
        <v>147</v>
      </c>
      <c r="B55" s="126"/>
      <c r="C55" s="126"/>
      <c r="D55" s="138" t="s">
        <v>173</v>
      </c>
      <c r="E55" s="138"/>
    </row>
    <row r="56" spans="1:6" x14ac:dyDescent="0.25">
      <c r="A56" s="126" t="s">
        <v>149</v>
      </c>
      <c r="B56" s="126"/>
      <c r="C56" s="126"/>
      <c r="D56" s="138" t="s">
        <v>174</v>
      </c>
      <c r="E56" s="138"/>
    </row>
    <row r="57" spans="1:6" x14ac:dyDescent="0.25">
      <c r="A57" s="126" t="s">
        <v>151</v>
      </c>
      <c r="B57" s="126"/>
      <c r="C57" s="126"/>
      <c r="D57" s="138" t="s">
        <v>152</v>
      </c>
      <c r="E57" s="138"/>
    </row>
    <row r="58" spans="1:6" x14ac:dyDescent="0.25">
      <c r="A58" s="126" t="s">
        <v>153</v>
      </c>
      <c r="B58" s="126"/>
      <c r="C58" s="126"/>
      <c r="D58" s="138" t="s">
        <v>175</v>
      </c>
      <c r="E58" s="138"/>
    </row>
    <row r="59" spans="1:6" x14ac:dyDescent="0.25">
      <c r="A59" s="126" t="s">
        <v>155</v>
      </c>
      <c r="B59" s="126"/>
      <c r="C59" s="126"/>
      <c r="D59" s="138" t="s">
        <v>156</v>
      </c>
      <c r="E59" s="138"/>
    </row>
    <row r="60" spans="1:6" x14ac:dyDescent="0.25">
      <c r="A60" s="126" t="s">
        <v>157</v>
      </c>
      <c r="B60" s="126"/>
      <c r="C60" s="126"/>
      <c r="D60" s="138" t="s">
        <v>13</v>
      </c>
      <c r="E60" s="138"/>
    </row>
    <row r="61" spans="1:6" x14ac:dyDescent="0.25">
      <c r="A61" s="126" t="s">
        <v>158</v>
      </c>
      <c r="B61" s="126"/>
      <c r="C61" s="126"/>
      <c r="D61" s="138" t="s">
        <v>176</v>
      </c>
      <c r="E61" s="138"/>
    </row>
    <row r="62" spans="1:6" x14ac:dyDescent="0.25">
      <c r="A62" s="126" t="s">
        <v>160</v>
      </c>
      <c r="B62" s="126"/>
      <c r="C62" s="126"/>
      <c r="D62" s="138" t="s">
        <v>184</v>
      </c>
      <c r="E62" s="138"/>
    </row>
    <row r="65" spans="1:5" ht="15.75" x14ac:dyDescent="0.25">
      <c r="A65" s="140" t="s">
        <v>177</v>
      </c>
      <c r="B65" s="140"/>
      <c r="C65" s="140"/>
      <c r="D65" s="140"/>
      <c r="E65" s="140"/>
    </row>
    <row r="66" spans="1:5" ht="15.75" x14ac:dyDescent="0.25">
      <c r="A66" s="32"/>
      <c r="B66" s="32"/>
      <c r="C66" s="32"/>
      <c r="D66" s="32"/>
      <c r="E66" s="32"/>
    </row>
    <row r="67" spans="1:5" x14ac:dyDescent="0.25">
      <c r="A67" s="33" t="s">
        <v>167</v>
      </c>
      <c r="B67" s="33" t="s">
        <v>178</v>
      </c>
      <c r="C67" s="33" t="s">
        <v>179</v>
      </c>
    </row>
    <row r="68" spans="1:5" x14ac:dyDescent="0.25">
      <c r="A68" s="126" t="s">
        <v>139</v>
      </c>
      <c r="B68" s="126"/>
      <c r="C68" s="126"/>
      <c r="D68" s="138" t="s">
        <v>180</v>
      </c>
      <c r="E68" s="138"/>
    </row>
    <row r="69" spans="1:5" x14ac:dyDescent="0.25">
      <c r="A69" s="126" t="s">
        <v>141</v>
      </c>
      <c r="B69" s="126"/>
      <c r="C69" s="126"/>
      <c r="D69" s="138" t="s">
        <v>142</v>
      </c>
      <c r="E69" s="138"/>
    </row>
    <row r="70" spans="1:5" x14ac:dyDescent="0.25">
      <c r="A70" s="126" t="s">
        <v>143</v>
      </c>
      <c r="B70" s="126"/>
      <c r="C70" s="126"/>
      <c r="D70" s="138" t="s">
        <v>171</v>
      </c>
      <c r="E70" s="138"/>
    </row>
    <row r="71" spans="1:5" x14ac:dyDescent="0.25">
      <c r="A71" s="126" t="s">
        <v>145</v>
      </c>
      <c r="B71" s="126"/>
      <c r="C71" s="126"/>
      <c r="D71" s="139" t="s">
        <v>172</v>
      </c>
      <c r="E71" s="139"/>
    </row>
    <row r="72" spans="1:5" x14ac:dyDescent="0.25">
      <c r="A72" s="126" t="s">
        <v>147</v>
      </c>
      <c r="B72" s="126"/>
      <c r="C72" s="126"/>
      <c r="D72" s="138" t="s">
        <v>173</v>
      </c>
      <c r="E72" s="138"/>
    </row>
    <row r="73" spans="1:5" x14ac:dyDescent="0.25">
      <c r="A73" s="126" t="s">
        <v>149</v>
      </c>
      <c r="B73" s="126"/>
      <c r="C73" s="126"/>
      <c r="D73" s="138" t="s">
        <v>174</v>
      </c>
      <c r="E73" s="138"/>
    </row>
    <row r="74" spans="1:5" x14ac:dyDescent="0.25">
      <c r="A74" s="126" t="s">
        <v>151</v>
      </c>
      <c r="B74" s="126"/>
      <c r="C74" s="126"/>
      <c r="D74" s="138" t="s">
        <v>152</v>
      </c>
      <c r="E74" s="138"/>
    </row>
    <row r="75" spans="1:5" x14ac:dyDescent="0.25">
      <c r="A75" s="126" t="s">
        <v>153</v>
      </c>
      <c r="B75" s="126"/>
      <c r="C75" s="126"/>
      <c r="D75" s="138" t="s">
        <v>175</v>
      </c>
      <c r="E75" s="138"/>
    </row>
    <row r="76" spans="1:5" x14ac:dyDescent="0.25">
      <c r="A76" s="126" t="s">
        <v>155</v>
      </c>
      <c r="B76" s="126"/>
      <c r="C76" s="126"/>
      <c r="D76" s="138" t="s">
        <v>156</v>
      </c>
      <c r="E76" s="138"/>
    </row>
    <row r="77" spans="1:5" x14ac:dyDescent="0.25">
      <c r="A77" s="126" t="s">
        <v>157</v>
      </c>
      <c r="B77" s="126"/>
      <c r="C77" s="126"/>
      <c r="D77" s="138" t="s">
        <v>13</v>
      </c>
      <c r="E77" s="138"/>
    </row>
    <row r="78" spans="1:5" x14ac:dyDescent="0.25">
      <c r="A78" s="126" t="s">
        <v>158</v>
      </c>
      <c r="B78" s="126"/>
      <c r="C78" s="126"/>
      <c r="D78" s="138" t="s">
        <v>181</v>
      </c>
      <c r="E78" s="138"/>
    </row>
    <row r="79" spans="1:5" x14ac:dyDescent="0.25">
      <c r="A79" s="126" t="s">
        <v>160</v>
      </c>
      <c r="B79" s="126"/>
      <c r="C79" s="126"/>
      <c r="D79" s="138" t="s">
        <v>424</v>
      </c>
      <c r="E79" s="138"/>
    </row>
    <row r="82" spans="1:5" ht="15.75" x14ac:dyDescent="0.25">
      <c r="A82" s="140" t="s">
        <v>182</v>
      </c>
      <c r="B82" s="140"/>
      <c r="C82" s="140"/>
      <c r="D82" s="140"/>
      <c r="E82" s="140"/>
    </row>
    <row r="83" spans="1:5" ht="15.75" x14ac:dyDescent="0.25">
      <c r="A83" s="32"/>
      <c r="B83" s="32"/>
      <c r="C83" s="32"/>
      <c r="D83" s="32"/>
      <c r="E83" s="32"/>
    </row>
    <row r="84" spans="1:5" x14ac:dyDescent="0.25">
      <c r="A84" s="33" t="s">
        <v>167</v>
      </c>
      <c r="B84" s="33" t="s">
        <v>178</v>
      </c>
      <c r="C84" s="33" t="s">
        <v>169</v>
      </c>
    </row>
    <row r="85" spans="1:5" x14ac:dyDescent="0.25">
      <c r="A85" s="126" t="s">
        <v>139</v>
      </c>
      <c r="B85" s="126"/>
      <c r="C85" s="126"/>
      <c r="D85" s="138" t="s">
        <v>180</v>
      </c>
      <c r="E85" s="138"/>
    </row>
    <row r="86" spans="1:5" x14ac:dyDescent="0.25">
      <c r="A86" s="126" t="s">
        <v>141</v>
      </c>
      <c r="B86" s="126"/>
      <c r="C86" s="126"/>
      <c r="D86" s="138" t="s">
        <v>142</v>
      </c>
      <c r="E86" s="138"/>
    </row>
    <row r="87" spans="1:5" x14ac:dyDescent="0.25">
      <c r="A87" s="126" t="s">
        <v>143</v>
      </c>
      <c r="B87" s="126"/>
      <c r="C87" s="126"/>
      <c r="D87" s="138" t="s">
        <v>171</v>
      </c>
      <c r="E87" s="138"/>
    </row>
    <row r="88" spans="1:5" x14ac:dyDescent="0.25">
      <c r="A88" s="126" t="s">
        <v>145</v>
      </c>
      <c r="B88" s="126"/>
      <c r="C88" s="126"/>
      <c r="D88" s="139" t="s">
        <v>172</v>
      </c>
      <c r="E88" s="139"/>
    </row>
    <row r="89" spans="1:5" x14ac:dyDescent="0.25">
      <c r="A89" s="126" t="s">
        <v>147</v>
      </c>
      <c r="B89" s="126"/>
      <c r="C89" s="126"/>
      <c r="D89" s="138" t="s">
        <v>173</v>
      </c>
      <c r="E89" s="138"/>
    </row>
    <row r="90" spans="1:5" x14ac:dyDescent="0.25">
      <c r="A90" s="126" t="s">
        <v>149</v>
      </c>
      <c r="B90" s="126"/>
      <c r="C90" s="126"/>
      <c r="D90" s="138" t="s">
        <v>174</v>
      </c>
      <c r="E90" s="138"/>
    </row>
    <row r="91" spans="1:5" x14ac:dyDescent="0.25">
      <c r="A91" s="126" t="s">
        <v>151</v>
      </c>
      <c r="B91" s="126"/>
      <c r="C91" s="126"/>
      <c r="D91" s="138" t="s">
        <v>152</v>
      </c>
      <c r="E91" s="138"/>
    </row>
    <row r="92" spans="1:5" x14ac:dyDescent="0.25">
      <c r="A92" s="126" t="s">
        <v>153</v>
      </c>
      <c r="B92" s="126"/>
      <c r="C92" s="126"/>
      <c r="D92" s="138" t="s">
        <v>175</v>
      </c>
      <c r="E92" s="138"/>
    </row>
    <row r="93" spans="1:5" x14ac:dyDescent="0.25">
      <c r="A93" s="126" t="s">
        <v>155</v>
      </c>
      <c r="B93" s="126"/>
      <c r="C93" s="126"/>
      <c r="D93" s="138" t="s">
        <v>156</v>
      </c>
      <c r="E93" s="138"/>
    </row>
    <row r="94" spans="1:5" x14ac:dyDescent="0.25">
      <c r="A94" s="126" t="s">
        <v>157</v>
      </c>
      <c r="B94" s="126"/>
      <c r="C94" s="126"/>
      <c r="D94" s="138" t="s">
        <v>13</v>
      </c>
      <c r="E94" s="138"/>
    </row>
    <row r="95" spans="1:5" x14ac:dyDescent="0.25">
      <c r="A95" s="126" t="s">
        <v>158</v>
      </c>
      <c r="B95" s="126"/>
      <c r="C95" s="126"/>
      <c r="D95" s="138" t="s">
        <v>181</v>
      </c>
      <c r="E95" s="138"/>
    </row>
    <row r="96" spans="1:5" x14ac:dyDescent="0.25">
      <c r="A96" s="126" t="s">
        <v>160</v>
      </c>
      <c r="B96" s="126"/>
      <c r="C96" s="126"/>
      <c r="D96" s="138" t="s">
        <v>425</v>
      </c>
      <c r="E96" s="138"/>
    </row>
    <row r="97" spans="1:5" x14ac:dyDescent="0.25">
      <c r="A97" s="23"/>
      <c r="B97" s="23"/>
      <c r="C97" s="23"/>
      <c r="D97" s="3"/>
      <c r="E97" s="3"/>
    </row>
    <row r="99" spans="1:5" ht="15.75" x14ac:dyDescent="0.25">
      <c r="A99" s="140" t="s">
        <v>183</v>
      </c>
      <c r="B99" s="140"/>
      <c r="C99" s="140"/>
      <c r="D99" s="140"/>
      <c r="E99" s="140"/>
    </row>
    <row r="100" spans="1:5" ht="15.75" x14ac:dyDescent="0.25">
      <c r="A100" s="32"/>
      <c r="B100" s="32"/>
      <c r="C100" s="32"/>
      <c r="D100" s="32"/>
      <c r="E100" s="32"/>
    </row>
    <row r="101" spans="1:5" x14ac:dyDescent="0.25">
      <c r="A101" s="33" t="s">
        <v>137</v>
      </c>
      <c r="B101" s="33" t="s">
        <v>178</v>
      </c>
      <c r="C101" s="33" t="s">
        <v>169</v>
      </c>
    </row>
    <row r="102" spans="1:5" x14ac:dyDescent="0.25">
      <c r="A102" s="126" t="s">
        <v>139</v>
      </c>
      <c r="B102" s="126"/>
      <c r="C102" s="126"/>
      <c r="D102" s="138" t="s">
        <v>180</v>
      </c>
      <c r="E102" s="138"/>
    </row>
    <row r="103" spans="1:5" x14ac:dyDescent="0.25">
      <c r="A103" s="126" t="s">
        <v>141</v>
      </c>
      <c r="B103" s="126"/>
      <c r="C103" s="126"/>
      <c r="D103" s="138" t="s">
        <v>142</v>
      </c>
      <c r="E103" s="138"/>
    </row>
    <row r="104" spans="1:5" x14ac:dyDescent="0.25">
      <c r="A104" s="126" t="s">
        <v>143</v>
      </c>
      <c r="B104" s="126"/>
      <c r="C104" s="126"/>
      <c r="D104" s="138" t="s">
        <v>171</v>
      </c>
      <c r="E104" s="138"/>
    </row>
    <row r="105" spans="1:5" x14ac:dyDescent="0.25">
      <c r="A105" s="126" t="s">
        <v>145</v>
      </c>
      <c r="B105" s="126"/>
      <c r="C105" s="126"/>
      <c r="D105" s="139" t="s">
        <v>172</v>
      </c>
      <c r="E105" s="139"/>
    </row>
    <row r="106" spans="1:5" x14ac:dyDescent="0.25">
      <c r="A106" s="126" t="s">
        <v>147</v>
      </c>
      <c r="B106" s="126"/>
      <c r="C106" s="126"/>
      <c r="D106" s="138" t="s">
        <v>173</v>
      </c>
      <c r="E106" s="138"/>
    </row>
    <row r="107" spans="1:5" x14ac:dyDescent="0.25">
      <c r="A107" s="126" t="s">
        <v>149</v>
      </c>
      <c r="B107" s="126"/>
      <c r="C107" s="126"/>
      <c r="D107" s="138" t="s">
        <v>174</v>
      </c>
      <c r="E107" s="138"/>
    </row>
    <row r="108" spans="1:5" x14ac:dyDescent="0.25">
      <c r="A108" s="126" t="s">
        <v>151</v>
      </c>
      <c r="B108" s="126"/>
      <c r="C108" s="126"/>
      <c r="D108" s="138" t="s">
        <v>152</v>
      </c>
      <c r="E108" s="138"/>
    </row>
    <row r="109" spans="1:5" x14ac:dyDescent="0.25">
      <c r="A109" s="126" t="s">
        <v>153</v>
      </c>
      <c r="B109" s="126"/>
      <c r="C109" s="126"/>
      <c r="D109" s="138" t="s">
        <v>175</v>
      </c>
      <c r="E109" s="138"/>
    </row>
    <row r="110" spans="1:5" x14ac:dyDescent="0.25">
      <c r="A110" s="126" t="s">
        <v>155</v>
      </c>
      <c r="B110" s="126"/>
      <c r="C110" s="126"/>
      <c r="D110" s="138" t="s">
        <v>156</v>
      </c>
      <c r="E110" s="138"/>
    </row>
    <row r="111" spans="1:5" x14ac:dyDescent="0.25">
      <c r="A111" s="126" t="s">
        <v>157</v>
      </c>
      <c r="B111" s="126"/>
      <c r="C111" s="126"/>
      <c r="D111" s="138" t="s">
        <v>13</v>
      </c>
      <c r="E111" s="138"/>
    </row>
    <row r="112" spans="1:5" x14ac:dyDescent="0.25">
      <c r="A112" s="126" t="s">
        <v>158</v>
      </c>
      <c r="B112" s="126"/>
      <c r="C112" s="126"/>
      <c r="D112" s="138" t="s">
        <v>181</v>
      </c>
      <c r="E112" s="138"/>
    </row>
    <row r="113" spans="1:5" x14ac:dyDescent="0.25">
      <c r="A113" s="126" t="s">
        <v>160</v>
      </c>
      <c r="B113" s="126"/>
      <c r="C113" s="126"/>
      <c r="D113" s="138" t="s">
        <v>184</v>
      </c>
      <c r="E113" s="138"/>
    </row>
    <row r="114" spans="1:5" x14ac:dyDescent="0.25">
      <c r="A114" s="23"/>
      <c r="B114" s="23"/>
      <c r="C114" s="23"/>
      <c r="D114" s="3"/>
      <c r="E114" s="3"/>
    </row>
    <row r="115" spans="1:5" x14ac:dyDescent="0.25">
      <c r="A115" s="23"/>
      <c r="B115" s="23"/>
      <c r="C115" s="23"/>
      <c r="D115" s="3"/>
      <c r="E115" s="3"/>
    </row>
    <row r="116" spans="1:5" ht="15.75" x14ac:dyDescent="0.25">
      <c r="A116" s="140" t="s">
        <v>185</v>
      </c>
      <c r="B116" s="140"/>
      <c r="C116" s="140"/>
      <c r="D116" s="140"/>
      <c r="E116" s="140"/>
    </row>
    <row r="117" spans="1:5" ht="15.75" x14ac:dyDescent="0.25">
      <c r="A117" s="32"/>
      <c r="B117" s="32"/>
      <c r="C117" s="32"/>
      <c r="D117" s="32"/>
      <c r="E117" s="32"/>
    </row>
    <row r="118" spans="1:5" x14ac:dyDescent="0.25">
      <c r="A118" s="33" t="s">
        <v>137</v>
      </c>
      <c r="B118" s="33" t="s">
        <v>186</v>
      </c>
    </row>
    <row r="119" spans="1:5" x14ac:dyDescent="0.25">
      <c r="A119" s="126" t="s">
        <v>139</v>
      </c>
      <c r="B119" s="126"/>
      <c r="C119" s="126"/>
      <c r="D119" s="138" t="s">
        <v>187</v>
      </c>
      <c r="E119" s="138"/>
    </row>
    <row r="120" spans="1:5" x14ac:dyDescent="0.25">
      <c r="A120" s="126" t="s">
        <v>141</v>
      </c>
      <c r="B120" s="126"/>
      <c r="C120" s="126"/>
      <c r="D120" s="138" t="s">
        <v>142</v>
      </c>
      <c r="E120" s="138"/>
    </row>
    <row r="121" spans="1:5" x14ac:dyDescent="0.25">
      <c r="A121" s="126" t="s">
        <v>143</v>
      </c>
      <c r="B121" s="126"/>
      <c r="C121" s="126"/>
      <c r="D121" s="138" t="s">
        <v>171</v>
      </c>
      <c r="E121" s="138"/>
    </row>
    <row r="122" spans="1:5" x14ac:dyDescent="0.25">
      <c r="A122" s="126" t="s">
        <v>145</v>
      </c>
      <c r="B122" s="126"/>
      <c r="C122" s="126"/>
      <c r="D122" s="139" t="s">
        <v>172</v>
      </c>
      <c r="E122" s="139"/>
    </row>
    <row r="123" spans="1:5" x14ac:dyDescent="0.25">
      <c r="A123" s="126" t="s">
        <v>147</v>
      </c>
      <c r="B123" s="126"/>
      <c r="C123" s="126"/>
      <c r="D123" s="138" t="s">
        <v>188</v>
      </c>
      <c r="E123" s="138"/>
    </row>
    <row r="124" spans="1:5" x14ac:dyDescent="0.25">
      <c r="A124" s="126" t="s">
        <v>149</v>
      </c>
      <c r="B124" s="126"/>
      <c r="C124" s="126"/>
      <c r="D124" s="138" t="s">
        <v>174</v>
      </c>
      <c r="E124" s="138"/>
    </row>
    <row r="125" spans="1:5" x14ac:dyDescent="0.25">
      <c r="A125" s="126" t="s">
        <v>151</v>
      </c>
      <c r="B125" s="126"/>
      <c r="C125" s="126"/>
      <c r="D125" s="138" t="s">
        <v>152</v>
      </c>
      <c r="E125" s="138"/>
    </row>
    <row r="126" spans="1:5" x14ac:dyDescent="0.25">
      <c r="A126" s="126" t="s">
        <v>153</v>
      </c>
      <c r="B126" s="126"/>
      <c r="C126" s="126"/>
      <c r="D126" s="138" t="s">
        <v>175</v>
      </c>
      <c r="E126" s="138"/>
    </row>
    <row r="127" spans="1:5" x14ac:dyDescent="0.25">
      <c r="A127" s="126" t="s">
        <v>155</v>
      </c>
      <c r="B127" s="126"/>
      <c r="C127" s="126"/>
      <c r="D127" s="138" t="s">
        <v>189</v>
      </c>
      <c r="E127" s="138"/>
    </row>
    <row r="128" spans="1:5" x14ac:dyDescent="0.25">
      <c r="A128" s="126" t="s">
        <v>157</v>
      </c>
      <c r="B128" s="126"/>
      <c r="C128" s="126"/>
      <c r="D128" s="138" t="s">
        <v>13</v>
      </c>
      <c r="E128" s="138"/>
    </row>
    <row r="129" spans="1:6" x14ac:dyDescent="0.25">
      <c r="A129" s="126" t="s">
        <v>158</v>
      </c>
      <c r="B129" s="126"/>
      <c r="C129" s="126"/>
      <c r="D129" s="138" t="s">
        <v>190</v>
      </c>
      <c r="E129" s="138"/>
    </row>
    <row r="130" spans="1:6" x14ac:dyDescent="0.25">
      <c r="A130" s="126" t="s">
        <v>160</v>
      </c>
      <c r="B130" s="126"/>
      <c r="C130" s="126"/>
      <c r="D130" s="138" t="s">
        <v>426</v>
      </c>
      <c r="E130" s="138"/>
    </row>
    <row r="133" spans="1:6" ht="15.75" x14ac:dyDescent="0.25">
      <c r="A133" s="140" t="s">
        <v>191</v>
      </c>
      <c r="B133" s="140"/>
      <c r="C133" s="140"/>
      <c r="D133" s="140"/>
      <c r="E133" s="140"/>
    </row>
    <row r="134" spans="1:6" ht="15.75" x14ac:dyDescent="0.25">
      <c r="A134" s="32"/>
      <c r="B134" s="32"/>
      <c r="C134" s="32"/>
      <c r="D134" s="32"/>
      <c r="E134" s="32"/>
    </row>
    <row r="135" spans="1:6" x14ac:dyDescent="0.25">
      <c r="A135" s="33" t="s">
        <v>137</v>
      </c>
      <c r="B135" s="33" t="s">
        <v>192</v>
      </c>
    </row>
    <row r="136" spans="1:6" x14ac:dyDescent="0.25">
      <c r="A136" s="126" t="s">
        <v>139</v>
      </c>
      <c r="B136" s="126"/>
      <c r="C136" s="126"/>
      <c r="D136" s="126" t="s">
        <v>193</v>
      </c>
      <c r="E136" s="126"/>
      <c r="F136" s="126"/>
    </row>
    <row r="137" spans="1:6" x14ac:dyDescent="0.25">
      <c r="A137" s="126" t="s">
        <v>141</v>
      </c>
      <c r="B137" s="126"/>
      <c r="C137" s="126"/>
      <c r="D137" s="138" t="s">
        <v>142</v>
      </c>
      <c r="E137" s="138"/>
    </row>
    <row r="138" spans="1:6" x14ac:dyDescent="0.25">
      <c r="A138" s="126" t="s">
        <v>143</v>
      </c>
      <c r="B138" s="126"/>
      <c r="C138" s="126"/>
      <c r="D138" s="138" t="s">
        <v>194</v>
      </c>
      <c r="E138" s="138"/>
    </row>
    <row r="139" spans="1:6" x14ac:dyDescent="0.25">
      <c r="A139" s="126" t="s">
        <v>145</v>
      </c>
      <c r="B139" s="126"/>
      <c r="C139" s="126"/>
      <c r="D139" s="139" t="s">
        <v>172</v>
      </c>
      <c r="E139" s="139"/>
    </row>
    <row r="140" spans="1:6" x14ac:dyDescent="0.25">
      <c r="A140" s="126" t="s">
        <v>147</v>
      </c>
      <c r="B140" s="126"/>
      <c r="C140" s="126"/>
      <c r="D140" s="138" t="s">
        <v>188</v>
      </c>
      <c r="E140" s="138"/>
    </row>
    <row r="141" spans="1:6" x14ac:dyDescent="0.25">
      <c r="A141" s="126" t="s">
        <v>149</v>
      </c>
      <c r="B141" s="126"/>
      <c r="C141" s="126"/>
      <c r="D141" s="138" t="s">
        <v>174</v>
      </c>
      <c r="E141" s="138"/>
    </row>
    <row r="142" spans="1:6" x14ac:dyDescent="0.25">
      <c r="A142" s="126" t="s">
        <v>151</v>
      </c>
      <c r="B142" s="126"/>
      <c r="C142" s="126"/>
      <c r="D142" s="138" t="s">
        <v>152</v>
      </c>
      <c r="E142" s="138"/>
    </row>
    <row r="143" spans="1:6" x14ac:dyDescent="0.25">
      <c r="A143" s="126" t="s">
        <v>153</v>
      </c>
      <c r="B143" s="126"/>
      <c r="C143" s="126"/>
      <c r="D143" s="138" t="s">
        <v>175</v>
      </c>
      <c r="E143" s="138"/>
    </row>
    <row r="144" spans="1:6" x14ac:dyDescent="0.25">
      <c r="A144" s="126" t="s">
        <v>155</v>
      </c>
      <c r="B144" s="126"/>
      <c r="C144" s="126"/>
      <c r="D144" s="138" t="s">
        <v>189</v>
      </c>
      <c r="E144" s="138"/>
    </row>
    <row r="145" spans="1:6" x14ac:dyDescent="0.25">
      <c r="A145" s="126" t="s">
        <v>157</v>
      </c>
      <c r="B145" s="126"/>
      <c r="C145" s="126"/>
      <c r="D145" s="138" t="s">
        <v>25</v>
      </c>
      <c r="E145" s="138"/>
    </row>
    <row r="146" spans="1:6" x14ac:dyDescent="0.25">
      <c r="A146" s="126" t="s">
        <v>158</v>
      </c>
      <c r="B146" s="126"/>
      <c r="C146" s="126"/>
      <c r="D146" s="138" t="s">
        <v>195</v>
      </c>
      <c r="E146" s="138"/>
    </row>
    <row r="147" spans="1:6" x14ac:dyDescent="0.25">
      <c r="A147" s="126" t="s">
        <v>160</v>
      </c>
      <c r="B147" s="126"/>
      <c r="C147" s="126"/>
      <c r="D147" s="138" t="s">
        <v>435</v>
      </c>
      <c r="E147" s="138"/>
    </row>
    <row r="150" spans="1:6" ht="15.75" x14ac:dyDescent="0.25">
      <c r="A150" s="140" t="s">
        <v>196</v>
      </c>
      <c r="B150" s="140"/>
      <c r="C150" s="140"/>
      <c r="D150" s="140"/>
      <c r="E150" s="140"/>
    </row>
    <row r="151" spans="1:6" ht="15.75" x14ac:dyDescent="0.25">
      <c r="A151" s="32"/>
      <c r="B151" s="32"/>
      <c r="C151" s="32"/>
      <c r="D151" s="32"/>
      <c r="E151" s="32"/>
    </row>
    <row r="152" spans="1:6" x14ac:dyDescent="0.25">
      <c r="A152" s="33" t="s">
        <v>137</v>
      </c>
      <c r="B152" s="33" t="s">
        <v>430</v>
      </c>
      <c r="C152" s="33" t="s">
        <v>179</v>
      </c>
    </row>
    <row r="153" spans="1:6" x14ac:dyDescent="0.25">
      <c r="A153" s="126" t="s">
        <v>139</v>
      </c>
      <c r="B153" s="126"/>
      <c r="C153" s="126"/>
      <c r="D153" s="126" t="s">
        <v>431</v>
      </c>
      <c r="E153" s="126"/>
      <c r="F153" s="126"/>
    </row>
    <row r="154" spans="1:6" x14ac:dyDescent="0.25">
      <c r="A154" s="126" t="s">
        <v>141</v>
      </c>
      <c r="B154" s="126"/>
      <c r="C154" s="126"/>
      <c r="D154" s="138" t="s">
        <v>142</v>
      </c>
      <c r="E154" s="138"/>
    </row>
    <row r="155" spans="1:6" x14ac:dyDescent="0.25">
      <c r="A155" s="126" t="s">
        <v>143</v>
      </c>
      <c r="B155" s="126"/>
      <c r="C155" s="126"/>
      <c r="D155" s="138" t="s">
        <v>198</v>
      </c>
      <c r="E155" s="138"/>
    </row>
    <row r="156" spans="1:6" x14ac:dyDescent="0.25">
      <c r="A156" s="126" t="s">
        <v>145</v>
      </c>
      <c r="B156" s="126"/>
      <c r="C156" s="126"/>
      <c r="D156" s="139" t="s">
        <v>172</v>
      </c>
      <c r="E156" s="139"/>
    </row>
    <row r="157" spans="1:6" x14ac:dyDescent="0.25">
      <c r="A157" s="126" t="s">
        <v>147</v>
      </c>
      <c r="B157" s="126"/>
      <c r="C157" s="126"/>
      <c r="D157" s="138" t="s">
        <v>432</v>
      </c>
      <c r="E157" s="138"/>
    </row>
    <row r="158" spans="1:6" x14ac:dyDescent="0.25">
      <c r="A158" s="126" t="s">
        <v>433</v>
      </c>
      <c r="B158" s="126"/>
      <c r="C158" s="126"/>
      <c r="D158" s="126"/>
      <c r="E158" s="126"/>
    </row>
    <row r="159" spans="1:6" x14ac:dyDescent="0.25">
      <c r="A159" s="126" t="s">
        <v>151</v>
      </c>
      <c r="B159" s="126"/>
      <c r="C159" s="126"/>
      <c r="D159" s="138" t="s">
        <v>152</v>
      </c>
      <c r="E159" s="138"/>
    </row>
    <row r="160" spans="1:6" x14ac:dyDescent="0.25">
      <c r="A160" s="126" t="s">
        <v>153</v>
      </c>
      <c r="B160" s="126"/>
      <c r="C160" s="126"/>
      <c r="D160" s="138" t="s">
        <v>175</v>
      </c>
      <c r="E160" s="138"/>
    </row>
    <row r="161" spans="1:6" x14ac:dyDescent="0.25">
      <c r="A161" s="126" t="s">
        <v>155</v>
      </c>
      <c r="B161" s="126"/>
      <c r="C161" s="126"/>
      <c r="D161" s="138" t="s">
        <v>156</v>
      </c>
      <c r="E161" s="138"/>
    </row>
    <row r="162" spans="1:6" x14ac:dyDescent="0.25">
      <c r="A162" s="126" t="s">
        <v>157</v>
      </c>
      <c r="B162" s="126"/>
      <c r="C162" s="126"/>
      <c r="D162" s="138" t="s">
        <v>13</v>
      </c>
      <c r="E162" s="138"/>
    </row>
    <row r="163" spans="1:6" x14ac:dyDescent="0.25">
      <c r="A163" s="126" t="s">
        <v>158</v>
      </c>
      <c r="B163" s="126"/>
      <c r="C163" s="126"/>
      <c r="D163" s="138" t="s">
        <v>199</v>
      </c>
      <c r="E163" s="138"/>
    </row>
    <row r="164" spans="1:6" x14ac:dyDescent="0.25">
      <c r="A164" s="126" t="s">
        <v>160</v>
      </c>
      <c r="B164" s="126"/>
      <c r="C164" s="126"/>
      <c r="D164" s="138" t="s">
        <v>427</v>
      </c>
      <c r="E164" s="138"/>
    </row>
    <row r="165" spans="1:6" x14ac:dyDescent="0.25">
      <c r="A165" s="23"/>
      <c r="B165" s="23"/>
      <c r="C165" s="23"/>
      <c r="D165" s="3"/>
      <c r="E165" s="3"/>
    </row>
    <row r="166" spans="1:6" ht="15.75" x14ac:dyDescent="0.25">
      <c r="A166" s="140" t="s">
        <v>201</v>
      </c>
      <c r="B166" s="140"/>
      <c r="C166" s="140"/>
      <c r="D166" s="140"/>
      <c r="E166" s="140"/>
    </row>
    <row r="167" spans="1:6" ht="15.75" x14ac:dyDescent="0.25">
      <c r="A167" s="32"/>
      <c r="B167" s="32"/>
      <c r="C167" s="32"/>
      <c r="D167" s="32"/>
      <c r="E167" s="32"/>
    </row>
    <row r="168" spans="1:6" x14ac:dyDescent="0.25">
      <c r="A168" s="33" t="s">
        <v>137</v>
      </c>
      <c r="B168" s="33" t="s">
        <v>192</v>
      </c>
      <c r="C168" s="33" t="s">
        <v>179</v>
      </c>
    </row>
    <row r="169" spans="1:6" x14ac:dyDescent="0.25">
      <c r="A169" s="126" t="s">
        <v>139</v>
      </c>
      <c r="B169" s="126"/>
      <c r="C169" s="126"/>
      <c r="D169" s="126" t="s">
        <v>202</v>
      </c>
      <c r="E169" s="126"/>
      <c r="F169" s="126"/>
    </row>
    <row r="170" spans="1:6" x14ac:dyDescent="0.25">
      <c r="A170" s="126" t="s">
        <v>141</v>
      </c>
      <c r="B170" s="126"/>
      <c r="C170" s="126"/>
      <c r="D170" s="138" t="s">
        <v>142</v>
      </c>
      <c r="E170" s="138"/>
    </row>
    <row r="171" spans="1:6" x14ac:dyDescent="0.25">
      <c r="A171" s="126" t="s">
        <v>143</v>
      </c>
      <c r="B171" s="126"/>
      <c r="C171" s="126"/>
      <c r="D171" s="138" t="s">
        <v>198</v>
      </c>
      <c r="E171" s="138"/>
    </row>
    <row r="172" spans="1:6" x14ac:dyDescent="0.25">
      <c r="A172" s="126" t="s">
        <v>145</v>
      </c>
      <c r="B172" s="126"/>
      <c r="C172" s="126"/>
      <c r="D172" s="139" t="s">
        <v>172</v>
      </c>
      <c r="E172" s="139"/>
    </row>
    <row r="173" spans="1:6" x14ac:dyDescent="0.25">
      <c r="A173" s="126" t="s">
        <v>147</v>
      </c>
      <c r="B173" s="126"/>
      <c r="C173" s="126"/>
      <c r="D173" s="138" t="s">
        <v>148</v>
      </c>
      <c r="E173" s="138"/>
    </row>
    <row r="174" spans="1:6" x14ac:dyDescent="0.25">
      <c r="A174" s="126" t="s">
        <v>149</v>
      </c>
      <c r="B174" s="126"/>
      <c r="C174" s="126"/>
      <c r="D174" s="138" t="s">
        <v>174</v>
      </c>
      <c r="E174" s="138"/>
    </row>
    <row r="175" spans="1:6" x14ac:dyDescent="0.25">
      <c r="A175" s="126" t="s">
        <v>151</v>
      </c>
      <c r="B175" s="126"/>
      <c r="C175" s="126"/>
      <c r="D175" s="138" t="s">
        <v>152</v>
      </c>
      <c r="E175" s="138"/>
    </row>
    <row r="176" spans="1:6" x14ac:dyDescent="0.25">
      <c r="A176" s="126" t="s">
        <v>153</v>
      </c>
      <c r="B176" s="126"/>
      <c r="C176" s="126"/>
      <c r="D176" s="138" t="s">
        <v>175</v>
      </c>
      <c r="E176" s="138"/>
    </row>
    <row r="177" spans="1:5" x14ac:dyDescent="0.25">
      <c r="A177" s="126" t="s">
        <v>155</v>
      </c>
      <c r="B177" s="126"/>
      <c r="C177" s="126"/>
      <c r="D177" s="138" t="s">
        <v>156</v>
      </c>
      <c r="E177" s="138"/>
    </row>
    <row r="178" spans="1:5" x14ac:dyDescent="0.25">
      <c r="A178" s="126" t="s">
        <v>157</v>
      </c>
      <c r="B178" s="126"/>
      <c r="C178" s="126"/>
      <c r="D178" s="138" t="s">
        <v>13</v>
      </c>
      <c r="E178" s="138"/>
    </row>
    <row r="179" spans="1:5" x14ac:dyDescent="0.25">
      <c r="A179" s="126" t="s">
        <v>158</v>
      </c>
      <c r="B179" s="126"/>
      <c r="C179" s="126"/>
      <c r="D179" s="138" t="s">
        <v>203</v>
      </c>
      <c r="E179" s="138"/>
    </row>
    <row r="180" spans="1:5" x14ac:dyDescent="0.25">
      <c r="A180" s="126" t="s">
        <v>261</v>
      </c>
      <c r="B180" s="126"/>
      <c r="C180" s="126"/>
      <c r="D180" s="126"/>
      <c r="E180" s="126"/>
    </row>
    <row r="181" spans="1:5" x14ac:dyDescent="0.25">
      <c r="A181" s="126" t="s">
        <v>160</v>
      </c>
      <c r="B181" s="126"/>
      <c r="C181" s="126"/>
      <c r="D181" s="138" t="s">
        <v>204</v>
      </c>
      <c r="E181" s="138"/>
    </row>
    <row r="184" spans="1:5" ht="15.75" x14ac:dyDescent="0.25">
      <c r="A184" s="140" t="s">
        <v>205</v>
      </c>
      <c r="B184" s="140"/>
      <c r="C184" s="140"/>
      <c r="D184" s="140"/>
      <c r="E184" s="140"/>
    </row>
    <row r="185" spans="1:5" ht="15.75" x14ac:dyDescent="0.25">
      <c r="A185" s="32"/>
      <c r="B185" s="32"/>
      <c r="C185" s="32"/>
      <c r="D185" s="32"/>
      <c r="E185" s="32"/>
    </row>
    <row r="186" spans="1:5" x14ac:dyDescent="0.25">
      <c r="A186" s="33" t="s">
        <v>137</v>
      </c>
      <c r="B186" s="33" t="s">
        <v>206</v>
      </c>
      <c r="C186" s="141" t="s">
        <v>207</v>
      </c>
      <c r="D186" s="141"/>
      <c r="E186" s="141"/>
    </row>
    <row r="187" spans="1:5" x14ac:dyDescent="0.25">
      <c r="A187" s="126" t="s">
        <v>139</v>
      </c>
      <c r="B187" s="126"/>
      <c r="C187" s="126"/>
      <c r="D187" s="138" t="s">
        <v>208</v>
      </c>
      <c r="E187" s="138"/>
    </row>
    <row r="188" spans="1:5" x14ac:dyDescent="0.25">
      <c r="A188" s="126" t="s">
        <v>141</v>
      </c>
      <c r="B188" s="126"/>
      <c r="C188" s="126"/>
      <c r="D188" s="138" t="s">
        <v>142</v>
      </c>
      <c r="E188" s="138"/>
    </row>
    <row r="189" spans="1:5" x14ac:dyDescent="0.25">
      <c r="A189" s="126" t="s">
        <v>143</v>
      </c>
      <c r="B189" s="126"/>
      <c r="C189" s="126"/>
      <c r="D189" s="138" t="s">
        <v>198</v>
      </c>
      <c r="E189" s="138"/>
    </row>
    <row r="190" spans="1:5" x14ac:dyDescent="0.25">
      <c r="A190" s="126" t="s">
        <v>145</v>
      </c>
      <c r="B190" s="126"/>
      <c r="C190" s="126"/>
      <c r="D190" s="139" t="s">
        <v>172</v>
      </c>
      <c r="E190" s="139"/>
    </row>
    <row r="191" spans="1:5" x14ac:dyDescent="0.25">
      <c r="A191" s="126" t="s">
        <v>147</v>
      </c>
      <c r="B191" s="126"/>
      <c r="C191" s="126"/>
      <c r="D191" s="138" t="s">
        <v>209</v>
      </c>
      <c r="E191" s="138"/>
    </row>
    <row r="192" spans="1:5" x14ac:dyDescent="0.25">
      <c r="A192" s="126" t="s">
        <v>149</v>
      </c>
      <c r="B192" s="126"/>
      <c r="C192" s="126"/>
      <c r="D192" s="138" t="s">
        <v>174</v>
      </c>
      <c r="E192" s="138"/>
    </row>
    <row r="193" spans="1:5" x14ac:dyDescent="0.25">
      <c r="A193" s="126" t="s">
        <v>151</v>
      </c>
      <c r="B193" s="126"/>
      <c r="C193" s="126"/>
      <c r="D193" s="138" t="s">
        <v>152</v>
      </c>
      <c r="E193" s="138"/>
    </row>
    <row r="194" spans="1:5" x14ac:dyDescent="0.25">
      <c r="A194" s="126" t="s">
        <v>153</v>
      </c>
      <c r="B194" s="126"/>
      <c r="C194" s="126"/>
      <c r="D194" s="138" t="s">
        <v>175</v>
      </c>
      <c r="E194" s="138"/>
    </row>
    <row r="195" spans="1:5" x14ac:dyDescent="0.25">
      <c r="A195" s="126" t="s">
        <v>155</v>
      </c>
      <c r="B195" s="126"/>
      <c r="C195" s="126"/>
      <c r="D195" s="138" t="s">
        <v>156</v>
      </c>
      <c r="E195" s="138"/>
    </row>
    <row r="196" spans="1:5" x14ac:dyDescent="0.25">
      <c r="A196" s="126" t="s">
        <v>157</v>
      </c>
      <c r="B196" s="126"/>
      <c r="C196" s="126"/>
      <c r="D196" s="138" t="s">
        <v>13</v>
      </c>
      <c r="E196" s="138"/>
    </row>
    <row r="197" spans="1:5" x14ac:dyDescent="0.25">
      <c r="A197" s="126" t="s">
        <v>158</v>
      </c>
      <c r="B197" s="126"/>
      <c r="C197" s="126"/>
      <c r="D197" s="138" t="s">
        <v>210</v>
      </c>
      <c r="E197" s="138"/>
    </row>
    <row r="198" spans="1:5" x14ac:dyDescent="0.25">
      <c r="A198" s="126" t="s">
        <v>160</v>
      </c>
      <c r="B198" s="126"/>
      <c r="C198" s="126"/>
      <c r="D198" s="138" t="s">
        <v>434</v>
      </c>
      <c r="E198" s="138"/>
    </row>
    <row r="201" spans="1:5" ht="15.75" x14ac:dyDescent="0.25">
      <c r="A201" s="140" t="s">
        <v>211</v>
      </c>
      <c r="B201" s="140"/>
      <c r="C201" s="140"/>
      <c r="D201" s="140"/>
      <c r="E201" s="140"/>
    </row>
    <row r="202" spans="1:5" ht="15.75" x14ac:dyDescent="0.25">
      <c r="A202" s="32"/>
      <c r="B202" s="32"/>
      <c r="C202" s="32"/>
      <c r="D202" s="32"/>
      <c r="E202" s="32"/>
    </row>
    <row r="203" spans="1:5" x14ac:dyDescent="0.25">
      <c r="A203" s="33" t="s">
        <v>137</v>
      </c>
      <c r="B203" s="33" t="s">
        <v>162</v>
      </c>
      <c r="C203" s="141" t="s">
        <v>207</v>
      </c>
      <c r="D203" s="141"/>
      <c r="E203" s="141"/>
    </row>
    <row r="204" spans="1:5" x14ac:dyDescent="0.25">
      <c r="A204" s="126" t="s">
        <v>139</v>
      </c>
      <c r="B204" s="126"/>
      <c r="C204" s="126"/>
      <c r="D204" s="138" t="s">
        <v>212</v>
      </c>
      <c r="E204" s="138"/>
    </row>
    <row r="205" spans="1:5" x14ac:dyDescent="0.25">
      <c r="A205" s="126" t="s">
        <v>141</v>
      </c>
      <c r="B205" s="126"/>
      <c r="C205" s="126"/>
      <c r="D205" s="138" t="s">
        <v>142</v>
      </c>
      <c r="E205" s="138"/>
    </row>
    <row r="206" spans="1:5" x14ac:dyDescent="0.25">
      <c r="A206" s="126" t="s">
        <v>143</v>
      </c>
      <c r="B206" s="126"/>
      <c r="C206" s="126"/>
      <c r="D206" s="138" t="s">
        <v>198</v>
      </c>
      <c r="E206" s="138"/>
    </row>
    <row r="207" spans="1:5" x14ac:dyDescent="0.25">
      <c r="A207" s="126" t="s">
        <v>145</v>
      </c>
      <c r="B207" s="126"/>
      <c r="C207" s="126"/>
      <c r="D207" s="139" t="s">
        <v>172</v>
      </c>
      <c r="E207" s="139"/>
    </row>
    <row r="208" spans="1:5" x14ac:dyDescent="0.25">
      <c r="A208" s="126" t="s">
        <v>147</v>
      </c>
      <c r="B208" s="126"/>
      <c r="C208" s="126"/>
      <c r="D208" s="138" t="s">
        <v>209</v>
      </c>
      <c r="E208" s="138"/>
    </row>
    <row r="209" spans="1:5" x14ac:dyDescent="0.25">
      <c r="A209" s="126" t="s">
        <v>149</v>
      </c>
      <c r="B209" s="126"/>
      <c r="C209" s="126"/>
      <c r="D209" s="138" t="s">
        <v>174</v>
      </c>
      <c r="E209" s="138"/>
    </row>
    <row r="210" spans="1:5" x14ac:dyDescent="0.25">
      <c r="A210" s="126" t="s">
        <v>151</v>
      </c>
      <c r="B210" s="126"/>
      <c r="C210" s="126"/>
      <c r="D210" s="138" t="s">
        <v>152</v>
      </c>
      <c r="E210" s="138"/>
    </row>
    <row r="211" spans="1:5" x14ac:dyDescent="0.25">
      <c r="A211" s="126" t="s">
        <v>153</v>
      </c>
      <c r="B211" s="126"/>
      <c r="C211" s="126"/>
      <c r="D211" s="138" t="s">
        <v>175</v>
      </c>
      <c r="E211" s="138"/>
    </row>
    <row r="212" spans="1:5" x14ac:dyDescent="0.25">
      <c r="A212" s="126" t="s">
        <v>155</v>
      </c>
      <c r="B212" s="126"/>
      <c r="C212" s="126"/>
      <c r="D212" s="138" t="s">
        <v>156</v>
      </c>
      <c r="E212" s="138"/>
    </row>
    <row r="213" spans="1:5" x14ac:dyDescent="0.25">
      <c r="A213" s="126" t="s">
        <v>157</v>
      </c>
      <c r="B213" s="126"/>
      <c r="C213" s="126"/>
      <c r="D213" s="138" t="s">
        <v>13</v>
      </c>
      <c r="E213" s="138"/>
    </row>
    <row r="214" spans="1:5" x14ac:dyDescent="0.25">
      <c r="A214" s="126" t="s">
        <v>158</v>
      </c>
      <c r="B214" s="126"/>
      <c r="C214" s="126"/>
      <c r="D214" s="138" t="s">
        <v>213</v>
      </c>
      <c r="E214" s="138"/>
    </row>
    <row r="215" spans="1:5" x14ac:dyDescent="0.25">
      <c r="A215" s="126" t="s">
        <v>160</v>
      </c>
      <c r="B215" s="126"/>
      <c r="C215" s="126"/>
      <c r="D215" s="138" t="s">
        <v>214</v>
      </c>
      <c r="E215" s="138"/>
    </row>
    <row r="216" spans="1:5" x14ac:dyDescent="0.25">
      <c r="A216" s="23"/>
      <c r="B216" s="23"/>
      <c r="C216" s="23"/>
      <c r="D216" s="3"/>
      <c r="E216" s="3"/>
    </row>
    <row r="217" spans="1:5" x14ac:dyDescent="0.25">
      <c r="A217" s="23"/>
      <c r="B217" s="23"/>
      <c r="C217" s="23"/>
      <c r="D217" s="3"/>
      <c r="E217" s="3"/>
    </row>
    <row r="218" spans="1:5" ht="15.75" x14ac:dyDescent="0.25">
      <c r="A218" s="140" t="s">
        <v>215</v>
      </c>
      <c r="B218" s="140"/>
      <c r="C218" s="140"/>
      <c r="D218" s="140"/>
      <c r="E218" s="140"/>
    </row>
    <row r="219" spans="1:5" ht="15.75" x14ac:dyDescent="0.25">
      <c r="A219" s="32"/>
      <c r="B219" s="32"/>
      <c r="C219" s="32"/>
      <c r="D219" s="32"/>
      <c r="E219" s="32"/>
    </row>
    <row r="220" spans="1:5" x14ac:dyDescent="0.25">
      <c r="A220" s="33" t="s">
        <v>137</v>
      </c>
      <c r="B220" s="33" t="s">
        <v>197</v>
      </c>
      <c r="C220" s="33" t="s">
        <v>179</v>
      </c>
      <c r="D220" s="33"/>
      <c r="E220" s="33"/>
    </row>
    <row r="221" spans="1:5" x14ac:dyDescent="0.25">
      <c r="A221" s="126" t="s">
        <v>139</v>
      </c>
      <c r="B221" s="126"/>
      <c r="C221" s="126"/>
      <c r="D221" s="138" t="s">
        <v>202</v>
      </c>
      <c r="E221" s="138"/>
    </row>
    <row r="222" spans="1:5" x14ac:dyDescent="0.25">
      <c r="A222" s="126" t="s">
        <v>141</v>
      </c>
      <c r="B222" s="126"/>
      <c r="C222" s="126"/>
      <c r="D222" s="138" t="s">
        <v>142</v>
      </c>
      <c r="E222" s="138"/>
    </row>
    <row r="223" spans="1:5" x14ac:dyDescent="0.25">
      <c r="A223" s="126" t="s">
        <v>143</v>
      </c>
      <c r="B223" s="126"/>
      <c r="C223" s="126"/>
      <c r="D223" s="138" t="s">
        <v>198</v>
      </c>
      <c r="E223" s="138"/>
    </row>
    <row r="224" spans="1:5" x14ac:dyDescent="0.25">
      <c r="A224" s="126" t="s">
        <v>145</v>
      </c>
      <c r="B224" s="126"/>
      <c r="C224" s="126"/>
      <c r="D224" s="139" t="s">
        <v>172</v>
      </c>
      <c r="E224" s="139"/>
    </row>
    <row r="225" spans="1:5" x14ac:dyDescent="0.25">
      <c r="A225" s="126" t="s">
        <v>147</v>
      </c>
      <c r="B225" s="126"/>
      <c r="C225" s="126"/>
      <c r="D225" s="138" t="s">
        <v>209</v>
      </c>
      <c r="E225" s="138"/>
    </row>
    <row r="226" spans="1:5" x14ac:dyDescent="0.25">
      <c r="A226" s="126" t="s">
        <v>149</v>
      </c>
      <c r="B226" s="126"/>
      <c r="C226" s="126"/>
      <c r="D226" s="138" t="s">
        <v>174</v>
      </c>
      <c r="E226" s="138"/>
    </row>
    <row r="227" spans="1:5" x14ac:dyDescent="0.25">
      <c r="A227" s="126" t="s">
        <v>151</v>
      </c>
      <c r="B227" s="126"/>
      <c r="C227" s="126"/>
      <c r="D227" s="138" t="s">
        <v>152</v>
      </c>
      <c r="E227" s="138"/>
    </row>
    <row r="228" spans="1:5" x14ac:dyDescent="0.25">
      <c r="A228" s="126" t="s">
        <v>153</v>
      </c>
      <c r="B228" s="126"/>
      <c r="C228" s="126"/>
      <c r="D228" s="138" t="s">
        <v>175</v>
      </c>
      <c r="E228" s="138"/>
    </row>
    <row r="229" spans="1:5" x14ac:dyDescent="0.25">
      <c r="A229" s="126" t="s">
        <v>155</v>
      </c>
      <c r="B229" s="126"/>
      <c r="C229" s="126"/>
      <c r="D229" s="138" t="s">
        <v>156</v>
      </c>
      <c r="E229" s="138"/>
    </row>
    <row r="230" spans="1:5" x14ac:dyDescent="0.25">
      <c r="A230" s="126" t="s">
        <v>157</v>
      </c>
      <c r="B230" s="126"/>
      <c r="C230" s="126"/>
      <c r="D230" s="138" t="s">
        <v>13</v>
      </c>
      <c r="E230" s="138"/>
    </row>
    <row r="231" spans="1:5" x14ac:dyDescent="0.25">
      <c r="A231" s="126" t="s">
        <v>158</v>
      </c>
      <c r="B231" s="126"/>
      <c r="C231" s="126"/>
      <c r="D231" s="138" t="s">
        <v>199</v>
      </c>
      <c r="E231" s="138"/>
    </row>
    <row r="232" spans="1:5" x14ac:dyDescent="0.25">
      <c r="A232" s="126" t="s">
        <v>200</v>
      </c>
      <c r="B232" s="126"/>
      <c r="C232" s="126"/>
      <c r="D232" s="3"/>
      <c r="E232" s="3"/>
    </row>
    <row r="233" spans="1:5" x14ac:dyDescent="0.25">
      <c r="A233" s="126" t="s">
        <v>160</v>
      </c>
      <c r="B233" s="126"/>
      <c r="C233" s="126"/>
      <c r="D233" s="138" t="s">
        <v>216</v>
      </c>
      <c r="E233" s="138"/>
    </row>
  </sheetData>
  <mergeCells count="331">
    <mergeCell ref="A233:C233"/>
    <mergeCell ref="D233:E233"/>
    <mergeCell ref="A228:C228"/>
    <mergeCell ref="D228:E228"/>
    <mergeCell ref="A229:C229"/>
    <mergeCell ref="D229:E229"/>
    <mergeCell ref="A230:C230"/>
    <mergeCell ref="D230:E230"/>
    <mergeCell ref="A231:C231"/>
    <mergeCell ref="D231:E231"/>
    <mergeCell ref="A232:C232"/>
    <mergeCell ref="A227:C227"/>
    <mergeCell ref="D227:E227"/>
    <mergeCell ref="A150:E150"/>
    <mergeCell ref="D153:F153"/>
    <mergeCell ref="A158:E158"/>
    <mergeCell ref="A162:C162"/>
    <mergeCell ref="D162:E162"/>
    <mergeCell ref="A164:C164"/>
    <mergeCell ref="D164:E164"/>
    <mergeCell ref="A218:E218"/>
    <mergeCell ref="A221:C221"/>
    <mergeCell ref="D221:E221"/>
    <mergeCell ref="A153:C153"/>
    <mergeCell ref="A154:C154"/>
    <mergeCell ref="D154:E154"/>
    <mergeCell ref="A169:C169"/>
    <mergeCell ref="D169:F169"/>
    <mergeCell ref="A170:C170"/>
    <mergeCell ref="D170:E170"/>
    <mergeCell ref="A171:C171"/>
    <mergeCell ref="D171:E171"/>
    <mergeCell ref="A161:C161"/>
    <mergeCell ref="D161:E161"/>
    <mergeCell ref="A163:C163"/>
    <mergeCell ref="A18:C18"/>
    <mergeCell ref="D18:E18"/>
    <mergeCell ref="A19:C19"/>
    <mergeCell ref="D19:E19"/>
    <mergeCell ref="A20:C20"/>
    <mergeCell ref="D20:E20"/>
    <mergeCell ref="A1:G1"/>
    <mergeCell ref="A4:I7"/>
    <mergeCell ref="A10:G10"/>
    <mergeCell ref="A12:G12"/>
    <mergeCell ref="A14:E14"/>
    <mergeCell ref="A17:C17"/>
    <mergeCell ref="D17:E17"/>
    <mergeCell ref="A24:C24"/>
    <mergeCell ref="D24:E24"/>
    <mergeCell ref="A25:C25"/>
    <mergeCell ref="D25:E25"/>
    <mergeCell ref="A26:C26"/>
    <mergeCell ref="D26:E26"/>
    <mergeCell ref="A21:C21"/>
    <mergeCell ref="D21:E21"/>
    <mergeCell ref="A22:C22"/>
    <mergeCell ref="D22:E22"/>
    <mergeCell ref="A23:C23"/>
    <mergeCell ref="D23:E23"/>
    <mergeCell ref="A35:C35"/>
    <mergeCell ref="D35:E35"/>
    <mergeCell ref="A36:C36"/>
    <mergeCell ref="D36:E36"/>
    <mergeCell ref="A37:C37"/>
    <mergeCell ref="D37:E37"/>
    <mergeCell ref="A27:C27"/>
    <mergeCell ref="D27:E27"/>
    <mergeCell ref="A28:C28"/>
    <mergeCell ref="D28:E28"/>
    <mergeCell ref="A31:E31"/>
    <mergeCell ref="A34:C34"/>
    <mergeCell ref="D34:E34"/>
    <mergeCell ref="A41:C41"/>
    <mergeCell ref="D41:E41"/>
    <mergeCell ref="A42:C42"/>
    <mergeCell ref="D42:E42"/>
    <mergeCell ref="A43:C43"/>
    <mergeCell ref="D43:E43"/>
    <mergeCell ref="A38:C38"/>
    <mergeCell ref="D38:E38"/>
    <mergeCell ref="A39:C39"/>
    <mergeCell ref="D39:E39"/>
    <mergeCell ref="A40:C40"/>
    <mergeCell ref="D40:E40"/>
    <mergeCell ref="A52:C52"/>
    <mergeCell ref="D52:E52"/>
    <mergeCell ref="A53:C53"/>
    <mergeCell ref="D53:E53"/>
    <mergeCell ref="A54:C54"/>
    <mergeCell ref="D54:E54"/>
    <mergeCell ref="A44:C44"/>
    <mergeCell ref="D44:E44"/>
    <mergeCell ref="A45:C45"/>
    <mergeCell ref="D45:E45"/>
    <mergeCell ref="A48:E48"/>
    <mergeCell ref="A51:C51"/>
    <mergeCell ref="A58:C58"/>
    <mergeCell ref="D58:E58"/>
    <mergeCell ref="A59:C59"/>
    <mergeCell ref="D59:E59"/>
    <mergeCell ref="A60:C60"/>
    <mergeCell ref="D60:E60"/>
    <mergeCell ref="A55:C55"/>
    <mergeCell ref="D55:E55"/>
    <mergeCell ref="A56:C56"/>
    <mergeCell ref="D56:E56"/>
    <mergeCell ref="A57:C57"/>
    <mergeCell ref="D57:E57"/>
    <mergeCell ref="A69:C69"/>
    <mergeCell ref="D69:E69"/>
    <mergeCell ref="A70:C70"/>
    <mergeCell ref="D70:E70"/>
    <mergeCell ref="A71:C71"/>
    <mergeCell ref="D71:E71"/>
    <mergeCell ref="A61:C61"/>
    <mergeCell ref="D61:E61"/>
    <mergeCell ref="A62:C62"/>
    <mergeCell ref="D62:E62"/>
    <mergeCell ref="A65:E65"/>
    <mergeCell ref="A68:C68"/>
    <mergeCell ref="D68:E68"/>
    <mergeCell ref="A75:C75"/>
    <mergeCell ref="D75:E75"/>
    <mergeCell ref="A76:C76"/>
    <mergeCell ref="D76:E76"/>
    <mergeCell ref="A77:C77"/>
    <mergeCell ref="D77:E77"/>
    <mergeCell ref="A72:C72"/>
    <mergeCell ref="D72:E72"/>
    <mergeCell ref="A73:C73"/>
    <mergeCell ref="D73:E73"/>
    <mergeCell ref="A74:C74"/>
    <mergeCell ref="D74:E74"/>
    <mergeCell ref="A86:C86"/>
    <mergeCell ref="D86:E86"/>
    <mergeCell ref="A87:C87"/>
    <mergeCell ref="D87:E87"/>
    <mergeCell ref="A88:C88"/>
    <mergeCell ref="D88:E88"/>
    <mergeCell ref="A78:C78"/>
    <mergeCell ref="D78:E78"/>
    <mergeCell ref="A79:C79"/>
    <mergeCell ref="D79:E79"/>
    <mergeCell ref="A82:E82"/>
    <mergeCell ref="A85:C85"/>
    <mergeCell ref="D85:E85"/>
    <mergeCell ref="A92:C92"/>
    <mergeCell ref="D92:E92"/>
    <mergeCell ref="A93:C93"/>
    <mergeCell ref="D93:E93"/>
    <mergeCell ref="A94:C94"/>
    <mergeCell ref="D94:E94"/>
    <mergeCell ref="A89:C89"/>
    <mergeCell ref="D89:E89"/>
    <mergeCell ref="A90:C90"/>
    <mergeCell ref="D90:E90"/>
    <mergeCell ref="A91:C91"/>
    <mergeCell ref="D91:E91"/>
    <mergeCell ref="A103:C103"/>
    <mergeCell ref="D103:E103"/>
    <mergeCell ref="A104:C104"/>
    <mergeCell ref="D104:E104"/>
    <mergeCell ref="A105:C105"/>
    <mergeCell ref="D105:E105"/>
    <mergeCell ref="A95:C95"/>
    <mergeCell ref="D95:E95"/>
    <mergeCell ref="A96:C96"/>
    <mergeCell ref="D96:E96"/>
    <mergeCell ref="A99:E99"/>
    <mergeCell ref="A102:C102"/>
    <mergeCell ref="D102:E102"/>
    <mergeCell ref="A109:C109"/>
    <mergeCell ref="D109:E109"/>
    <mergeCell ref="A110:C110"/>
    <mergeCell ref="D110:E110"/>
    <mergeCell ref="A111:C111"/>
    <mergeCell ref="D111:E111"/>
    <mergeCell ref="A106:C106"/>
    <mergeCell ref="D106:E106"/>
    <mergeCell ref="A107:C107"/>
    <mergeCell ref="D107:E107"/>
    <mergeCell ref="A108:C108"/>
    <mergeCell ref="D108:E108"/>
    <mergeCell ref="A120:C120"/>
    <mergeCell ref="D120:E120"/>
    <mergeCell ref="A121:C121"/>
    <mergeCell ref="D121:E121"/>
    <mergeCell ref="A122:C122"/>
    <mergeCell ref="D122:E122"/>
    <mergeCell ref="A112:C112"/>
    <mergeCell ref="D112:E112"/>
    <mergeCell ref="A113:C113"/>
    <mergeCell ref="D113:E113"/>
    <mergeCell ref="A116:E116"/>
    <mergeCell ref="A119:C119"/>
    <mergeCell ref="D119:E119"/>
    <mergeCell ref="A126:C126"/>
    <mergeCell ref="D126:E126"/>
    <mergeCell ref="A127:C127"/>
    <mergeCell ref="D127:E127"/>
    <mergeCell ref="A128:C128"/>
    <mergeCell ref="D128:E128"/>
    <mergeCell ref="A123:C123"/>
    <mergeCell ref="D123:E123"/>
    <mergeCell ref="A124:C124"/>
    <mergeCell ref="D124:E124"/>
    <mergeCell ref="A125:C125"/>
    <mergeCell ref="D125:E125"/>
    <mergeCell ref="A137:C137"/>
    <mergeCell ref="D137:E137"/>
    <mergeCell ref="A138:C138"/>
    <mergeCell ref="D138:E138"/>
    <mergeCell ref="A139:C139"/>
    <mergeCell ref="D139:E139"/>
    <mergeCell ref="A129:C129"/>
    <mergeCell ref="D129:E129"/>
    <mergeCell ref="A130:C130"/>
    <mergeCell ref="D130:E130"/>
    <mergeCell ref="A133:E133"/>
    <mergeCell ref="A136:C136"/>
    <mergeCell ref="D136:F136"/>
    <mergeCell ref="A143:C143"/>
    <mergeCell ref="D143:E143"/>
    <mergeCell ref="A144:C144"/>
    <mergeCell ref="D144:E144"/>
    <mergeCell ref="A145:C145"/>
    <mergeCell ref="D145:E145"/>
    <mergeCell ref="A140:C140"/>
    <mergeCell ref="D140:E140"/>
    <mergeCell ref="A141:C141"/>
    <mergeCell ref="D141:E141"/>
    <mergeCell ref="A142:C142"/>
    <mergeCell ref="D142:E142"/>
    <mergeCell ref="A146:C146"/>
    <mergeCell ref="D146:E146"/>
    <mergeCell ref="A147:C147"/>
    <mergeCell ref="D147:E147"/>
    <mergeCell ref="A159:C159"/>
    <mergeCell ref="D159:E159"/>
    <mergeCell ref="A160:C160"/>
    <mergeCell ref="D160:E160"/>
    <mergeCell ref="A155:C155"/>
    <mergeCell ref="D155:E155"/>
    <mergeCell ref="A156:C156"/>
    <mergeCell ref="D156:E156"/>
    <mergeCell ref="A157:C157"/>
    <mergeCell ref="D157:E157"/>
    <mergeCell ref="D163:E163"/>
    <mergeCell ref="A166:E166"/>
    <mergeCell ref="A175:C175"/>
    <mergeCell ref="D175:E175"/>
    <mergeCell ref="A176:C176"/>
    <mergeCell ref="D176:E176"/>
    <mergeCell ref="A177:C177"/>
    <mergeCell ref="D177:E177"/>
    <mergeCell ref="A172:C172"/>
    <mergeCell ref="D172:E172"/>
    <mergeCell ref="A173:C173"/>
    <mergeCell ref="D173:E173"/>
    <mergeCell ref="A174:C174"/>
    <mergeCell ref="D174:E174"/>
    <mergeCell ref="A184:E184"/>
    <mergeCell ref="C186:E186"/>
    <mergeCell ref="A187:C187"/>
    <mergeCell ref="D187:E187"/>
    <mergeCell ref="A188:C188"/>
    <mergeCell ref="D188:E188"/>
    <mergeCell ref="A178:C178"/>
    <mergeCell ref="D178:E178"/>
    <mergeCell ref="A179:C179"/>
    <mergeCell ref="D179:E179"/>
    <mergeCell ref="A180:E180"/>
    <mergeCell ref="A181:C181"/>
    <mergeCell ref="D181:E181"/>
    <mergeCell ref="A192:C192"/>
    <mergeCell ref="D192:E192"/>
    <mergeCell ref="A193:C193"/>
    <mergeCell ref="D193:E193"/>
    <mergeCell ref="A194:C194"/>
    <mergeCell ref="D194:E194"/>
    <mergeCell ref="A189:C189"/>
    <mergeCell ref="D189:E189"/>
    <mergeCell ref="A190:C190"/>
    <mergeCell ref="D190:E190"/>
    <mergeCell ref="A191:C191"/>
    <mergeCell ref="D191:E191"/>
    <mergeCell ref="A198:C198"/>
    <mergeCell ref="D198:E198"/>
    <mergeCell ref="A201:E201"/>
    <mergeCell ref="C203:E203"/>
    <mergeCell ref="A204:C204"/>
    <mergeCell ref="D204:E204"/>
    <mergeCell ref="A195:C195"/>
    <mergeCell ref="D195:E195"/>
    <mergeCell ref="A196:C196"/>
    <mergeCell ref="D196:E196"/>
    <mergeCell ref="A197:C197"/>
    <mergeCell ref="D197:E197"/>
    <mergeCell ref="A208:C208"/>
    <mergeCell ref="D208:E208"/>
    <mergeCell ref="A209:C209"/>
    <mergeCell ref="D209:E209"/>
    <mergeCell ref="A210:C210"/>
    <mergeCell ref="D210:E210"/>
    <mergeCell ref="A205:C205"/>
    <mergeCell ref="D205:E205"/>
    <mergeCell ref="A206:C206"/>
    <mergeCell ref="D206:E206"/>
    <mergeCell ref="A207:C207"/>
    <mergeCell ref="D207:E207"/>
    <mergeCell ref="A214:C214"/>
    <mergeCell ref="D214:E214"/>
    <mergeCell ref="A215:C215"/>
    <mergeCell ref="D215:E215"/>
    <mergeCell ref="A211:C211"/>
    <mergeCell ref="D211:E211"/>
    <mergeCell ref="A212:C212"/>
    <mergeCell ref="D212:E212"/>
    <mergeCell ref="A213:C213"/>
    <mergeCell ref="D213:E213"/>
    <mergeCell ref="A224:C224"/>
    <mergeCell ref="D224:E224"/>
    <mergeCell ref="A226:C226"/>
    <mergeCell ref="D226:E226"/>
    <mergeCell ref="A223:C223"/>
    <mergeCell ref="D223:E223"/>
    <mergeCell ref="A222:C222"/>
    <mergeCell ref="D222:E222"/>
    <mergeCell ref="A225:C225"/>
    <mergeCell ref="D225:E225"/>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Studie kompletní dokument</vt:lpstr>
      <vt:lpstr>Technická specifikace objektu</vt:lpstr>
      <vt:lpstr>Cenová nabídka prázdná</vt:lpstr>
      <vt:lpstr>Světla</vt:lpstr>
      <vt:lpstr>'Technická specifikace objektu'!Oblast_tisku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2023-05-09T04:58:28Z</dcterms:created>
  <dcterms:modified xsi:type="dcterms:W3CDTF">2023-05-09T09:01:51Z</dcterms:modified>
</cp:coreProperties>
</file>