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390" windowHeight="11130" activeTab="0"/>
  </bookViews>
  <sheets>
    <sheet name="Rekapitulace stavby" sheetId="1" r:id="rId1"/>
    <sheet name="01 - Přístavba" sheetId="2" r:id="rId2"/>
    <sheet name="02 - Stavební úpravy 1.PP" sheetId="3" r:id="rId3"/>
    <sheet name="03 - Stavební úpravy 1.NP" sheetId="4" r:id="rId4"/>
    <sheet name="04 - Stavební úpravy 2.NP" sheetId="5" r:id="rId5"/>
    <sheet name="05 - Zpevněné plochy, opl..." sheetId="6" r:id="rId6"/>
    <sheet name="06 - Zdravoinstalace" sheetId="7" r:id="rId7"/>
    <sheet name="07 - Vzduchotechnika" sheetId="8" r:id="rId8"/>
    <sheet name="08 - Vytápění" sheetId="9" r:id="rId9"/>
    <sheet name="09 - Vodovodní přípojka" sheetId="10" r:id="rId10"/>
    <sheet name="10 - Kanalizace splašková..." sheetId="11" r:id="rId11"/>
    <sheet name="11 - Kanalizace dešťová" sheetId="12" r:id="rId12"/>
    <sheet name="12 - Elektroinstalace" sheetId="13" r:id="rId13"/>
    <sheet name="VRN - Vedlejší a ostatní ..." sheetId="14" r:id="rId14"/>
    <sheet name="VV06 - Zdravoinstalace" sheetId="17" r:id="rId15"/>
    <sheet name="VV07 - Vzduchotechnika" sheetId="18" r:id="rId16"/>
    <sheet name="VV08 - Vytápění" sheetId="19" r:id="rId17"/>
    <sheet name="VV09 - Vodovodní přípojka" sheetId="20" r:id="rId18"/>
    <sheet name="VV10 - Kanalizace splašková..." sheetId="21" r:id="rId19"/>
    <sheet name="VV11 - Kanalizace dešťová" sheetId="22" r:id="rId20"/>
    <sheet name="VV12 - Elektro_přívod" sheetId="23" r:id="rId21"/>
    <sheet name="VV12 - Elektro_Silnoproud" sheetId="24" r:id="rId22"/>
    <sheet name="VV12 - Elektro_Svítidla" sheetId="25" r:id="rId23"/>
    <sheet name="VV12 - Elektro_Rozvad_PR_kotle" sheetId="26" r:id="rId24"/>
    <sheet name="VV12 - Elektro_Rozvaděč HR" sheetId="27" r:id="rId25"/>
    <sheet name="VV12 - Elektro_Slaboproud" sheetId="28" r:id="rId26"/>
    <sheet name="VV12 - Elektro_Hromosvod" sheetId="29" r:id="rId27"/>
    <sheet name="VV12 - Elektro_Ostatní" sheetId="30" r:id="rId28"/>
    <sheet name="Pokyny pro vyplnění" sheetId="15" r:id="rId29"/>
  </sheets>
  <definedNames>
    <definedName name="_xlnm._FilterDatabase" localSheetId="1" hidden="1">'01 - Přístavba'!$C$108:$K$1736</definedName>
    <definedName name="_xlnm._FilterDatabase" localSheetId="2" hidden="1">'02 - Stavební úpravy 1.PP'!$C$108:$K$1257</definedName>
    <definedName name="_xlnm._FilterDatabase" localSheetId="3" hidden="1">'03 - Stavební úpravy 1.NP'!$C$98:$K$529</definedName>
    <definedName name="_xlnm._FilterDatabase" localSheetId="4" hidden="1">'04 - Stavební úpravy 2.NP'!$C$92:$K$275</definedName>
    <definedName name="_xlnm._FilterDatabase" localSheetId="5" hidden="1">'05 - Zpevněné plochy, opl...'!$C$91:$K$581</definedName>
    <definedName name="_xlnm._FilterDatabase" localSheetId="6" hidden="1">'06 - Zdravoinstalace'!$C$80:$K$84</definedName>
    <definedName name="_xlnm._FilterDatabase" localSheetId="7" hidden="1">'07 - Vzduchotechnika'!$C$80:$K$84</definedName>
    <definedName name="_xlnm._FilterDatabase" localSheetId="8" hidden="1">'08 - Vytápění'!$C$80:$K$84</definedName>
    <definedName name="_xlnm._FilterDatabase" localSheetId="9" hidden="1">'09 - Vodovodní přípojka'!$C$80:$K$84</definedName>
    <definedName name="_xlnm._FilterDatabase" localSheetId="10" hidden="1">'10 - Kanalizace splašková...'!$C$80:$K$84</definedName>
    <definedName name="_xlnm._FilterDatabase" localSheetId="11" hidden="1">'11 - Kanalizace dešťová'!$C$80:$K$84</definedName>
    <definedName name="_xlnm._FilterDatabase" localSheetId="12" hidden="1">'12 - Elektroinstalace'!$C$80:$K$91</definedName>
    <definedName name="_xlnm._FilterDatabase" localSheetId="13" hidden="1">'VRN - Vedlejší a ostatní ...'!$C$79:$K$105</definedName>
    <definedName name="_xlnm.Print_Area" localSheetId="1">'01 - Přístavba'!$C$4:$J$39,'01 - Přístavba'!$C$45:$J$90,'01 - Přístavba'!$C$96:$K$1736</definedName>
    <definedName name="_xlnm.Print_Area" localSheetId="2">'02 - Stavební úpravy 1.PP'!$C$4:$J$39,'02 - Stavební úpravy 1.PP'!$C$45:$J$90,'02 - Stavební úpravy 1.PP'!$C$96:$K$1257</definedName>
    <definedName name="_xlnm.Print_Area" localSheetId="3">'03 - Stavební úpravy 1.NP'!$C$4:$J$39,'03 - Stavební úpravy 1.NP'!$C$45:$J$80,'03 - Stavební úpravy 1.NP'!$C$86:$K$529</definedName>
    <definedName name="_xlnm.Print_Area" localSheetId="4">'04 - Stavební úpravy 2.NP'!$C$4:$J$39,'04 - Stavební úpravy 2.NP'!$C$45:$J$74,'04 - Stavební úpravy 2.NP'!$C$80:$K$275</definedName>
    <definedName name="_xlnm.Print_Area" localSheetId="5">'05 - Zpevněné plochy, opl...'!$C$4:$J$39,'05 - Zpevněné plochy, opl...'!$C$45:$J$73,'05 - Zpevněné plochy, opl...'!$C$79:$K$581</definedName>
    <definedName name="_xlnm.Print_Area" localSheetId="6">'06 - Zdravoinstalace'!$C$4:$J$39,'06 - Zdravoinstalace'!$C$45:$J$62,'06 - Zdravoinstalace'!$C$68:$K$84</definedName>
    <definedName name="_xlnm.Print_Area" localSheetId="7">'07 - Vzduchotechnika'!$C$4:$J$39,'07 - Vzduchotechnika'!$C$45:$J$62,'07 - Vzduchotechnika'!$C$68:$K$84</definedName>
    <definedName name="_xlnm.Print_Area" localSheetId="8">'08 - Vytápění'!$C$4:$J$39,'08 - Vytápění'!$C$45:$J$62,'08 - Vytápění'!$C$68:$K$84</definedName>
    <definedName name="_xlnm.Print_Area" localSheetId="9">'09 - Vodovodní přípojka'!$C$4:$J$39,'09 - Vodovodní přípojka'!$C$45:$J$62,'09 - Vodovodní přípojka'!$C$68:$K$84</definedName>
    <definedName name="_xlnm.Print_Area" localSheetId="10">'10 - Kanalizace splašková...'!$C$4:$J$39,'10 - Kanalizace splašková...'!$C$45:$J$62,'10 - Kanalizace splašková...'!$C$68:$K$84</definedName>
    <definedName name="_xlnm.Print_Area" localSheetId="11">'11 - Kanalizace dešťová'!$C$4:$J$39,'11 - Kanalizace dešťová'!$C$45:$J$62,'11 - Kanalizace dešťová'!$C$68:$K$84</definedName>
    <definedName name="_xlnm.Print_Area" localSheetId="12">'12 - Elektroinstalace'!$C$4:$J$39,'12 - Elektroinstalace'!$C$45:$J$62,'12 - Elektroinstalace'!$C$68:$K$91</definedName>
    <definedName name="_xlnm.Print_Area" localSheetId="28">'Pokyny pro vyplnění'!$B$2:$K$71,'Pokyny pro vyplnění'!$B$74:$K$118,'Pokyny pro vyplnění'!$B$121:$K$161,'Pokyny pro vyplnění'!$B$164:$K$218</definedName>
    <definedName name="_xlnm.Print_Area" localSheetId="0">'Rekapitulace stavby'!$D$4:$AO$36,'Rekapitulace stavby'!$C$42:$AQ$68</definedName>
    <definedName name="_xlnm.Print_Area" localSheetId="13">'VRN - Vedlejší a ostatní ...'!$C$4:$J$39,'VRN - Vedlejší a ostatní ...'!$C$45:$J$61,'VRN - Vedlejší a ostatní ...'!$C$67:$K$105</definedName>
    <definedName name="_xlnm.Print_Titles" localSheetId="0">'Rekapitulace stavby'!$52:$52</definedName>
    <definedName name="_xlnm.Print_Titles" localSheetId="1">'01 - Přístavba'!$108:$108</definedName>
    <definedName name="_xlnm.Print_Titles" localSheetId="2">'02 - Stavební úpravy 1.PP'!$108:$108</definedName>
    <definedName name="_xlnm.Print_Titles" localSheetId="3">'03 - Stavební úpravy 1.NP'!$98:$98</definedName>
    <definedName name="_xlnm.Print_Titles" localSheetId="4">'04 - Stavební úpravy 2.NP'!$92:$92</definedName>
    <definedName name="_xlnm.Print_Titles" localSheetId="6">'06 - Zdravoinstalace'!$80:$80</definedName>
    <definedName name="_xlnm.Print_Titles" localSheetId="7">'07 - Vzduchotechnika'!$80:$80</definedName>
    <definedName name="_xlnm.Print_Titles" localSheetId="8">'08 - Vytápění'!$80:$80</definedName>
    <definedName name="_xlnm.Print_Titles" localSheetId="9">'09 - Vodovodní přípojka'!$80:$80</definedName>
    <definedName name="_xlnm.Print_Titles" localSheetId="10">'10 - Kanalizace splašková...'!$80:$80</definedName>
    <definedName name="_xlnm.Print_Titles" localSheetId="11">'11 - Kanalizace dešťová'!$80:$80</definedName>
    <definedName name="_xlnm.Print_Titles" localSheetId="12">'12 - Elektroinstalace'!$80:$80</definedName>
    <definedName name="_xlnm.Print_Titles" localSheetId="13">'VRN - Vedlejší a ostatní ...'!$79:$79</definedName>
  </definedNames>
  <calcPr calcId="152511"/>
</workbook>
</file>

<file path=xl/sharedStrings.xml><?xml version="1.0" encoding="utf-8"?>
<sst xmlns="http://schemas.openxmlformats.org/spreadsheetml/2006/main" count="41952" uniqueCount="5146">
  <si>
    <t>Export Komplet</t>
  </si>
  <si>
    <t>VZ</t>
  </si>
  <si>
    <t>2.0</t>
  </si>
  <si>
    <t/>
  </si>
  <si>
    <t>False</t>
  </si>
  <si>
    <t>{9c77751d-9761-4db1-bf79-bbc9507d5071}</t>
  </si>
  <si>
    <t>&gt;&gt;  skryté sloupce  &lt;&lt;</t>
  </si>
  <si>
    <t>0,01</t>
  </si>
  <si>
    <t>21</t>
  </si>
  <si>
    <t>15</t>
  </si>
  <si>
    <t>REKAPITULACE STAVBY</t>
  </si>
  <si>
    <t>v ---  níže se nacházejí doplnkové a pomocné údaje k sestavám  --- v</t>
  </si>
  <si>
    <t>0,001</t>
  </si>
  <si>
    <t>Kód:</t>
  </si>
  <si>
    <t>2023-019</t>
  </si>
  <si>
    <t>Stavba:</t>
  </si>
  <si>
    <t>ZŠ a MŠ Malé Hoštice - přístavba - rozšíření kapacity MŠ</t>
  </si>
  <si>
    <t>KSO:</t>
  </si>
  <si>
    <t>CC-CZ:</t>
  </si>
  <si>
    <t>Místo:</t>
  </si>
  <si>
    <t>parc.č. 583, k.ú. Malé Hoštice</t>
  </si>
  <si>
    <t>Datum:</t>
  </si>
  <si>
    <t>Zadavatel:</t>
  </si>
  <si>
    <t>IČ:</t>
  </si>
  <si>
    <t>Statutární město Opava</t>
  </si>
  <si>
    <t>DIČ:</t>
  </si>
  <si>
    <t>Zhotovitel:</t>
  </si>
  <si>
    <t xml:space="preserve"> </t>
  </si>
  <si>
    <t>Projektant:</t>
  </si>
  <si>
    <t>Ing. arch. Petr Mlýnek</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</si>
  <si>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</si>
  <si>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</si>
  <si>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</si>
  <si>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</si>
  <si>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</si>
  <si>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</si>
  <si>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</si>
  <si>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</si>
  <si>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</si>
  <si>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</si>
  <si>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</si>
  <si>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</si>
  <si>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</si>
  <si>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</si>
  <si>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</si>
  <si>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</si>
  <si>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</si>
  <si>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</si>
  <si>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</si>
  <si>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</si>
  <si>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</si>
  <si>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</si>
  <si>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</si>
  <si>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</si>
  <si>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</si>
  <si>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</si>
  <si>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</si>
  <si>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</si>
  <si>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</si>
  <si>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</si>
  <si>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</si>
  <si>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</si>
  <si>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</si>
  <si>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</si>
  <si>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</si>
  <si>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</si>
  <si>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</si>
  <si>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</si>
  <si>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</si>
  <si>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</si>
  <si>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</si>
  <si>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</si>
  <si>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</si>
  <si>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</si>
  <si>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Přístavba</t>
  </si>
  <si>
    <t>STA</t>
  </si>
  <si>
    <t>1</t>
  </si>
  <si>
    <t>{6d004ffb-24c9-4fdb-bc2e-f4fdccb6341f}</t>
  </si>
  <si>
    <t>2</t>
  </si>
  <si>
    <t>02</t>
  </si>
  <si>
    <t>Stavební úpravy 1.PP</t>
  </si>
  <si>
    <t>{6087e88a-553c-4746-8968-764f772eba44}</t>
  </si>
  <si>
    <t>03</t>
  </si>
  <si>
    <t>Stavební úpravy 1.NP</t>
  </si>
  <si>
    <t>{5f032cf6-df1f-4f08-9ce5-f767eb74c70b}</t>
  </si>
  <si>
    <t>04</t>
  </si>
  <si>
    <t>Stavební úpravy 2.NP</t>
  </si>
  <si>
    <t>{884e4821-cef0-477c-89f0-14831b138786}</t>
  </si>
  <si>
    <t>05</t>
  </si>
  <si>
    <t>Zpevněné plochy, oplocení, terasa</t>
  </si>
  <si>
    <t>{eca4cb75-d530-4322-8e70-333e738f0933}</t>
  </si>
  <si>
    <t>06</t>
  </si>
  <si>
    <t>Zdravoinstalace</t>
  </si>
  <si>
    <t>{ea4eb221-c910-42f4-afba-c5e2965a4a60}</t>
  </si>
  <si>
    <t>07</t>
  </si>
  <si>
    <t>Vzduchotechnika</t>
  </si>
  <si>
    <t>{63cec049-6b4e-4210-969d-28e4acc9f5ec}</t>
  </si>
  <si>
    <t>08</t>
  </si>
  <si>
    <t>Vytápění</t>
  </si>
  <si>
    <t>{ff852786-4c2f-4f06-b278-2f879aeae6bb}</t>
  </si>
  <si>
    <t>09</t>
  </si>
  <si>
    <t>Vodovodní přípojka</t>
  </si>
  <si>
    <t>{aa7f6199-a646-40d8-8ec1-2880f2bb6537}</t>
  </si>
  <si>
    <t>10</t>
  </si>
  <si>
    <t>Kanalizace splašková, přípojka</t>
  </si>
  <si>
    <t>{1db631e5-b1ea-4f90-a393-1decb256ff74}</t>
  </si>
  <si>
    <t>11</t>
  </si>
  <si>
    <t>Kanalizace dešťová</t>
  </si>
  <si>
    <t>{2e8b94e4-7a52-45a3-a955-ef7e44eee72e}</t>
  </si>
  <si>
    <t>12</t>
  </si>
  <si>
    <t>Elektroinstalace</t>
  </si>
  <si>
    <t>{0dcd95dd-7dad-41d5-a4c7-caa1073acd78}</t>
  </si>
  <si>
    <t>VRN</t>
  </si>
  <si>
    <t>Vedlejší a ostatní rozpočtové náklady</t>
  </si>
  <si>
    <t>VON</t>
  </si>
  <si>
    <t>{66a8cb06-7423-410b-a7ed-39c0f9a52825}</t>
  </si>
  <si>
    <t>KRYCÍ LIST SOUPISU PRACÍ</t>
  </si>
  <si>
    <t>Objekt:</t>
  </si>
  <si>
    <t>01 - Přístavba</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</si>
  <si>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</si>
  <si>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</si>
  <si>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</si>
  <si>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</si>
  <si>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</si>
  <si>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</si>
  <si>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</si>
  <si>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</si>
  <si>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</si>
  <si>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61 - Úprava povrchů vnitřních</t>
  </si>
  <si>
    <t xml:space="preserve">    62 - Úprava povrchů vnějších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</si>
  <si>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</si>
  <si>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</si>
  <si>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</si>
  <si>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</si>
  <si>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</si>
  <si>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</si>
  <si>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</si>
  <si>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</si>
  <si>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</si>
  <si>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</si>
  <si>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</si>
  <si>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735 - Ústřední vytápění - otopná tělesa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</si>
  <si>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</si>
  <si>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</si>
  <si>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</si>
  <si>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</si>
  <si>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</si>
  <si>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</si>
  <si>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</si>
  <si>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</si>
  <si>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</si>
  <si>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</si>
  <si>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</si>
  <si>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</si>
  <si>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</si>
  <si>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</si>
  <si>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</si>
  <si>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</si>
  <si>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</si>
  <si>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</si>
  <si>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</si>
  <si>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</si>
  <si>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</si>
  <si>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</si>
  <si>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</si>
  <si>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</si>
  <si>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</si>
  <si>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</si>
  <si>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</si>
  <si>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</si>
  <si>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</si>
  <si>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132351101</t>
  </si>
  <si>
    <t>Hloubení nezapažených rýh šířky do 800 mm strojně s urovnáním dna do předepsaného profilu a spádu v hornině třídy těžitelnosti II skupiny 4 do 20 m3</t>
  </si>
  <si>
    <t>m3</t>
  </si>
  <si>
    <t>CS ÚRS 2023 01</t>
  </si>
  <si>
    <t>4</t>
  </si>
  <si>
    <t>660177860</t>
  </si>
  <si>
    <t>Online PSC</t>
  </si>
  <si>
    <t>https://podminky.urs.cz/item/CS_URS_2023_01/132351101</t>
  </si>
  <si>
    <t>VV</t>
  </si>
  <si>
    <t>"pro základové pásy vstupní rampy</t>
  </si>
  <si>
    <t>od průměrné úrovně -0,860 na úroveň -2,000</t>
  </si>
  <si>
    <t>0,30*(2,00-0,860)*(1,45+1,45)</t>
  </si>
  <si>
    <t>od průměrné úrovně -0,860 na úroveň -2,110</t>
  </si>
  <si>
    <t>0,40*(2,110-0,860)*5,27</t>
  </si>
  <si>
    <t>0,30*(2,110-0,860)*1,49</t>
  </si>
  <si>
    <t>Součet</t>
  </si>
  <si>
    <t>132351253</t>
  </si>
  <si>
    <t>Hloubení nezapažených rýh šířky přes 800 do 2 000 mm strojně s urovnáním dna do předepsaného profilu a spádu v hornině třídy těžitelnosti II skupiny 4 přes 50 do 100 m3</t>
  </si>
  <si>
    <t>997907453</t>
  </si>
  <si>
    <t>https://podminky.urs.cz/item/CS_URS_2023_01/132351253</t>
  </si>
  <si>
    <t>"pro základové pásy přístavby</t>
  </si>
  <si>
    <t>od průměrné úrovně -1,200 na úroveň -2,170</t>
  </si>
  <si>
    <t>(1,00+1,75)/2*(2,170-1,200)*(1,15+2,76+21,07+6,17+5,99+2,28*3)</t>
  </si>
  <si>
    <t>od průměrné úrovně -1,200 na úroveň -2,420</t>
  </si>
  <si>
    <t>((1,00+1,75)/2*(2,420-1,200)*1,00)*5</t>
  </si>
  <si>
    <t>od průměrné úrovně -1,200 na úroveň -2,670</t>
  </si>
  <si>
    <t>((1,00+1,75)/2*(2,670-1,200)*2,00)*5</t>
  </si>
  <si>
    <t>Mezisoučet</t>
  </si>
  <si>
    <t>3</t>
  </si>
  <si>
    <t>od úrovně -2,170 na úroveň -2,670</t>
  </si>
  <si>
    <t>0,60*0,50*(1,15+2,76+21,07+6,17+5,99+2,28*3)</t>
  </si>
  <si>
    <t>od úrovně -2,420 na úroveň -2,920</t>
  </si>
  <si>
    <t>((0,60*0,50)*1,00)*5</t>
  </si>
  <si>
    <t>od úrovně -2,670 na úroveň -3,170</t>
  </si>
  <si>
    <t>((0,60*0,50)*2,00)*5</t>
  </si>
  <si>
    <t>167151102</t>
  </si>
  <si>
    <t>Nakládání, skládání a překládání neulehlého výkopku nebo sypaniny strojně nakládání, množství do 100 m3, z horniny třídy těžitelnosti II, skupiny 4 a 5</t>
  </si>
  <si>
    <t>2073267879</t>
  </si>
  <si>
    <t>https://podminky.urs.cz/item/CS_URS_2023_01/167151102</t>
  </si>
  <si>
    <t>pro zpětné zásypy</t>
  </si>
  <si>
    <t>55,529</t>
  </si>
  <si>
    <t>162251122</t>
  </si>
  <si>
    <t>Vodorovné přemístění výkopku nebo sypaniny po suchu na obvyklém dopravním prostředku, bez naložení výkopku, avšak se složením bez rozhrnutí z horniny třídy těžitelnosti II skupiny 4 a 5 na vzdálenost přes 20 do 50 m</t>
  </si>
  <si>
    <t>-1845390499</t>
  </si>
  <si>
    <t>https://podminky.urs.cz/item/CS_URS_2023_01/162251122</t>
  </si>
  <si>
    <t>5</t>
  </si>
  <si>
    <t>162751137</t>
  </si>
  <si>
    <t>Vodorovné přemístění výkopku nebo sypaniny po suchu na obvyklém dopravním prostředku, bez naložení výkopku, avšak se složením bez rozhrnutí z horniny třídy těžitelnosti II skupiny 4 a 5 na vzdálenost přes 9 000 do 10 000 m</t>
  </si>
  <si>
    <t>806764157</t>
  </si>
  <si>
    <t>https://podminky.urs.cz/item/CS_URS_2023_01/162751137</t>
  </si>
  <si>
    <t>4,186+104,953</t>
  </si>
  <si>
    <t>-55,529</t>
  </si>
  <si>
    <t>6</t>
  </si>
  <si>
    <t>171251201</t>
  </si>
  <si>
    <t>Uložení sypaniny na skládky nebo meziskládky bez hutnění s upravením uložené sypaniny do předepsaného tvaru</t>
  </si>
  <si>
    <t>292747228</t>
  </si>
  <si>
    <t>https://podminky.urs.cz/item/CS_URS_2023_01/171251201</t>
  </si>
  <si>
    <t>7</t>
  </si>
  <si>
    <t>171201221</t>
  </si>
  <si>
    <t>Poplatek za uložení stavebního odpadu na skládce (skládkovné) zeminy a kamení zatříděného do Katalogu odpadů pod kódem 17 05 04</t>
  </si>
  <si>
    <t>t</t>
  </si>
  <si>
    <t>157895569</t>
  </si>
  <si>
    <t>https://podminky.urs.cz/item/CS_URS_2023_01/171201221</t>
  </si>
  <si>
    <t>53,61*1,85 'Přepočtené koeficientem množství</t>
  </si>
  <si>
    <t>8</t>
  </si>
  <si>
    <t>174151101</t>
  </si>
  <si>
    <t>Zásyp sypaninou z jakékoliv horniny strojně s uložením výkopku ve vrstvách se zhutněním jam, šachet, rýh nebo kolem objektů v těchto vykopávkách</t>
  </si>
  <si>
    <t>874431891</t>
  </si>
  <si>
    <t>https://podminky.urs.cz/item/CS_URS_2023_01/174151101</t>
  </si>
  <si>
    <t>"kolem základových pásů přístavby</t>
  </si>
  <si>
    <t>87,259</t>
  </si>
  <si>
    <t>-(0,40+0,10)*(2,170-1,200)*(1,15+2,76+21,07+6,17+5,99+2,28*3)</t>
  </si>
  <si>
    <t>-((0,40+0,10)*(2,420-1,200)*1,00)*5</t>
  </si>
  <si>
    <t>-((0,40+0,10)*(2,670-1,200)*2,00)*5</t>
  </si>
  <si>
    <t>Zakládání</t>
  </si>
  <si>
    <t>9</t>
  </si>
  <si>
    <t>274313611</t>
  </si>
  <si>
    <t>Základy z betonu prostého pasy betonu kamenem neprokládaného tř. C 16/20</t>
  </si>
  <si>
    <t>1557245548</t>
  </si>
  <si>
    <t>https://podminky.urs.cz/item/CS_URS_2023_01/274313611</t>
  </si>
  <si>
    <t xml:space="preserve">"základové pásy přístavby </t>
  </si>
  <si>
    <t>spodní monolitická část základových pásů 600x500 mm</t>
  </si>
  <si>
    <t>0,60*0,50*(1,00*5)</t>
  </si>
  <si>
    <t>0,60*0,25*(0,50*5)</t>
  </si>
  <si>
    <t>0,60*0,50*(2,00*5)</t>
  </si>
  <si>
    <t>"základové pásy vstupní rampy</t>
  </si>
  <si>
    <t>od úrovně -0,860 na úroveň -2,000</t>
  </si>
  <si>
    <t>od úrovně -0,860 na úroveň -2,110</t>
  </si>
  <si>
    <t>přípočet za betonáž přímo do výkopu</t>
  </si>
  <si>
    <t>(18,444+4,186)*0,035</t>
  </si>
  <si>
    <t>274351121</t>
  </si>
  <si>
    <t>Bednění základů pasů rovné zřízení</t>
  </si>
  <si>
    <t>m2</t>
  </si>
  <si>
    <t>-1103937070</t>
  </si>
  <si>
    <t>https://podminky.urs.cz/item/CS_URS_2023_01/274351121</t>
  </si>
  <si>
    <t>(1,15+2,76+21,07+6,17+5,99+2,28*3)*0,25*2</t>
  </si>
  <si>
    <t>(1,00*5)*0,25*2</t>
  </si>
  <si>
    <t>(0,50*5)*0,25*2</t>
  </si>
  <si>
    <t>(2,00*5)*0,25*2</t>
  </si>
  <si>
    <t>(1,45+1,45)*0,25*2</t>
  </si>
  <si>
    <t>5,27*0,25*2</t>
  </si>
  <si>
    <t>1,49*0,25*2</t>
  </si>
  <si>
    <t>274351122</t>
  </si>
  <si>
    <t>Bednění základů pasů rovné odstranění</t>
  </si>
  <si>
    <t>921149201</t>
  </si>
  <si>
    <t>https://podminky.urs.cz/item/CS_URS_2023_01/274351122</t>
  </si>
  <si>
    <t>279113145</t>
  </si>
  <si>
    <t>Základové zdi z tvárnic ztraceného bednění včetně výplně z betonu bez zvláštních nároků na vliv prostředí třídy C 20/25, tloušťky zdiva přes 300 do 400 mm</t>
  </si>
  <si>
    <t>1248686599</t>
  </si>
  <si>
    <t>https://podminky.urs.cz/item/CS_URS_2023_01/279113145</t>
  </si>
  <si>
    <t>"základové pásy přístavby</t>
  </si>
  <si>
    <t>horní část pásů po úroveň -0,420</t>
  </si>
  <si>
    <t>od úrovně -0,420 na úroveň -2,170 (tj. v. 1750 mm)</t>
  </si>
  <si>
    <t>(1,25+2,56+21,07+6,37+(5,89+0,50)+(2,38+0,50)*3)*1,75</t>
  </si>
  <si>
    <t>od průměrné úrovně -0,420 na úroveň -2,420 (tj. v. 2000 mm)</t>
  </si>
  <si>
    <t>(1,00*5)*2,00</t>
  </si>
  <si>
    <t>od průměrné úrovně -0,420 na úroveň -2,670 (tj. v. 2250 mm)</t>
  </si>
  <si>
    <t>((2,00-0,50)*5)*2,25</t>
  </si>
  <si>
    <t>13</t>
  </si>
  <si>
    <t>279361821</t>
  </si>
  <si>
    <t>Výztuž základových zdí nosných svislých nebo odkloněných od svislice, rovinných nebo oblých, deskových nebo žebrových, včetně výztuže jejich žeber z betonářské oceli 10 505 (R) nebo BSt 500</t>
  </si>
  <si>
    <t>-446970124</t>
  </si>
  <si>
    <t>https://podminky.urs.cz/item/CS_URS_2023_01/279361821</t>
  </si>
  <si>
    <t>vodorovně 2x R10 v každé ložné spáře</t>
  </si>
  <si>
    <t>(1,25+2,56+21,07+6,37+(5,89+0,50)+(2,38+0,50)*3)*2*7*0,617/1000*1,15</t>
  </si>
  <si>
    <t>(1,00*5)*2*8*0,617/1000*1,15</t>
  </si>
  <si>
    <t>((2,00-0,50)*5)*2*9*0,617/1000*1,15</t>
  </si>
  <si>
    <t>"svisle 1x R12 po 250 mm</t>
  </si>
  <si>
    <t>(1,25+2,56+21,07+6,37+(5,89+0,50)+(2,38+0,50)*3)/0,25*(1,75+0,50)*0,89/1000*1,15</t>
  </si>
  <si>
    <t>(1,00*5)/0,25*(2,00+0,50)*0,89/1000*1,15</t>
  </si>
  <si>
    <t>((2,00-0,50)*5)/0,25*(2,25+0,50)*0,89/1000*1,15</t>
  </si>
  <si>
    <t>Svislé a kompletní konstrukce</t>
  </si>
  <si>
    <t>14</t>
  </si>
  <si>
    <t>311113144</t>
  </si>
  <si>
    <t>Nadzákladové zdi z tvárnic ztraceného bednění betonových hladkých, včetně výplně z betonu třídy C 20/25, tloušťky zdiva přes 250 do 300 mm</t>
  </si>
  <si>
    <t>-1767783601</t>
  </si>
  <si>
    <t>https://podminky.urs.cz/item/CS_URS_2023_01/311113144</t>
  </si>
  <si>
    <t>zdivo vstupní rampy</t>
  </si>
  <si>
    <t>(1,055+1,78+1,86)*0,75-1,20*0,25</t>
  </si>
  <si>
    <t>1,835*0,50</t>
  </si>
  <si>
    <t>311361821</t>
  </si>
  <si>
    <t>Výztuž nadzákladových zdí nosných svislých nebo odkloněných od svislice, rovných nebo oblých z betonářské oceli 10 505 (R) nebo BSt 500</t>
  </si>
  <si>
    <t>-290976139</t>
  </si>
  <si>
    <t>https://podminky.urs.cz/item/CS_URS_2023_01/311361821</t>
  </si>
  <si>
    <t>"vstupní rampa</t>
  </si>
  <si>
    <t>vodorovně 2xR10 v každé ložné spáře</t>
  </si>
  <si>
    <t>(1,055+1,78+1,86-1,20)*2*3*0,617/1000*1,15</t>
  </si>
  <si>
    <t>1,835*2*2*0,617/1000*1,15</t>
  </si>
  <si>
    <t>"svisle 1x R10 po 250 mm</t>
  </si>
  <si>
    <t>(1,055+1,78+1,86-1,20)/0,25*(0,75+0,25)*0,617/1000*1,15</t>
  </si>
  <si>
    <t>1,835/0,25*(0,50+0,25)*0,617/1000*1,15</t>
  </si>
  <si>
    <t>Vodorovné konstrukce</t>
  </si>
  <si>
    <t>16</t>
  </si>
  <si>
    <t>411121121</t>
  </si>
  <si>
    <t>Montáž prefabrikovaných železobetonových stropů se zalitím spár, včetně podpěrné konstrukce, na cementovou maltu ze stropních panelů šířky do 1200 mm a délky do 3800 mm</t>
  </si>
  <si>
    <t>kus</t>
  </si>
  <si>
    <t>2016151450</t>
  </si>
  <si>
    <t>https://podminky.urs.cz/item/CS_URS_2023_01/411121121</t>
  </si>
  <si>
    <t>"1200x3150 mm"  3</t>
  </si>
  <si>
    <t>"550x3150 mm"  1</t>
  </si>
  <si>
    <t>17</t>
  </si>
  <si>
    <t>M</t>
  </si>
  <si>
    <t>593001</t>
  </si>
  <si>
    <t>panel stropní předpjatý š 1200mm v 200mm - kompletní dodávka vč. úprav (podélné řezy, šikmé řezy, výhraby, výřezy, vývrty, ucpávky dutin) a dopravy</t>
  </si>
  <si>
    <t>m</t>
  </si>
  <si>
    <t>951961583</t>
  </si>
  <si>
    <t>3,15*3</t>
  </si>
  <si>
    <t>18</t>
  </si>
  <si>
    <t>593002</t>
  </si>
  <si>
    <t>panel stropní předpjatý š 550mm v 200mm - kompletní dodávka vč. úprav (podélné řezy, šikmé řezy, výhraby, výřezy, vývrty, ucpávky dutin) a dopravy</t>
  </si>
  <si>
    <t>1821958502</t>
  </si>
  <si>
    <t>3,15</t>
  </si>
  <si>
    <t>19</t>
  </si>
  <si>
    <t>411121125</t>
  </si>
  <si>
    <t>Montáž prefabrikovaných železobetonových stropů se zalitím spár, včetně podpěrné konstrukce, na cementovou maltu ze stropních panelů šířky do 1200 mm a délky přes 3800 do 7000 mm</t>
  </si>
  <si>
    <t>677555433</t>
  </si>
  <si>
    <t>https://podminky.urs.cz/item/CS_URS_2023_01/411121125</t>
  </si>
  <si>
    <t>"1200x4410 mm"  4</t>
  </si>
  <si>
    <t>"550x4410 mm"  1</t>
  </si>
  <si>
    <t>"1200x5950 mm"  4</t>
  </si>
  <si>
    <t>"550x5950 mm"  1</t>
  </si>
  <si>
    <t>"1200x6620 mm"  6</t>
  </si>
  <si>
    <t>"800x6620 mm"  1</t>
  </si>
  <si>
    <t>20</t>
  </si>
  <si>
    <t>1902249103</t>
  </si>
  <si>
    <t>4,41*4</t>
  </si>
  <si>
    <t>5,95*4</t>
  </si>
  <si>
    <t>6,62*6</t>
  </si>
  <si>
    <t>669082801</t>
  </si>
  <si>
    <t>4,41+5,95</t>
  </si>
  <si>
    <t>22</t>
  </si>
  <si>
    <t>593003</t>
  </si>
  <si>
    <t>panel stropní předpjatý š 800mm v 200mm - kompletní dodávka vč. úprav (podélné řezy, šikmé řezy, výhraby, výřezy, vývrty, ucpávky dutin) a dopravy</t>
  </si>
  <si>
    <t>626039165</t>
  </si>
  <si>
    <t>6,62</t>
  </si>
  <si>
    <t>23</t>
  </si>
  <si>
    <t>389381001</t>
  </si>
  <si>
    <t>Dobetonování prefabrikovaných konstrukcí</t>
  </si>
  <si>
    <t>1580316674</t>
  </si>
  <si>
    <t>https://podminky.urs.cz/item/CS_URS_2023_01/389381001</t>
  </si>
  <si>
    <t>strop nad terénem</t>
  </si>
  <si>
    <t>dobetonávka prefa stropní konstrukce</t>
  </si>
  <si>
    <t>(5,78*23,41+(7,17-5,78)*8,89-1,35*2,31)*0,20</t>
  </si>
  <si>
    <t>-1,20*3,15*0,20*3</t>
  </si>
  <si>
    <t>-0,55*3,15*0,20</t>
  </si>
  <si>
    <t>-1,20*4,41*0,20*4</t>
  </si>
  <si>
    <t>-0,55*4,41*0,20</t>
  </si>
  <si>
    <t>-1,20*5,95*0,20*4</t>
  </si>
  <si>
    <t>-0,55*5,95*0,20</t>
  </si>
  <si>
    <t>-1,20*6,62*0,20*6</t>
  </si>
  <si>
    <t>-0,80*6,62*0,20</t>
  </si>
  <si>
    <t>24</t>
  </si>
  <si>
    <t>389361001</t>
  </si>
  <si>
    <t>Doplňující výztuž prefabrikovaných konstrukcí pro každý druh a stavební díl z betonářské oceli</t>
  </si>
  <si>
    <t>1342963489</t>
  </si>
  <si>
    <t>https://podminky.urs.cz/item/CS_URS_2023_01/389361001</t>
  </si>
  <si>
    <t>výztuž dobetonávky prefa stropní konstrukce</t>
  </si>
  <si>
    <t>2x R12</t>
  </si>
  <si>
    <t>(4,43+2,675+21,10+7,17+8,89+5,78*2+7,17)*2*0,89/1000*1,15</t>
  </si>
  <si>
    <t>25</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</si>
  <si>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</si>
  <si>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</si>
  <si>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-1952958468</t>
  </si>
  <si>
    <t>https://podminky.urs.cz/item/CS_URS_2023_01/411362021</t>
  </si>
  <si>
    <t>2x 150x150x8 mm</t>
  </si>
  <si>
    <t>(1,60*3,59-1,35*2,31/2)*5,40*2/1000*1,25</t>
  </si>
  <si>
    <t>(5,78*0,65)*5,40*2/1000*1,25</t>
  </si>
  <si>
    <t>26</t>
  </si>
  <si>
    <t>413231221</t>
  </si>
  <si>
    <t>Zazdívka zhlaví stropních trámů nebo válcovaných nosníků pálenými cihlami trámů, průřezu přes 0,02 do 0,04 m2</t>
  </si>
  <si>
    <t>-243664177</t>
  </si>
  <si>
    <t>https://podminky.urs.cz/item/CS_URS_2023_01/413231221</t>
  </si>
  <si>
    <t>prvky krovu střechy</t>
  </si>
  <si>
    <t>"krokve KVH 100x220 mm"  10</t>
  </si>
  <si>
    <t>"krokve BSH 120x280 mm"  9</t>
  </si>
  <si>
    <t>27</t>
  </si>
  <si>
    <t>413231231</t>
  </si>
  <si>
    <t>Zazdívka zhlaví stropních trámů nebo válcovaných nosníků pálenými cihlami trámů, průřezu přes 0,04 m2</t>
  </si>
  <si>
    <t>557352808</t>
  </si>
  <si>
    <t>https://podminky.urs.cz/item/CS_URS_2023_01/413231231</t>
  </si>
  <si>
    <t>"vaznice BSH 160x440 mm"  1</t>
  </si>
  <si>
    <t>28</t>
  </si>
  <si>
    <t>413941133</t>
  </si>
  <si>
    <t>Osazování ocelových válcovaných nosníků ve stropech HE-A nebo HE-B, výšky přes 120 do 220 mm</t>
  </si>
  <si>
    <t>-240668662</t>
  </si>
  <si>
    <t>https://podminky.urs.cz/item/CS_URS_2023_01/413941133</t>
  </si>
  <si>
    <t>nosník HEB č.220 pro vynesení lepeného dřevěného sloupku</t>
  </si>
  <si>
    <t>7,00*71,50/1000</t>
  </si>
  <si>
    <t>29</t>
  </si>
  <si>
    <t>13010982</t>
  </si>
  <si>
    <t>ocel profilová jakost S235JR (11 375) průřez HEB 220</t>
  </si>
  <si>
    <t>1812890323</t>
  </si>
  <si>
    <t>0,501*1,08 'Přepočtené koeficientem množství</t>
  </si>
  <si>
    <t>30</t>
  </si>
  <si>
    <t>430321515</t>
  </si>
  <si>
    <t>Schodišťové konstrukce a rampy z betonu železového (bez výztuže) stupně, schodnice, ramena, podesty s nosníky tř. C 20/25</t>
  </si>
  <si>
    <t>-318549950</t>
  </si>
  <si>
    <t>https://podminky.urs.cz/item/CS_URS_2023_01/430321515</t>
  </si>
  <si>
    <t>vstupní rampa, skl. P7</t>
  </si>
  <si>
    <t>7,00*0,15</t>
  </si>
  <si>
    <t>0,30*(0,10+0,25)/2*1,20</t>
  </si>
  <si>
    <t>0,30*0,10*1,835</t>
  </si>
  <si>
    <t>31</t>
  </si>
  <si>
    <t>430362021</t>
  </si>
  <si>
    <t>Výztuž schodišťových konstrukcí a ramp stupňů, schodnic, ramen, podest s nosníky ze svařovaných sítí z drátů typu KARI</t>
  </si>
  <si>
    <t>-1927513857</t>
  </si>
  <si>
    <t>https://podminky.urs.cz/item/CS_URS_2023_01/430362021</t>
  </si>
  <si>
    <t>2x 150/150/8 mm</t>
  </si>
  <si>
    <t>(7,00*7,95/1000*1,25)*2</t>
  </si>
  <si>
    <t>32</t>
  </si>
  <si>
    <t>431351125</t>
  </si>
  <si>
    <t>Bednění podest, podstupňových desek a ramp včetně podpěrné konstrukce výšky do 4 m půdorysně křivočarých zřízení</t>
  </si>
  <si>
    <t>1151772833</t>
  </si>
  <si>
    <t>https://podminky.urs.cz/item/CS_URS_2023_01/431351125</t>
  </si>
  <si>
    <t>7,00</t>
  </si>
  <si>
    <t>(1,055+1,78+1,86+1,835)*0,30</t>
  </si>
  <si>
    <t>33</t>
  </si>
  <si>
    <t>431351126</t>
  </si>
  <si>
    <t>Bednění podest, podstupňových desek a ramp včetně podpěrné konstrukce výšky do 4 m půdorysně křivočarých odstranění</t>
  </si>
  <si>
    <t>-1986529178</t>
  </si>
  <si>
    <t>https://podminky.urs.cz/item/CS_URS_2023_01/431351126</t>
  </si>
  <si>
    <t>61</t>
  </si>
  <si>
    <t>Úprava povrchů vnitřních</t>
  </si>
  <si>
    <t>34</t>
  </si>
  <si>
    <t>612131121</t>
  </si>
  <si>
    <t>Podkladní a spojovací vrstva vnitřních omítaných ploch penetrace disperzní nanášená ručně stěn</t>
  </si>
  <si>
    <t>-313128685</t>
  </si>
  <si>
    <t>https://podminky.urs.cz/item/CS_URS_2023_01/612131121</t>
  </si>
  <si>
    <t>35</t>
  </si>
  <si>
    <t>612135001</t>
  </si>
  <si>
    <t>Vyrovnání nerovností podkladu vnitřních omítaných ploch maltou, tloušťky do 10 mm vápenocementovou stěn</t>
  </si>
  <si>
    <t>2061833018</t>
  </si>
  <si>
    <t>https://podminky.urs.cz/item/CS_URS_2023_01/612135001</t>
  </si>
  <si>
    <t>po odstranění zateplovacího systému</t>
  </si>
  <si>
    <t>m.č. 104</t>
  </si>
  <si>
    <t>3,255*3,00</t>
  </si>
  <si>
    <t>m.č. 105</t>
  </si>
  <si>
    <t>4,575*3,00</t>
  </si>
  <si>
    <t>-0,90*2,02</t>
  </si>
  <si>
    <t>-1,10*1,25</t>
  </si>
  <si>
    <t>(6,27+1,315)*3,75</t>
  </si>
  <si>
    <t>36</t>
  </si>
  <si>
    <t>612135091</t>
  </si>
  <si>
    <t>Vyrovnání nerovností podkladu vnitřních omítaných ploch Příplatek k ceně za každých dalších 5 mm tloušťky podkladní vrstvy přes 10 mm maltou vápenocementovou stěn</t>
  </si>
  <si>
    <t>-1576161383</t>
  </si>
  <si>
    <t>https://podminky.urs.cz/item/CS_URS_2023_01/612135091</t>
  </si>
  <si>
    <t>48,741*2 'Přepočtené koeficientem množství</t>
  </si>
  <si>
    <t>37</t>
  </si>
  <si>
    <t>612321131</t>
  </si>
  <si>
    <t>Potažení vnitřních ploch vápenocementovým štukem tloušťky do 3 mm svislých konstrukcí stěn</t>
  </si>
  <si>
    <t>83997247</t>
  </si>
  <si>
    <t>https://podminky.urs.cz/item/CS_URS_2023_01/612321131</t>
  </si>
  <si>
    <t>3,255*2,70</t>
  </si>
  <si>
    <t>4,575*2,70</t>
  </si>
  <si>
    <t>(6,27+1,315)*3,60</t>
  </si>
  <si>
    <t>62</t>
  </si>
  <si>
    <t>Úprava povrchů vnějších</t>
  </si>
  <si>
    <t>38</t>
  </si>
  <si>
    <t>622131121</t>
  </si>
  <si>
    <t>Podkladní a spojovací vrstva vnějších omítaných ploch penetrace nanášená ručně stěn</t>
  </si>
  <si>
    <t>85455406</t>
  </si>
  <si>
    <t>https://podminky.urs.cz/item/CS_URS_2023_01/622131121</t>
  </si>
  <si>
    <t>stávající objekt MŠ</t>
  </si>
  <si>
    <t>pod vyrovnávací stěrku v ploše nové fasádní omítky</t>
  </si>
  <si>
    <t>pohled jižní</t>
  </si>
  <si>
    <t>1,84*2,65</t>
  </si>
  <si>
    <t>pohled východní</t>
  </si>
  <si>
    <t>14,94*2,21</t>
  </si>
  <si>
    <t>(-1,17*1,10+0,20*(1,17+1,44*2))*3</t>
  </si>
  <si>
    <t>pohled severní</t>
  </si>
  <si>
    <t>3,90*3,02</t>
  </si>
  <si>
    <t>-1,50*1,57+0,20*(1,50+1,57*2)</t>
  </si>
  <si>
    <t>39</t>
  </si>
  <si>
    <t>622135011</t>
  </si>
  <si>
    <t>Vyrovnání nerovností podkladu vnějších omítaných ploch tmelem, tloušťky do 2 mm stěn</t>
  </si>
  <si>
    <t>-1556394741</t>
  </si>
  <si>
    <t>https://podminky.urs.cz/item/CS_URS_2023_01/622135011</t>
  </si>
  <si>
    <t>40</t>
  </si>
  <si>
    <t>622211021</t>
  </si>
  <si>
    <t>Montáž kontaktního zateplení lepením a mechanickým kotvením z polystyrenových desek na vnější stěny, na podklad betonový nebo z lehčeného betonu, z tvárnic keramických nebo vápenopískových, tloušťky desek přes 80 do 120 mm</t>
  </si>
  <si>
    <t>567926787</t>
  </si>
  <si>
    <t>https://podminky.urs.cz/item/CS_URS_2023_01/622211021</t>
  </si>
  <si>
    <t>"stávající objekt MŠ</t>
  </si>
  <si>
    <t>1,84*0,75</t>
  </si>
  <si>
    <t>14,94*0,75</t>
  </si>
  <si>
    <t>"soklová plocha přístavby, skl. F3</t>
  </si>
  <si>
    <t>pohled západní</t>
  </si>
  <si>
    <t>2,00*(2,670-0,220)+1,00*(2,420-0,220)+(4,55-2,00-1,00)*(2,170-0,220)</t>
  </si>
  <si>
    <t>(8,99-4,55)*1,25</t>
  </si>
  <si>
    <t>7,37*1,25</t>
  </si>
  <si>
    <t>15,54*(1,25+1,50)/2</t>
  </si>
  <si>
    <t>4,92*1,95</t>
  </si>
  <si>
    <t>(0,825+3,08)*0,95</t>
  </si>
  <si>
    <t>4,50*0,95</t>
  </si>
  <si>
    <t>41</t>
  </si>
  <si>
    <t>28376443</t>
  </si>
  <si>
    <t>deska XPS hrana rovná a strukturovaný povrch 300kPa tl 100mm</t>
  </si>
  <si>
    <t>343361405</t>
  </si>
  <si>
    <t>76,418*1,05 'Přepočtené koeficientem množství</t>
  </si>
  <si>
    <t>42</t>
  </si>
  <si>
    <t>622151031</t>
  </si>
  <si>
    <t>Penetrační nátěr vnějších pastovitých tenkovrstvých omítek silikonový stěn</t>
  </si>
  <si>
    <t>165114476</t>
  </si>
  <si>
    <t>https://podminky.urs.cz/item/CS_URS_2023_01/622151031</t>
  </si>
  <si>
    <t>43</t>
  </si>
  <si>
    <t>622541012</t>
  </si>
  <si>
    <t>Omítka tenkovrstvá silikonsilikátová vnějších ploch probarvená bez penetrace, zatíraná (škrábaná), tloušťky 1,5 mm stěn</t>
  </si>
  <si>
    <t>-249338162</t>
  </si>
  <si>
    <t>https://podminky.urs.cz/item/CS_URS_2023_01/622541012</t>
  </si>
  <si>
    <t>0,25*(2,37+2,28*2)</t>
  </si>
  <si>
    <t>(-1,17*1,10+0,25*(1,17+1,44*2))*3</t>
  </si>
  <si>
    <t>-1,50*1,57+0,25*(1,50+1,57*2)</t>
  </si>
  <si>
    <t>9,50</t>
  </si>
  <si>
    <t>3,50</t>
  </si>
  <si>
    <t>15,00</t>
  </si>
  <si>
    <t>5,00</t>
  </si>
  <si>
    <t>44</t>
  </si>
  <si>
    <t>622271051.1</t>
  </si>
  <si>
    <t>Dodávka a montáž zavěšené odvětrávané fasády stěn z dřevěných lamel tl. 20 mm ze sibiřského modřínu na dvojitém dřevěném roštu z latí 60x40 mm se systémovými Pz konzolami, s vložením minerální tepelné izolace tl. 200 mm a difúzní fólií - kompletní provedení vč. veškerých souvisejících prací a dodávek v rozsahu dle projektové dokumentace a technologických podkladů dodavatele fasádního systému</t>
  </si>
  <si>
    <t>-1591809602</t>
  </si>
  <si>
    <t>skl. F1</t>
  </si>
  <si>
    <t>19,70</t>
  </si>
  <si>
    <t>-1,80*2,25+0,31*(1,80+2,25*2)</t>
  </si>
  <si>
    <t>33,00</t>
  </si>
  <si>
    <t>-4,50*1,75+0,31*(4,50+1,75*2)</t>
  </si>
  <si>
    <t>73,00+4,20+15,50</t>
  </si>
  <si>
    <t>(-2,50*0,75+0,31*(2,50+0,75)*2)*2</t>
  </si>
  <si>
    <t>-1,50*0,75+0,31*(1,50+0,75*2)</t>
  </si>
  <si>
    <t>20,00+10,00</t>
  </si>
  <si>
    <t>-1,10*2,25+0,31*(1,10+2,25*2)</t>
  </si>
  <si>
    <t>-1,50*0,60+0,31*(1,50+0,60*2)</t>
  </si>
  <si>
    <t>45</t>
  </si>
  <si>
    <t>622272051.1</t>
  </si>
  <si>
    <t>Dodávka a montáž zavěšené odvětrávané fasády stěn z fasádních cementotřískových desek s přiznanou mezerou na svislý dřevěný rošt ze dvou šířek latí - 40x60 mm osově po 1250 mm a 40x100 mm osově po 1250 mm se systémovými Pz konzolami s vložením minerální tepelné izolace tl. 200 mm a difuzní fólií - kompletní provedení vč. veškerých souvisejících prací a dodávek v rozsahu dle projektové dokumentace a technologických podkladů dodavatele fasádního systému</t>
  </si>
  <si>
    <t>1491176576</t>
  </si>
  <si>
    <t>skl. F2</t>
  </si>
  <si>
    <t>19,50</t>
  </si>
  <si>
    <t>17,50</t>
  </si>
  <si>
    <t>-2,00*0,60+0,25*(2,00+0,60*2)</t>
  </si>
  <si>
    <t>46</t>
  </si>
  <si>
    <t>629135102</t>
  </si>
  <si>
    <t>Vyrovnávací vrstva z cementové malty pod klempířskými prvky šířky přes 150 do 300 mm</t>
  </si>
  <si>
    <t>639170787</t>
  </si>
  <si>
    <t>https://podminky.urs.cz/item/CS_URS_2023_01/629135102</t>
  </si>
  <si>
    <t>63</t>
  </si>
  <si>
    <t>Podlahy a podlahové konstrukce</t>
  </si>
  <si>
    <t>47</t>
  </si>
  <si>
    <t>632451214</t>
  </si>
  <si>
    <t>Potěr cementový samonivelační litý tř. C 20, tl. přes 45 do 50 mm</t>
  </si>
  <si>
    <t>-1740164739</t>
  </si>
  <si>
    <t>https://podminky.urs.cz/item/CS_URS_2023_01/632451214</t>
  </si>
  <si>
    <t>skl. P1</t>
  </si>
  <si>
    <t>"m.č. 103"  1,50</t>
  </si>
  <si>
    <t>"m.č. 108"  13,60</t>
  </si>
  <si>
    <t>skl. P2</t>
  </si>
  <si>
    <t>"m.č. 102"  3,20</t>
  </si>
  <si>
    <t>skl. P3</t>
  </si>
  <si>
    <t>"m.č. 104"  10,80</t>
  </si>
  <si>
    <t>"m.č. 105"  101,00</t>
  </si>
  <si>
    <t>"m.č. 109"  5,40</t>
  </si>
  <si>
    <t>48</t>
  </si>
  <si>
    <t>632451291</t>
  </si>
  <si>
    <t>Potěr cementový samonivelační litý Příplatek k cenám za každých dalších i započatých 5 mm tloušťky přes 50 mm tř. C 20</t>
  </si>
  <si>
    <t>1162849236</t>
  </si>
  <si>
    <t>https://podminky.urs.cz/item/CS_URS_2023_01/632451291</t>
  </si>
  <si>
    <t>dopočet do celkové tl. 60 mm, tj. výměra x2</t>
  </si>
  <si>
    <t>135,50*2</t>
  </si>
  <si>
    <t>49</t>
  </si>
  <si>
    <t>632481212</t>
  </si>
  <si>
    <t>Separační vrstva k oddělení podlahových vrstev z asfaltovaného pásu</t>
  </si>
  <si>
    <t>687289804</t>
  </si>
  <si>
    <t>https://podminky.urs.cz/item/CS_URS_2023_01/632481212</t>
  </si>
  <si>
    <t>skl. P1, P2, P3</t>
  </si>
  <si>
    <t>separační vrstva mezi hydroizolací a tepelnou izolací</t>
  </si>
  <si>
    <t>5,78*23,41+(7,17-5,78)*8,89-1,35*2,31</t>
  </si>
  <si>
    <t>-0,081*(4,91+2,24+7,17+21,102+2,686+0,295+0,36+2,415+0,62+1,285+4,49+1,98+0,90+1,20+0,208+1,065+0,085+1,00+0,21+0,63+0,72)</t>
  </si>
  <si>
    <t>50</t>
  </si>
  <si>
    <t>634911114</t>
  </si>
  <si>
    <t>Řezání dilatačních nebo smršťovacích spár v čerstvé betonové mazanině nebo potěru šířky do 5 mm, hloubky přes 50 do 80 mm</t>
  </si>
  <si>
    <t>-489444775</t>
  </si>
  <si>
    <t>https://podminky.urs.cz/item/CS_URS_2023_01/634911114</t>
  </si>
  <si>
    <t>2,20+5,695+7,00+(4,265+4,60)</t>
  </si>
  <si>
    <t>51</t>
  </si>
  <si>
    <t>634661111</t>
  </si>
  <si>
    <t>Výplň dilatačních spar mazanin silikonovým tmelem, šířka spáry do 5 mm</t>
  </si>
  <si>
    <t>1769472118</t>
  </si>
  <si>
    <t>https://podminky.urs.cz/item/CS_URS_2023_01/634661111</t>
  </si>
  <si>
    <t>52</t>
  </si>
  <si>
    <t>632452513</t>
  </si>
  <si>
    <t>Potěr rychletuhnoucí ze suchých směsí na bázi hydraulických pojiv, tloušťky přes 15 do 20 mm</t>
  </si>
  <si>
    <t>-188707715</t>
  </si>
  <si>
    <t>https://podminky.urs.cz/item/CS_URS_2023_01/632452513</t>
  </si>
  <si>
    <t>94</t>
  </si>
  <si>
    <t>Lešení a stavební výtahy</t>
  </si>
  <si>
    <t>53</t>
  </si>
  <si>
    <t>941211111</t>
  </si>
  <si>
    <t>Montáž lešení řadového rámového lehkého pracovního s podlahami s provozním zatížením tř. 3 do 200 kg/m2 šířky tř. SW06 od 0,6 do 0,9 m, výšky do 10 m</t>
  </si>
  <si>
    <t>-1531353089</t>
  </si>
  <si>
    <t>https://podminky.urs.cz/item/CS_URS_2023_01/941211111</t>
  </si>
  <si>
    <t>"stávající objekt</t>
  </si>
  <si>
    <t>3,00*(3,30-1,80+1,00)</t>
  </si>
  <si>
    <t>2,50*(7,80-1,80+1,00)</t>
  </si>
  <si>
    <t>(14,94+1,00*2)*2,00</t>
  </si>
  <si>
    <t>5,00*(4,03-1,80+1,00)</t>
  </si>
  <si>
    <t>"přístavba objektu</t>
  </si>
  <si>
    <t>(4,55+4,50+1,00)*(5,30-1,80+1,00)</t>
  </si>
  <si>
    <t>(7,69+1,00*2)*(5,10-1,80+1,00)</t>
  </si>
  <si>
    <t>(15,685+1,00)*(5,20-1,80+1,00)</t>
  </si>
  <si>
    <t>4,94*(4,70-1,80+1,00)</t>
  </si>
  <si>
    <t>(0,825+3,08+1,00*2)*(5,30-1,80+1,00)</t>
  </si>
  <si>
    <t>(4,50+1,00)*(5,10-1,80+1,00)</t>
  </si>
  <si>
    <t>54</t>
  </si>
  <si>
    <t>941211211</t>
  </si>
  <si>
    <t>Montáž lešení řadového rámového lehkého pracovního s podlahami s provozním zatížením tř. 3 do 200 kg/m2 Příplatek za první a každý další den použití lešení k ceně -1111 nebo -1112</t>
  </si>
  <si>
    <t>-1642508169</t>
  </si>
  <si>
    <t>https://podminky.urs.cz/item/CS_URS_2023_01/941211211</t>
  </si>
  <si>
    <t>304,825*90</t>
  </si>
  <si>
    <t>55</t>
  </si>
  <si>
    <t>941211811</t>
  </si>
  <si>
    <t>Demontáž lešení řadového rámového lehkého pracovního s provozním zatížením tř. 3 do 200 kg/m2 šířky tř. SW06 od 0,6 do 0,9 m, výšky do 10 m</t>
  </si>
  <si>
    <t>1366901283</t>
  </si>
  <si>
    <t>https://podminky.urs.cz/item/CS_URS_2023_01/941211811</t>
  </si>
  <si>
    <t>56</t>
  </si>
  <si>
    <t>944511111</t>
  </si>
  <si>
    <t>Montáž ochranné sítě zavěšené na konstrukci lešení z textilie z umělých vláken</t>
  </si>
  <si>
    <t>939919788</t>
  </si>
  <si>
    <t>https://podminky.urs.cz/item/CS_URS_2023_01/944511111</t>
  </si>
  <si>
    <t>57</t>
  </si>
  <si>
    <t>944511211</t>
  </si>
  <si>
    <t>Montáž ochranné sítě Příplatek za první a každý další den použití sítě k ceně -1111</t>
  </si>
  <si>
    <t>966657005</t>
  </si>
  <si>
    <t>https://podminky.urs.cz/item/CS_URS_2023_01/944511211</t>
  </si>
  <si>
    <t>58</t>
  </si>
  <si>
    <t>944511811</t>
  </si>
  <si>
    <t>Demontáž ochranné sítě zavěšené na konstrukci lešení z textilie z umělých vláken</t>
  </si>
  <si>
    <t>1376538555</t>
  </si>
  <si>
    <t>https://podminky.urs.cz/item/CS_URS_2023_01/944511811</t>
  </si>
  <si>
    <t>59</t>
  </si>
  <si>
    <t>949101111</t>
  </si>
  <si>
    <t>Lešení pomocné pracovní pro objekty pozemních staveb pro zatížení do 150 kg/m2, o výšce lešeňové podlahy do 1,9 m</t>
  </si>
  <si>
    <t>-819946606</t>
  </si>
  <si>
    <t>https://podminky.urs.cz/item/CS_URS_2023_01/949101111</t>
  </si>
  <si>
    <t xml:space="preserve">"m.č. 102"  3,20  </t>
  </si>
  <si>
    <t>60</t>
  </si>
  <si>
    <t>993111111</t>
  </si>
  <si>
    <t>Dovoz a odvoz lešení včetně naložení a složení řadového, na vzdálenost do 10 km</t>
  </si>
  <si>
    <t>1389266037</t>
  </si>
  <si>
    <t>https://podminky.urs.cz/item/CS_URS_2023_01/993111111</t>
  </si>
  <si>
    <t>941211312</t>
  </si>
  <si>
    <t>Odborná prohlídka lešení řadového rámového lehkého pracovního s podlahami s provozním zatížením tř. 3 do 200 kg/m2 šířky tř. SW06 od 0,6 do 0,9 m výšky do 25 m, celkové plochy do 500 m2 zakrytého sítí</t>
  </si>
  <si>
    <t>-1519392791</t>
  </si>
  <si>
    <t>https://podminky.urs.cz/item/CS_URS_2023_01/941211312</t>
  </si>
  <si>
    <t>95</t>
  </si>
  <si>
    <t>Různé dokončovací konstrukce a práce pozemních staveb</t>
  </si>
  <si>
    <t>952901111</t>
  </si>
  <si>
    <t>Vyčištění budov nebo objektů před předáním do užívání budov bytové nebo občanské výstavby, světlé výšky podlaží do 4 m</t>
  </si>
  <si>
    <t>-404115812</t>
  </si>
  <si>
    <t>https://podminky.urs.cz/item/CS_URS_2023_01/952901111</t>
  </si>
  <si>
    <t>6,09*14,78-1,59*2,64/2</t>
  </si>
  <si>
    <t>7,79*9,20</t>
  </si>
  <si>
    <t>953943122</t>
  </si>
  <si>
    <t>Osazování drobných kovových předmětů výrobků ostatních jinde neuvedených do betonu se zajištěním polohy k bednění či k výztuži před zabetonováním hmotnosti přes 1 do 5 kg/kus</t>
  </si>
  <si>
    <t>1124722052</t>
  </si>
  <si>
    <t>https://podminky.urs.cz/item/CS_URS_2023_01/953943122</t>
  </si>
  <si>
    <t>kotevní patka pro krajní sloupek stříšky nad hlavním vstupem</t>
  </si>
  <si>
    <t>64</t>
  </si>
  <si>
    <t>548250021</t>
  </si>
  <si>
    <t>-1181468956</t>
  </si>
  <si>
    <t>65</t>
  </si>
  <si>
    <t>953965121</t>
  </si>
  <si>
    <t>Kotvy chemické s vyvrtáním otvoru kotevní šrouby pro chemické kotvy, velikost M 12, délka 160 mm</t>
  </si>
  <si>
    <t>1442261760</t>
  </si>
  <si>
    <t>https://podminky.urs.cz/item/CS_URS_2023_01/953965121</t>
  </si>
  <si>
    <t>vstupní rampa - kotvení ocelové konstrukce</t>
  </si>
  <si>
    <t>4*4</t>
  </si>
  <si>
    <t>66</t>
  </si>
  <si>
    <t>953965131</t>
  </si>
  <si>
    <t>Kotvy chemické s vyvrtáním otvoru kotevní šrouby pro chemické kotvy, velikost M 14, délka 190 mm</t>
  </si>
  <si>
    <t>-490469913</t>
  </si>
  <si>
    <t>https://podminky.urs.cz/item/CS_URS_2023_01/953965131</t>
  </si>
  <si>
    <t>96</t>
  </si>
  <si>
    <t>Bourání konstrukcí</t>
  </si>
  <si>
    <t>67</t>
  </si>
  <si>
    <t>966080103</t>
  </si>
  <si>
    <t>Bourání kontaktního zateplení včetně povrchové úpravy omítkou nebo nátěrem z polystyrénových desek, tloušťky přes 60 do 120 mm</t>
  </si>
  <si>
    <t>1963339303</t>
  </si>
  <si>
    <t>https://podminky.urs.cz/item/CS_URS_2023_01/966080103</t>
  </si>
  <si>
    <t>1,84*(4,17+0,50)</t>
  </si>
  <si>
    <t>14,94*(4,17+0,50)</t>
  </si>
  <si>
    <t>-1,10*0,90</t>
  </si>
  <si>
    <t>-1,07*1,52</t>
  </si>
  <si>
    <t>-1,10*1,51</t>
  </si>
  <si>
    <t>68</t>
  </si>
  <si>
    <t>973031325</t>
  </si>
  <si>
    <t>Vysekání výklenků nebo kapes ve zdivu z cihel na maltu vápennou nebo vápenocementovou kapes, plochy do 0,10 m2, hl. do 300 mm</t>
  </si>
  <si>
    <t>1570753874</t>
  </si>
  <si>
    <t>https://podminky.urs.cz/item/CS_URS_2023_01/973031325</t>
  </si>
  <si>
    <t>pro prvky krovu střechy</t>
  </si>
  <si>
    <t>997</t>
  </si>
  <si>
    <t>Přesun sutě</t>
  </si>
  <si>
    <t>69</t>
  </si>
  <si>
    <t>997013212</t>
  </si>
  <si>
    <t>Vnitrostaveništní doprava suti a vybouraných hmot vodorovně do 50 m svisle ručně pro budovy a haly výšky přes 6 do 9 m</t>
  </si>
  <si>
    <t>124806399</t>
  </si>
  <si>
    <t>https://podminky.urs.cz/item/CS_URS_2023_01/997013212</t>
  </si>
  <si>
    <t>70</t>
  </si>
  <si>
    <t>997013501</t>
  </si>
  <si>
    <t>Odvoz suti a vybouraných hmot na skládku nebo meziskládku se složením, na vzdálenost do 1 km</t>
  </si>
  <si>
    <t>-1520351854</t>
  </si>
  <si>
    <t>https://podminky.urs.cz/item/CS_URS_2023_01/997013501</t>
  </si>
  <si>
    <t>71</t>
  </si>
  <si>
    <t>997013509</t>
  </si>
  <si>
    <t>Odvoz suti a vybouraných hmot na skládku nebo meziskládku se složením, na vzdálenost Příplatek k ceně za každý další i započatý 1 km přes 1 km</t>
  </si>
  <si>
    <t>27653726</t>
  </si>
  <si>
    <t>https://podminky.urs.cz/item/CS_URS_2023_01/997013509</t>
  </si>
  <si>
    <t>1,82*14 'Přepočtené koeficientem množství</t>
  </si>
  <si>
    <t>72</t>
  </si>
  <si>
    <t>997013631</t>
  </si>
  <si>
    <t>Poplatek za uložení stavebního odpadu na skládce (skládkovné) směsného stavebního a demoličního</t>
  </si>
  <si>
    <t>1668002262</t>
  </si>
  <si>
    <t>https://podminky.urs.cz/item/CS_URS_2023_01/997013631</t>
  </si>
  <si>
    <t>998</t>
  </si>
  <si>
    <t>Přesun hmot</t>
  </si>
  <si>
    <t>73</t>
  </si>
  <si>
    <t>998011001</t>
  </si>
  <si>
    <t>Přesun hmot pro budovy občanské výstavby, bydlení, výrobu a služby s nosnou svislou konstrukcí zděnou z cihel, tvárnic nebo kamene vodorovná dopravní vzdálenost do 100 m pro budovy výšky do 6 m</t>
  </si>
  <si>
    <t>-1503302976</t>
  </si>
  <si>
    <t>https://podminky.urs.cz/item/CS_URS_2023_01/998011001</t>
  </si>
  <si>
    <t>PSV</t>
  </si>
  <si>
    <t>Práce a dodávky PSV</t>
  </si>
  <si>
    <t>711</t>
  </si>
  <si>
    <t>Izolace proti vodě, vlhkosti a plynům</t>
  </si>
  <si>
    <t>74</t>
  </si>
  <si>
    <t>711111001</t>
  </si>
  <si>
    <t>Provedení izolace proti zemní vlhkosti natěradly a tmely za studena na ploše vodorovné V nátěrem penetračním</t>
  </si>
  <si>
    <t>1222930932</t>
  </si>
  <si>
    <t>https://podminky.urs.cz/item/CS_URS_2023_01/711111001</t>
  </si>
  <si>
    <t>75</t>
  </si>
  <si>
    <t>11163150</t>
  </si>
  <si>
    <t>lak penetrační asfaltový</t>
  </si>
  <si>
    <t>-2026597671</t>
  </si>
  <si>
    <t>144,548*0,0003 'Přepočtené koeficientem množství</t>
  </si>
  <si>
    <t>76</t>
  </si>
  <si>
    <t>711112001</t>
  </si>
  <si>
    <t>Provedení izolace proti zemní vlhkosti natěradly a tmely za studena na ploše svislé S nátěrem penetračním</t>
  </si>
  <si>
    <t>-1907849508</t>
  </si>
  <si>
    <t>https://podminky.urs.cz/item/CS_URS_2023_01/711112001</t>
  </si>
  <si>
    <t>pás v úrovni stropní konstrukce v š. 1000 mm</t>
  </si>
  <si>
    <t>(4,43+2,68+21,10+7,17+8,89)*1,00</t>
  </si>
  <si>
    <t>(1,39+14,52)*0,25</t>
  </si>
  <si>
    <t>77</t>
  </si>
  <si>
    <t>796381662</t>
  </si>
  <si>
    <t>48,248*0,00034 'Přepočtené koeficientem množství</t>
  </si>
  <si>
    <t>78</t>
  </si>
  <si>
    <t>711113001</t>
  </si>
  <si>
    <t>Provedení izolace proti zemní vlhkosti natěradly a tmely za studena podhledu P nátěrem penetračním</t>
  </si>
  <si>
    <t>979759817</t>
  </si>
  <si>
    <t>https://podminky.urs.cz/item/CS_URS_2023_01/711113001</t>
  </si>
  <si>
    <t>79</t>
  </si>
  <si>
    <t>711141559</t>
  </si>
  <si>
    <t>Provedení izolace proti zemní vlhkosti pásy přitavením NAIP na ploše vodorovné V</t>
  </si>
  <si>
    <t>182484474</t>
  </si>
  <si>
    <t>https://podminky.urs.cz/item/CS_URS_2023_01/711141559</t>
  </si>
  <si>
    <t>80</t>
  </si>
  <si>
    <t>62853004</t>
  </si>
  <si>
    <t>pás asfaltový natavitelný modifikovaný SBS tl 4,0mm s vložkou ze skleněné tkaniny a spalitelnou PE fólií nebo jemnozrnným minerálním posypem na horním povrchu</t>
  </si>
  <si>
    <t>-1583152443</t>
  </si>
  <si>
    <t>144,548*1,1655 'Přepočtené koeficientem množství</t>
  </si>
  <si>
    <t>81</t>
  </si>
  <si>
    <t>711142559</t>
  </si>
  <si>
    <t>Provedení izolace proti zemní vlhkosti pásy přitavením NAIP na ploše svislé S</t>
  </si>
  <si>
    <t>1012622892</t>
  </si>
  <si>
    <t>https://podminky.urs.cz/item/CS_URS_2023_01/711142559</t>
  </si>
  <si>
    <t>82</t>
  </si>
  <si>
    <t>-999815979</t>
  </si>
  <si>
    <t>48,248*1,221 'Přepočtené koeficientem množství</t>
  </si>
  <si>
    <t>83</t>
  </si>
  <si>
    <t>711161212</t>
  </si>
  <si>
    <t>Izolace proti zemní vlhkosti a beztlakové vodě nopovými fóliemi na ploše svislé S vrstva ochranná, odvětrávací a drenážní výška nopku 8,0 mm, tl. fólie do 0,6 mm</t>
  </si>
  <si>
    <t>1128738343</t>
  </si>
  <si>
    <t>https://podminky.urs.cz/item/CS_URS_2023_01/711161212</t>
  </si>
  <si>
    <t>KZS soklového zdiva přístavby pod úrovni terénu</t>
  </si>
  <si>
    <t>63,833-33,00</t>
  </si>
  <si>
    <t>84</t>
  </si>
  <si>
    <t>711161383</t>
  </si>
  <si>
    <t>Izolace proti zemní vlhkosti a beztlakové vodě nopovými fóliemi ostatní ukončení izolace lištou</t>
  </si>
  <si>
    <t>-352381113</t>
  </si>
  <si>
    <t>https://podminky.urs.cz/item/CS_URS_2023_01/711161383</t>
  </si>
  <si>
    <t xml:space="preserve">sokl přístavby </t>
  </si>
  <si>
    <t>8,99+7,37+21,23+2,76+4,50</t>
  </si>
  <si>
    <t>85</t>
  </si>
  <si>
    <t>998711202</t>
  </si>
  <si>
    <t>Přesun hmot pro izolace proti vodě, vlhkosti a plynům stanovený procentní sazbou (%) z ceny vodorovná dopravní vzdálenost do 50 m v objektech výšky přes 6 do 12 m</t>
  </si>
  <si>
    <t>%</t>
  </si>
  <si>
    <t>1172244475</t>
  </si>
  <si>
    <t>https://podminky.urs.cz/item/CS_URS_2023_01/998711202</t>
  </si>
  <si>
    <t>712</t>
  </si>
  <si>
    <t>Povlakové krytiny</t>
  </si>
  <si>
    <t>86</t>
  </si>
  <si>
    <t>712331111</t>
  </si>
  <si>
    <t>Provedení povlakové krytiny střech plochých do 10° pásy na sucho podkladní samolepící asfaltový pás</t>
  </si>
  <si>
    <t>-2024763837</t>
  </si>
  <si>
    <t>https://podminky.urs.cz/item/CS_URS_2023_01/712331111</t>
  </si>
  <si>
    <t>"střecha přístavby, skl. S1</t>
  </si>
  <si>
    <t>bednění OSB</t>
  </si>
  <si>
    <t>160,00</t>
  </si>
  <si>
    <t>vnitřní stěny atiky (OSB)</t>
  </si>
  <si>
    <t>ozn. A1</t>
  </si>
  <si>
    <t>4,66*(0,56+0,72)/2</t>
  </si>
  <si>
    <t>ozn. A2</t>
  </si>
  <si>
    <t>1,31*(0,825+0,87)*2</t>
  </si>
  <si>
    <t>ozn. A3</t>
  </si>
  <si>
    <t>1,055*0,87</t>
  </si>
  <si>
    <t>ozn. A4</t>
  </si>
  <si>
    <t>15,385*0,535</t>
  </si>
  <si>
    <t>ozn. A5</t>
  </si>
  <si>
    <t>2,685*(1,035+0,975)/2</t>
  </si>
  <si>
    <t>ozn. A6</t>
  </si>
  <si>
    <t>4,435*(0,966+0,733)/2</t>
  </si>
  <si>
    <t>ozn. A7</t>
  </si>
  <si>
    <t>5,78*0,535</t>
  </si>
  <si>
    <t>5,78*(1,035+0,735)/2</t>
  </si>
  <si>
    <t>horní plocha atiky (KVH)</t>
  </si>
  <si>
    <t>(4,66+1,31+1,055+15,385+2,685+4,435+5,78)*0,15</t>
  </si>
  <si>
    <t>přetažení na stěnový panel</t>
  </si>
  <si>
    <t>(4,71+1,06+2,88+1,06+1,36+1,21+1,06+5,76+1,06+0,21+15,46+0,76+4,06+1,52+0,30+2,68+4,44)*0,30</t>
  </si>
  <si>
    <t>vytažení na stávající zdivo školky</t>
  </si>
  <si>
    <t>(1,39+14,47)*0,75</t>
  </si>
  <si>
    <t>87</t>
  </si>
  <si>
    <t>62853001</t>
  </si>
  <si>
    <t>pás asfaltový samolepicí modifikovaný SBS tl 4,0mm s vložkou ze skleněné tkaniny se spalitelnou fólií nebo jemnozrnným minerálním posypem nebo textilií na horním povrchu</t>
  </si>
  <si>
    <t>1310941531</t>
  </si>
  <si>
    <t>223,314*1,1655 'Přepočtené koeficientem množství</t>
  </si>
  <si>
    <t>88</t>
  </si>
  <si>
    <t>712363352</t>
  </si>
  <si>
    <t>Povlakové krytiny střech plochých do 10° z tvarovaných poplastovaných lišt pro mPVC vnitřní koutová lišta rš 100 mm</t>
  </si>
  <si>
    <t>676249209</t>
  </si>
  <si>
    <t>https://podminky.urs.cz/item/CS_URS_2023_01/712363352</t>
  </si>
  <si>
    <t xml:space="preserve">střecha přístavby, skl. S1 </t>
  </si>
  <si>
    <t>4,20+4,45+6,54+7,75</t>
  </si>
  <si>
    <t>5,57+16,29</t>
  </si>
  <si>
    <t>1,20+1,115+1,36+1,15+2,76+1,15+4,47+1,33+6,41</t>
  </si>
  <si>
    <t>89</t>
  </si>
  <si>
    <t>712363353</t>
  </si>
  <si>
    <t>Povlakové krytiny střech plochých do 10° z tvarovaných poplastovaných lišt pro mPVC vnější koutová lišta rš 100 mm</t>
  </si>
  <si>
    <t>985497946</t>
  </si>
  <si>
    <t>https://podminky.urs.cz/item/CS_URS_2023_01/712363353</t>
  </si>
  <si>
    <t>4,20+4,45</t>
  </si>
  <si>
    <t>6,54</t>
  </si>
  <si>
    <t>1,20+1,115+1,36+1,15+2,76+1,15+4,47</t>
  </si>
  <si>
    <t>90</t>
  </si>
  <si>
    <t>712363354</t>
  </si>
  <si>
    <t>Povlakové krytiny střech plochých do 10° z tvarovaných poplastovaných lišt pro mPVC stěnová lišta vyhnutá rš 71 mm</t>
  </si>
  <si>
    <t>2036443237</t>
  </si>
  <si>
    <t>https://podminky.urs.cz/item/CS_URS_2023_01/712363354</t>
  </si>
  <si>
    <t>1,88+14,96</t>
  </si>
  <si>
    <t>91</t>
  </si>
  <si>
    <t>712363357</t>
  </si>
  <si>
    <t>Povlakové krytiny střech plochých do 10° z tvarovaných poplastovaných lišt pro mPVC okapnice rš 250 mm</t>
  </si>
  <si>
    <t>950811448</t>
  </si>
  <si>
    <t>https://podminky.urs.cz/item/CS_URS_2023_01/712363357</t>
  </si>
  <si>
    <t>4,00+5,515</t>
  </si>
  <si>
    <t>92</t>
  </si>
  <si>
    <t>712363358</t>
  </si>
  <si>
    <t>Povlakové krytiny střech plochých do 10° z tvarovaných poplastovaných lišt pro mPVC závětrná lišta rš 250 mm</t>
  </si>
  <si>
    <t>-1537167516</t>
  </si>
  <si>
    <t>https://podminky.urs.cz/item/CS_URS_2023_01/712363358</t>
  </si>
  <si>
    <t>4,54+2,96+0,90+0,90+0,42</t>
  </si>
  <si>
    <t>15,70+0,55+0,72</t>
  </si>
  <si>
    <t>0,72+1,545+1,79+0,72+3,00+0,72+4,35</t>
  </si>
  <si>
    <t>93</t>
  </si>
  <si>
    <t>712391171</t>
  </si>
  <si>
    <t>Provedení povlakové krytiny střech plochých do 10° -ostatní práce provedení vrstvy textilní podkladní</t>
  </si>
  <si>
    <t>-1105852270</t>
  </si>
  <si>
    <t>https://podminky.urs.cz/item/CS_URS_2023_01/712391171</t>
  </si>
  <si>
    <t>střecha přístavby, skl. S1</t>
  </si>
  <si>
    <t>26,054+150,658+21,156</t>
  </si>
  <si>
    <t>69311172</t>
  </si>
  <si>
    <t>geotextilie PP s ÚV stabilizací 300g/m2</t>
  </si>
  <si>
    <t>-1725196849</t>
  </si>
  <si>
    <t>197,868*1,155 'Přepočtené koeficientem množství</t>
  </si>
  <si>
    <t>712363412</t>
  </si>
  <si>
    <t>Provedení povlakové krytiny střech plochých do 10° s mechanicky kotvenou izolací včetně položení fólie a horkovzdušného svaření tl. tepelné izolace do 100 mm budovy výšky do 18 m, kotvené do trapézového plechu nebo do dřeva</t>
  </si>
  <si>
    <t>1552201408</t>
  </si>
  <si>
    <t>https://podminky.urs.cz/item/CS_URS_2023_01/712363412</t>
  </si>
  <si>
    <t>4,66*((0,56+0,72)/2-0,30)</t>
  </si>
  <si>
    <t>1,31*((0,825+0,87)*2-0,30)</t>
  </si>
  <si>
    <t>1,055*(0,87-0,30)</t>
  </si>
  <si>
    <t>15,385*(0,535-0,30)</t>
  </si>
  <si>
    <t>2,685*((1,035+0,975)/2-0,30)</t>
  </si>
  <si>
    <t>4,435*((0,966+0,733)/2-0,30)</t>
  </si>
  <si>
    <t>5,78*(0,535-0,30)</t>
  </si>
  <si>
    <t>5,78*((1,035+0,735)/2-0,30)</t>
  </si>
  <si>
    <t>(1,39+14,47)*(0,75-0,30)</t>
  </si>
  <si>
    <t>28343014</t>
  </si>
  <si>
    <t>fólie hydroizolační střešní mPVC určená ke stabilizaci přitížením a do vegetačních střech tl 1,8mm</t>
  </si>
  <si>
    <t>-999588177</t>
  </si>
  <si>
    <t>26,054*1,2 'Přepočtené koeficientem množství</t>
  </si>
  <si>
    <t>97</t>
  </si>
  <si>
    <t>712363612</t>
  </si>
  <si>
    <t>Provedení povlakové krytiny střech plochých do 10° s mechanicky kotvenou izolací včetně položení fólie a horkovzdušného svaření tl. tepelné izolace přes 240 mm budovy výšky do 18 m, kotvené do trapézového plechu nebo do dřeva krajní pole</t>
  </si>
  <si>
    <t>-133620862</t>
  </si>
  <si>
    <t>https://podminky.urs.cz/item/CS_URS_2023_01/712363612</t>
  </si>
  <si>
    <t>střecha přístavby , skl. S1</t>
  </si>
  <si>
    <t>(4,30+6,54)/2*3,05+6,54*4,70</t>
  </si>
  <si>
    <t>5,57*6,20+6,75*8,75+1,15*2,76+5,515*1,20</t>
  </si>
  <si>
    <t>98</t>
  </si>
  <si>
    <t>2051985634</t>
  </si>
  <si>
    <t>150,658*1,2 'Přepočtené koeficientem množství</t>
  </si>
  <si>
    <t>99</t>
  </si>
  <si>
    <t>712363005</t>
  </si>
  <si>
    <t>Provedení povlakové krytiny střech plochých do 10° fólií termoplastickou mPVC (měkčené PVC) aplikace fólie na oplechování (na tzv. fóliový plech) horkovzdušným navařením v plné ploše</t>
  </si>
  <si>
    <t>-992984428</t>
  </si>
  <si>
    <t>https://podminky.urs.cz/item/CS_URS_2023_01/712363005</t>
  </si>
  <si>
    <t>horní plocha atiky</t>
  </si>
  <si>
    <t>0,55*(4,35+3,30)</t>
  </si>
  <si>
    <t>0,25*5,75+0,55*(15,70+1,545+1,79+4,35)</t>
  </si>
  <si>
    <t>boční hrany přesahu</t>
  </si>
  <si>
    <t>(0,12+0,16)*(1,10+0,42)</t>
  </si>
  <si>
    <t>(0,12+0,16)*(1,20+1,20)</t>
  </si>
  <si>
    <t>(0,12+0,16)*(1,27+3,00+1,27)</t>
  </si>
  <si>
    <t>100</t>
  </si>
  <si>
    <t>-363911127</t>
  </si>
  <si>
    <t>21,156*1,25 'Přepočtené koeficientem množství</t>
  </si>
  <si>
    <t>101</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</si>
  <si>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</si>
  <si>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</si>
  <si>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1133821980</t>
  </si>
  <si>
    <t>https://podminky.urs.cz/item/CS_URS_2023_01/712363122</t>
  </si>
  <si>
    <t>"vnitřní roh"  13</t>
  </si>
  <si>
    <t>"kout"  4</t>
  </si>
  <si>
    <t>102</t>
  </si>
  <si>
    <t>28322070</t>
  </si>
  <si>
    <t>roh vnitřní pro střešní fólie mPVC šedé</t>
  </si>
  <si>
    <t>120546352</t>
  </si>
  <si>
    <t>103</t>
  </si>
  <si>
    <t>28322071</t>
  </si>
  <si>
    <t>roh vnější pro střešní fólie mPVC šedá</t>
  </si>
  <si>
    <t>2092174809</t>
  </si>
  <si>
    <t>104</t>
  </si>
  <si>
    <t>712363115</t>
  </si>
  <si>
    <t>Provedení povlakové krytiny střech plochých do 10° fólií ostatní činnosti při pokládání hydroizolačních fólií (materiál ve specifikaci) zaizolování prostupů střešní rovinou kruhový průřez, průměr do 300 mm</t>
  </si>
  <si>
    <t>674272175</t>
  </si>
  <si>
    <t>https://podminky.urs.cz/item/CS_URS_2023_01/712363115</t>
  </si>
  <si>
    <t>střecha přístavby</t>
  </si>
  <si>
    <t>"VZT1"  1</t>
  </si>
  <si>
    <t>"KO"  1</t>
  </si>
  <si>
    <t>"VZT"  1</t>
  </si>
  <si>
    <t>"VZT2"  4</t>
  </si>
  <si>
    <t>"svod"  1</t>
  </si>
  <si>
    <t>105</t>
  </si>
  <si>
    <t>28322058</t>
  </si>
  <si>
    <t>fólie hydroizolační střešní mPVC nevyztužená, určená na detaily tl 1,5mm</t>
  </si>
  <si>
    <t>-1607006618</t>
  </si>
  <si>
    <t>5,68181818181818*0,88 'Přepočtené koeficientem množství</t>
  </si>
  <si>
    <t>106</t>
  </si>
  <si>
    <t>712771101</t>
  </si>
  <si>
    <t>Provedení ochranné vrstvy vegetační střechy proti prorůstání kořenů, proti mechanickému poškození hydroizolace z textilií nebo rohoží volně kladených s přesahem, sklon střechy do 5°</t>
  </si>
  <si>
    <t>735705464</t>
  </si>
  <si>
    <t>https://podminky.urs.cz/item/CS_URS_2023_01/712771101</t>
  </si>
  <si>
    <t>4,66*0,15</t>
  </si>
  <si>
    <t>1,31*0,15</t>
  </si>
  <si>
    <t>1,055*0,15</t>
  </si>
  <si>
    <t>15,385*0,15</t>
  </si>
  <si>
    <t>2,685*0,15</t>
  </si>
  <si>
    <t>4,435*0,15</t>
  </si>
  <si>
    <t>5,78*0,15</t>
  </si>
  <si>
    <t>(1,39+14,47)*0,15</t>
  </si>
  <si>
    <t>(1,10+0,42)*0,15</t>
  </si>
  <si>
    <t>(1,20+1,20)*0,15</t>
  </si>
  <si>
    <t>(1,27+3,00+1,27)*0,15</t>
  </si>
  <si>
    <t>107</t>
  </si>
  <si>
    <t>69334002</t>
  </si>
  <si>
    <t>textilie ochranná vegetačních střech 300g/m2</t>
  </si>
  <si>
    <t>844276133</t>
  </si>
  <si>
    <t>160,62*1,1 'Přepočtené koeficientem množství</t>
  </si>
  <si>
    <t>108</t>
  </si>
  <si>
    <t>712771331</t>
  </si>
  <si>
    <t>Provedení hydroakumulační vrstvy vegetační střechy z plastových nopových fólií s perforací, kladených volně na sraz, sklon střechy do 5°</t>
  </si>
  <si>
    <t>-400789767</t>
  </si>
  <si>
    <t>https://podminky.urs.cz/item/CS_URS_2023_01/712771331</t>
  </si>
  <si>
    <t>odpočet plochy kačírku</t>
  </si>
  <si>
    <t>-7,75*0,50</t>
  </si>
  <si>
    <t>-(4,00+4,70)/2*0,50</t>
  </si>
  <si>
    <t>-(6,41+1,83)*0,50</t>
  </si>
  <si>
    <t>-5,515*0,50</t>
  </si>
  <si>
    <t>109</t>
  </si>
  <si>
    <t>28323025</t>
  </si>
  <si>
    <t>fólie profilovaná (nopová) perforovaná HDPE s nakašírovanou filtrační textilií při horním a spodním povrchu s hydroakumulační a drenážní funkcí do vegetačních střech s výškou nopů 20mm</t>
  </si>
  <si>
    <t>-664807754</t>
  </si>
  <si>
    <t>137,73*1,15 'Přepočtené koeficientem množství</t>
  </si>
  <si>
    <t>110</t>
  </si>
  <si>
    <t>712771401</t>
  </si>
  <si>
    <t>Provedení vegetační vrstvy vegetační střechy ze substrátu, tloušťky do 100 mm, sklon střechy do 5°</t>
  </si>
  <si>
    <t>-47462660</t>
  </si>
  <si>
    <t>https://podminky.urs.cz/item/CS_URS_2023_01/712771401</t>
  </si>
  <si>
    <t>111</t>
  </si>
  <si>
    <t>10321225</t>
  </si>
  <si>
    <t>substrát vegetačních střech extenzivní s nízkým obsahem organické složky</t>
  </si>
  <si>
    <t>-877453341</t>
  </si>
  <si>
    <t>137,73*0,08*1,1</t>
  </si>
  <si>
    <t>112</t>
  </si>
  <si>
    <t>712771521</t>
  </si>
  <si>
    <t>Založení vegetace vegetační střechy položením vegetační nebo trávníkové rohože, sklon střechy do 5°</t>
  </si>
  <si>
    <t>228241988</t>
  </si>
  <si>
    <t>https://podminky.urs.cz/item/CS_URS_2023_01/712771521</t>
  </si>
  <si>
    <t>113</t>
  </si>
  <si>
    <t>69334504</t>
  </si>
  <si>
    <t>koberec rozchodníkový vegetačních střech</t>
  </si>
  <si>
    <t>1867348731</t>
  </si>
  <si>
    <t>137,73*1,05 'Přepočtené koeficientem množství</t>
  </si>
  <si>
    <t>114</t>
  </si>
  <si>
    <t>712771601</t>
  </si>
  <si>
    <t>Provedení ochranných pásů vegetační střechy po obvodu střechy, v místech střešních prostupům napojení na zeď apod. z praného říčního kameniva, tloušťky do 100 mm, šířky do 500 mm</t>
  </si>
  <si>
    <t>-1417999716</t>
  </si>
  <si>
    <t>https://podminky.urs.cz/item/CS_URS_2023_01/712771601</t>
  </si>
  <si>
    <t>7,75*0,50</t>
  </si>
  <si>
    <t>(4,00+4,70)/2*0,50</t>
  </si>
  <si>
    <t>(6,41+1,83)*0,50</t>
  </si>
  <si>
    <t>5,515*0,50</t>
  </si>
  <si>
    <t>115</t>
  </si>
  <si>
    <t>58337403</t>
  </si>
  <si>
    <t>kamenivo dekorační (kačírek) frakce 16/32</t>
  </si>
  <si>
    <t>836834782</t>
  </si>
  <si>
    <t>12,928*0,08*1,85</t>
  </si>
  <si>
    <t>116</t>
  </si>
  <si>
    <t>712771613</t>
  </si>
  <si>
    <t>Provedení ochranných pásů vegetační střechy osazení ochranné kačírkové lišty navařením na hydroizolaci</t>
  </si>
  <si>
    <t>127465991</t>
  </si>
  <si>
    <t>https://podminky.urs.cz/item/CS_URS_2023_01/712771613</t>
  </si>
  <si>
    <t>7,75</t>
  </si>
  <si>
    <t>4,00+4,70</t>
  </si>
  <si>
    <t>6,91+1,83</t>
  </si>
  <si>
    <t>5,515*2</t>
  </si>
  <si>
    <t>117</t>
  </si>
  <si>
    <t>69334040</t>
  </si>
  <si>
    <t>lišta kačírková výška 130mm Al</t>
  </si>
  <si>
    <t>-2015632051</t>
  </si>
  <si>
    <t>36,22*1,05 'Přepočtené koeficientem množství</t>
  </si>
  <si>
    <t>118</t>
  </si>
  <si>
    <t>998712202</t>
  </si>
  <si>
    <t>Přesun hmot pro povlakové krytiny stanovený procentní sazbou (%) z ceny vodorovná dopravní vzdálenost do 50 m v objektech výšky přes 6 do 12 m</t>
  </si>
  <si>
    <t>2133188527</t>
  </si>
  <si>
    <t>https://podminky.urs.cz/item/CS_URS_2023_01/998712202</t>
  </si>
  <si>
    <t>713</t>
  </si>
  <si>
    <t>Izolace tepelné</t>
  </si>
  <si>
    <t>119</t>
  </si>
  <si>
    <t>713111121</t>
  </si>
  <si>
    <t>Montáž tepelné izolace stropů rohožemi, pásy, dílci, deskami, bloky (izolační materiál ve specifikaci) rovných spodem s uchycením (drátem, páskou apod.)</t>
  </si>
  <si>
    <t>-1660983653</t>
  </si>
  <si>
    <t>https://podminky.urs.cz/item/CS_URS_2023_01/713111121</t>
  </si>
  <si>
    <t xml:space="preserve">izolace nad akustickým podhledem </t>
  </si>
  <si>
    <t>101,00</t>
  </si>
  <si>
    <t>-2,20*4,575</t>
  </si>
  <si>
    <t>120</t>
  </si>
  <si>
    <t>63150966</t>
  </si>
  <si>
    <t>role akustická a tepelně izolační ze skelných vláken tl 50mm pro zvýšení akustické izolace stropu, λD = 0,037 (W·m-1·K-1), objemová hmotnost 15 kg/m3</t>
  </si>
  <si>
    <t>-643409075</t>
  </si>
  <si>
    <t>90,935*1,05 'Přepočtené koeficientem množství</t>
  </si>
  <si>
    <t>121</t>
  </si>
  <si>
    <t>713121121</t>
  </si>
  <si>
    <t>Montáž tepelné izolace podlah rohožemi, pásy, deskami, dílci, bloky (izolační materiál ve specifikaci) kladenými volně dvouvrstvá</t>
  </si>
  <si>
    <t>-914164752</t>
  </si>
  <si>
    <t>https://podminky.urs.cz/item/CS_URS_2023_01/713121121</t>
  </si>
  <si>
    <t>tl. 2x70 mm</t>
  </si>
  <si>
    <t>122</t>
  </si>
  <si>
    <t>28375911</t>
  </si>
  <si>
    <t>deska EPS 150 pro konstrukce s vysokým zatížením λ=0,035 tl 70mm</t>
  </si>
  <si>
    <t>-1638278689</t>
  </si>
  <si>
    <t>140,047*2,1 'Přepočtené koeficientem množství</t>
  </si>
  <si>
    <t>123</t>
  </si>
  <si>
    <t>713131146</t>
  </si>
  <si>
    <t>Montáž tepelné izolace stěn rohožemi, pásy, deskami, dílci, bloky (izolační materiál ve specifikaci) lepením bodově nízkoexpanzní (PUR) pěnou s mechanickým kotvením</t>
  </si>
  <si>
    <t>-90455204</t>
  </si>
  <si>
    <t>https://podminky.urs.cz/item/CS_URS_2023_01/713131146</t>
  </si>
  <si>
    <t>vnitřní stěny atiky (OSB), XPS tl. 50 mm</t>
  </si>
  <si>
    <t>124</t>
  </si>
  <si>
    <t>28376379</t>
  </si>
  <si>
    <t>deska XPS hrana polodrážková a hladký povrch 500kPa tl 50mm</t>
  </si>
  <si>
    <t>-341115929</t>
  </si>
  <si>
    <t>18,917*1,05 'Přepočtené koeficientem množství</t>
  </si>
  <si>
    <t>125</t>
  </si>
  <si>
    <t>713141136</t>
  </si>
  <si>
    <t>Montáž tepelné izolace střech plochých rohožemi, pásy, deskami, dílci, bloky (izolační materiál ve specifikaci) přilepenými za studena nízkoexpanzní (PUR) pěnou</t>
  </si>
  <si>
    <t>-882827307</t>
  </si>
  <si>
    <t>https://podminky.urs.cz/item/CS_URS_2023_01/713141136</t>
  </si>
  <si>
    <t>EPS 150 tl. 2x150 mm</t>
  </si>
  <si>
    <t>-(4,66+1,31+1,055+15,385+2,685+4,435+5,78)*0,12</t>
  </si>
  <si>
    <t xml:space="preserve">"2 vrstva"  155,763  </t>
  </si>
  <si>
    <t>126</t>
  </si>
  <si>
    <t>28375033</t>
  </si>
  <si>
    <t>deska EPS 150 pro konstrukce s vysokým zatížením λ=0,035 tl 150mm</t>
  </si>
  <si>
    <t>-1048345758</t>
  </si>
  <si>
    <t>311,526*1,05 'Přepočtené koeficientem množství</t>
  </si>
  <si>
    <t>127</t>
  </si>
  <si>
    <t>998713202</t>
  </si>
  <si>
    <t>Přesun hmot pro izolace tepelné stanovený procentní sazbou (%) z ceny vodorovná dopravní vzdálenost do 50 m v objektech výšky přes 6 do 12 m</t>
  </si>
  <si>
    <t>-1757291841</t>
  </si>
  <si>
    <t>https://podminky.urs.cz/item/CS_URS_2023_01/998713202</t>
  </si>
  <si>
    <t>714</t>
  </si>
  <si>
    <t>Akustická a protiotřesová opatření</t>
  </si>
  <si>
    <t>128</t>
  </si>
  <si>
    <t>714121010</t>
  </si>
  <si>
    <t>Dodávka a montáž bezesparého akustického podhledu na konstrukci z profilů CD (rozteč max. 333 mm) - perforované sádrokartonové desky formátu 1200 x 2000 mm, tl. 12,5 mm, o hmotnosti 7,5 kg/m2, RH 70%, třídy reakce na oheň A2-s1,d0, pravidelná čtvercová perforace o rozměru 12 x 12 mm (á 25 mm), podíl děrované plochy 23%, řezání desek na pásy š.600mm s instalací mezi BSH krokve - kompletní provedení vč. veškerých souvisejících prací a dodávek</t>
  </si>
  <si>
    <t>701581000</t>
  </si>
  <si>
    <t>1.NP</t>
  </si>
  <si>
    <t>129</t>
  </si>
  <si>
    <t>998714202</t>
  </si>
  <si>
    <t>Přesun hmot pro akustická a protiotřesová opatření stanovený procentní sazbou (%) z ceny vodorovná dopravní vzdálenost do 50 m v objektech výšky přes 6 do 12 m</t>
  </si>
  <si>
    <t>2064380491</t>
  </si>
  <si>
    <t>https://podminky.urs.cz/item/CS_URS_2023_01/998714202</t>
  </si>
  <si>
    <t>735</t>
  </si>
  <si>
    <t>Ústřední vytápění - otopná tělesa</t>
  </si>
  <si>
    <t>130</t>
  </si>
  <si>
    <t>735511061</t>
  </si>
  <si>
    <t>Trubkové teplovodní podlahové vytápění doplňkové prvky krycí PE fólie</t>
  </si>
  <si>
    <t>-772872620</t>
  </si>
  <si>
    <t>https://podminky.urs.cz/item/CS_URS_2023_01/735511061</t>
  </si>
  <si>
    <t>131</t>
  </si>
  <si>
    <t>735511062</t>
  </si>
  <si>
    <t>Trubkové teplovodní podlahové vytápění doplňkové prvky okrajový izolační pruh</t>
  </si>
  <si>
    <t>1253549634</t>
  </si>
  <si>
    <t>https://podminky.urs.cz/item/CS_URS_2023_01/735511062</t>
  </si>
  <si>
    <t>m.č. 102</t>
  </si>
  <si>
    <t>(2,00+1,585)*2</t>
  </si>
  <si>
    <t>m.č. 103</t>
  </si>
  <si>
    <t>1,66+0,365+0,99+1,62+0,48</t>
  </si>
  <si>
    <t>1,93+2,99+0,65+3,835+3,105+0,40+0,15</t>
  </si>
  <si>
    <t>(6,88+15,075+4,575)*2</t>
  </si>
  <si>
    <t>m.č. 108</t>
  </si>
  <si>
    <t>(3,135+4,35)*2</t>
  </si>
  <si>
    <t>m.č. 109</t>
  </si>
  <si>
    <t>(1,215+4,50)*2</t>
  </si>
  <si>
    <t>132</t>
  </si>
  <si>
    <t>998735202</t>
  </si>
  <si>
    <t>Přesun hmot pro otopná tělesa stanovený procentní sazbou (%) z ceny vodorovná dopravní vzdálenost do 50 m v objektech výšky přes 6 do 12 m</t>
  </si>
  <si>
    <t>-1878042620</t>
  </si>
  <si>
    <t>https://podminky.urs.cz/item/CS_URS_2023_01/998735202</t>
  </si>
  <si>
    <t>762</t>
  </si>
  <si>
    <t>Konstrukce tesařské</t>
  </si>
  <si>
    <t>133</t>
  </si>
  <si>
    <t>762333631</t>
  </si>
  <si>
    <t>Montáž vázaných konstrukcí krovů střech pultových, sedlových, valbových, stanových nepravidelného půdorysu z lepených hranolů průřezové plochy do 120 cm2</t>
  </si>
  <si>
    <t>-1766782880</t>
  </si>
  <si>
    <t>https://podminky.urs.cz/item/CS_URS_2023_01/762333631</t>
  </si>
  <si>
    <t>"střecha přístavby</t>
  </si>
  <si>
    <t>KVH 80x140 mm</t>
  </si>
  <si>
    <t xml:space="preserve">"ozn. r"  3,00*2  </t>
  </si>
  <si>
    <t>134</t>
  </si>
  <si>
    <t>61223263</t>
  </si>
  <si>
    <t>hranol konstrukční KVH lepený průřezu 80x80-280mm nepohledový</t>
  </si>
  <si>
    <t>977734257</t>
  </si>
  <si>
    <t>0,08*0,14*6,00*1,15</t>
  </si>
  <si>
    <t>135</t>
  </si>
  <si>
    <t>762333632</t>
  </si>
  <si>
    <t>Montáž vázaných konstrukcí krovů střech pultových, sedlových, valbových, stanových nepravidelného půdorysu z lepených hranolů průřezové plochy přes 120 do 224 cm2</t>
  </si>
  <si>
    <t>-1690844361</t>
  </si>
  <si>
    <t>https://podminky.urs.cz/item/CS_URS_2023_01/762333632</t>
  </si>
  <si>
    <t>KVH 100x220 mm</t>
  </si>
  <si>
    <t>"ozn. i"  6,00*10</t>
  </si>
  <si>
    <t>KVH 140x140 mm</t>
  </si>
  <si>
    <t>"ozn. l"  8,20</t>
  </si>
  <si>
    <t>KVH 120x160 mm</t>
  </si>
  <si>
    <t>"ozn. m"  2,50*12</t>
  </si>
  <si>
    <t>"ozn. o"  3,30*7</t>
  </si>
  <si>
    <t>KVH 100x140 mm</t>
  </si>
  <si>
    <t>"ozn. n"  5,70*4</t>
  </si>
  <si>
    <t>"ozn. p"  3,20*2</t>
  </si>
  <si>
    <t>"ozn. q"  1,25*12</t>
  </si>
  <si>
    <t>136</t>
  </si>
  <si>
    <t>61223264</t>
  </si>
  <si>
    <t>hranol konstrukční KVH lepený průřezu 100x100-280mm nepohledový</t>
  </si>
  <si>
    <t>25057327</t>
  </si>
  <si>
    <t>0,10*0,22*60,00*1,15</t>
  </si>
  <si>
    <t>0,10*0,14*44,20*1,15</t>
  </si>
  <si>
    <t>137</t>
  </si>
  <si>
    <t>61223265</t>
  </si>
  <si>
    <t>hranol konstrukční KVH lepený průřezu 120x120-280mm nepohledový</t>
  </si>
  <si>
    <t>-2132856914</t>
  </si>
  <si>
    <t>0,12*0,16*53,10*1,15</t>
  </si>
  <si>
    <t>138</t>
  </si>
  <si>
    <t>61223266</t>
  </si>
  <si>
    <t>hranol konstrukční KVH lepený průřezu 140x140-240mm nepohledový</t>
  </si>
  <si>
    <t>1758254529</t>
  </si>
  <si>
    <t>0,14*0,14*8,20*1,15</t>
  </si>
  <si>
    <t>139</t>
  </si>
  <si>
    <t>762333633</t>
  </si>
  <si>
    <t>Montáž vázaných konstrukcí krovů střech pultových, sedlových, valbových, stanových nepravidelného půdorysu z lepených hranolů průřezové plochy přes 224 do 288 cm2</t>
  </si>
  <si>
    <t>623944806</t>
  </si>
  <si>
    <t>https://podminky.urs.cz/item/CS_URS_2023_01/762333633</t>
  </si>
  <si>
    <t>KVH 120x240 mm</t>
  </si>
  <si>
    <t xml:space="preserve">"ozn. k"  12,50 </t>
  </si>
  <si>
    <t>140</t>
  </si>
  <si>
    <t>1658946078</t>
  </si>
  <si>
    <t>0,12*0,24*12,50*1,15</t>
  </si>
  <si>
    <t>141</t>
  </si>
  <si>
    <t>762333634</t>
  </si>
  <si>
    <t>Montáž vázaných konstrukcí krovů střech pultových, sedlových, valbových, stanových nepravidelného půdorysu z lepených hranolů průřezové plochy přes 288 do 450 cm2</t>
  </si>
  <si>
    <t>642059972</t>
  </si>
  <si>
    <t>https://podminky.urs.cz/item/CS_URS_2023_01/762333634</t>
  </si>
  <si>
    <t>BSH 120x280 mm pohledové</t>
  </si>
  <si>
    <t>"ozn. a"  7,20*13</t>
  </si>
  <si>
    <t>"ozn. b"  6,00*9</t>
  </si>
  <si>
    <t>BSH 160x160 mm pohledové</t>
  </si>
  <si>
    <t>"ozn. d"  3,00*2</t>
  </si>
  <si>
    <t>BSH 120x280 mm</t>
  </si>
  <si>
    <t>"ozn. f"  8,90</t>
  </si>
  <si>
    <t>"ozn. g"  15,70</t>
  </si>
  <si>
    <t>"ozn. h"  6,40</t>
  </si>
  <si>
    <t>BSH 140x300 mm</t>
  </si>
  <si>
    <t>"ozn. j"  3,70</t>
  </si>
  <si>
    <t>142</t>
  </si>
  <si>
    <t>61223110</t>
  </si>
  <si>
    <t>hranol konstrukční BSH vrstvený lepený nepohledový</t>
  </si>
  <si>
    <t>-1871776534</t>
  </si>
  <si>
    <t>0,12*0,28*31,0*1,15</t>
  </si>
  <si>
    <t>0,14*0,30*3,70*1,15</t>
  </si>
  <si>
    <t>143</t>
  </si>
  <si>
    <t>61223210</t>
  </si>
  <si>
    <t>hranol konstrukční BSH vrstvený lepený pohledový</t>
  </si>
  <si>
    <t>-1834838041</t>
  </si>
  <si>
    <t>0,12*0,28*147,60*1,15</t>
  </si>
  <si>
    <t>BSH 160x160 mm</t>
  </si>
  <si>
    <t>0,16*0,16*6,00*1,15</t>
  </si>
  <si>
    <t>144</t>
  </si>
  <si>
    <t>762333635</t>
  </si>
  <si>
    <t>Montáž vázaných konstrukcí krovů střech pultových, sedlových, valbových, stanových nepravidelného půdorysu z lepených hranolů průřezové plochy přes 450 cm2</t>
  </si>
  <si>
    <t>125202817</t>
  </si>
  <si>
    <t>https://podminky.urs.cz/item/CS_URS_2023_01/762333635</t>
  </si>
  <si>
    <t>BSH 160x300 mm pohledové</t>
  </si>
  <si>
    <t>"ozn. c"  3,00</t>
  </si>
  <si>
    <t>BSH 160x440 mm pohledové</t>
  </si>
  <si>
    <t>"ozn. e"  9,20</t>
  </si>
  <si>
    <t>145</t>
  </si>
  <si>
    <t>880968329</t>
  </si>
  <si>
    <t>BSH 160x300 mm</t>
  </si>
  <si>
    <t>0,16*0,30*3,00*1,15</t>
  </si>
  <si>
    <t>BSH 160x440 mm</t>
  </si>
  <si>
    <t>0,16*0,44*9,20*1,15</t>
  </si>
  <si>
    <t>146</t>
  </si>
  <si>
    <t>762341026</t>
  </si>
  <si>
    <t>Bednění střech rovných sklonu do 60° s vyřezáním otvorů z dřevoštěpkových desek OSB šroubovaných na krokve na pero a drážku, tloušťky desky 22 mm</t>
  </si>
  <si>
    <t>1184017102</t>
  </si>
  <si>
    <t>https://podminky.urs.cz/item/CS_URS_2023_01/762341026</t>
  </si>
  <si>
    <t>147</t>
  </si>
  <si>
    <t>762341260</t>
  </si>
  <si>
    <t>Montáž bednění střech rovných a šikmých sklonu do 60° s vyřezáním otvorů z palubek</t>
  </si>
  <si>
    <t>-344503768</t>
  </si>
  <si>
    <t>https://podminky.urs.cz/item/CS_URS_2023_01/762341260</t>
  </si>
  <si>
    <t>stříška nad vstupem, skl. S2</t>
  </si>
  <si>
    <t>7,50</t>
  </si>
  <si>
    <t>148</t>
  </si>
  <si>
    <t>61189995</t>
  </si>
  <si>
    <t>palubky smrk tl 24mm A/B</t>
  </si>
  <si>
    <t>181998005</t>
  </si>
  <si>
    <t>7,5*1,35 'Přepočtené koeficientem množství</t>
  </si>
  <si>
    <t>149</t>
  </si>
  <si>
    <t>762352110</t>
  </si>
  <si>
    <t>Montáž nadstřešních konstrukcí z hoblovaného řeziva průřezové plochy do 100 cm2</t>
  </si>
  <si>
    <t>1281780038</t>
  </si>
  <si>
    <t>https://podminky.urs.cz/item/CS_URS_2023_01/762352110</t>
  </si>
  <si>
    <t>nosná konstrukce atiky z KVH 60x100 mm</t>
  </si>
  <si>
    <t>4,66*2</t>
  </si>
  <si>
    <t>2,25*2+(0,56+0,72)/2*7</t>
  </si>
  <si>
    <t>1,31*2</t>
  </si>
  <si>
    <t>2,25*2+0,825+0,87</t>
  </si>
  <si>
    <t>1,055*2</t>
  </si>
  <si>
    <t>2,25+0,87*2</t>
  </si>
  <si>
    <t>15,385*2</t>
  </si>
  <si>
    <t>0,535*26</t>
  </si>
  <si>
    <t>2,685*2</t>
  </si>
  <si>
    <t>2,25*2+(1,035+0,975)/2*4</t>
  </si>
  <si>
    <t>4,435*2</t>
  </si>
  <si>
    <t>(0,966+0,733)/2*9</t>
  </si>
  <si>
    <t>5,78*2</t>
  </si>
  <si>
    <t>(1,035+0,735)/2*11</t>
  </si>
  <si>
    <t>pomocné hranoly pro kotvení atik z KVH 60x120 mm</t>
  </si>
  <si>
    <t>2,50*7</t>
  </si>
  <si>
    <t>150</t>
  </si>
  <si>
    <t>61223262</t>
  </si>
  <si>
    <t>hranol konstrukční KVH lepený průřezu 60x60-280mm nepohledový</t>
  </si>
  <si>
    <t>-2047583483</t>
  </si>
  <si>
    <t>KVH 60x100 mm</t>
  </si>
  <si>
    <t>0,06*0,10*129,596*1,15</t>
  </si>
  <si>
    <t>KVH 60x120 mm</t>
  </si>
  <si>
    <t>0,06*0,12*17,50*1,15</t>
  </si>
  <si>
    <t>151</t>
  </si>
  <si>
    <t>762361313.1</t>
  </si>
  <si>
    <t>Konstrukční vrstva pod klempířské prvky pro oplechování horních ploch zdí a nadezdívek (atik) z překližky březové F/F tl. 21 mm lepené k podkladu s mechanickým dokotvením, tloušťky desky 21 mm</t>
  </si>
  <si>
    <t>819782382</t>
  </si>
  <si>
    <t>152</t>
  </si>
  <si>
    <t>762395000</t>
  </si>
  <si>
    <t>Spojovací prostředky krovů, bednění a laťování, nadstřešních konstrukcí svory, prkna, hřebíky, pásová ocel, vruty</t>
  </si>
  <si>
    <t>1334361035</t>
  </si>
  <si>
    <t>https://podminky.urs.cz/item/CS_URS_2023_01/762395000</t>
  </si>
  <si>
    <t>(0,077+2,23+1,172+0,185+0,414+1,377+5,88+0,911)/1,15</t>
  </si>
  <si>
    <t>160,00*0,022</t>
  </si>
  <si>
    <t>1,039/1,15</t>
  </si>
  <si>
    <t>18,507*0,021</t>
  </si>
  <si>
    <t>153</t>
  </si>
  <si>
    <t>762085100</t>
  </si>
  <si>
    <t>Dodávka a montáž kotevních šroubů M20 dl. 330 mm do chemické malty vč. podložky M20 a pohledové matice M20, materiál Pz ocel - kompletní provedení vč. vyvrtání a vyčištění otvorů do cihelného zdiva a dodávky materiálů</t>
  </si>
  <si>
    <t>1561023539</t>
  </si>
  <si>
    <t>kotvení prvků "h" a "l" po 500 mm</t>
  </si>
  <si>
    <t>154</t>
  </si>
  <si>
    <t>762085101</t>
  </si>
  <si>
    <t>Dodávka a montáž kotevních šroubů M16 dl. 330 mm do chemické malty vč. podložky M16 a pohledové matice M16, materiál Pz ocel - kompletní provedení vč. vyvrtání a vyčištění otvorů do betonového zdiva ze ztraceného bednění a dodávky materiálů</t>
  </si>
  <si>
    <t>1847530055</t>
  </si>
  <si>
    <t>kotvení prvku "u"</t>
  </si>
  <si>
    <t>155</t>
  </si>
  <si>
    <t>762431013</t>
  </si>
  <si>
    <t>Obložení stěn z dřevoštěpkových desek OSB přibíjených na sraz, tloušťky desky 15 mm</t>
  </si>
  <si>
    <t>848967457</t>
  </si>
  <si>
    <t>https://podminky.urs.cz/item/CS_URS_2023_01/762431013</t>
  </si>
  <si>
    <t>oboustranné opláštění dřevěné konstrukce atiky</t>
  </si>
  <si>
    <t>4,66*1,25</t>
  </si>
  <si>
    <t>1,31*1,25</t>
  </si>
  <si>
    <t>1,055*1,25</t>
  </si>
  <si>
    <t>15,385*1,25</t>
  </si>
  <si>
    <t>2,685*1,25</t>
  </si>
  <si>
    <t>4,435*1,25</t>
  </si>
  <si>
    <t>156</t>
  </si>
  <si>
    <t>762713121</t>
  </si>
  <si>
    <t>Montáž prostorových vázaných konstrukcí z řeziva hoblovaného průřezové plochy přes 120 do 224 cm2</t>
  </si>
  <si>
    <t>189102507</t>
  </si>
  <si>
    <t>https://podminky.urs.cz/item/CS_URS_2023_01/762713121</t>
  </si>
  <si>
    <t>nosná tesařská konstrukce stříšky nad vstupem</t>
  </si>
  <si>
    <t>"ozn. s"  2,00*6</t>
  </si>
  <si>
    <t>"ozn. t1"  4,00</t>
  </si>
  <si>
    <t>"ozn. t2"  2,50</t>
  </si>
  <si>
    <t>KVH 100x120 mm</t>
  </si>
  <si>
    <t xml:space="preserve">"ozn. u"  4,0*6  </t>
  </si>
  <si>
    <t>KVH 80x100 mm</t>
  </si>
  <si>
    <t xml:space="preserve">"ozn. v1"  3,60*6 </t>
  </si>
  <si>
    <t xml:space="preserve">"ozn. v2"  2,00*6 </t>
  </si>
  <si>
    <t>157</t>
  </si>
  <si>
    <t>61223269</t>
  </si>
  <si>
    <t>hranol konstrukční KVH lepený průřezu 80x80-280mm pohledový</t>
  </si>
  <si>
    <t>881417229</t>
  </si>
  <si>
    <t>0,08*0,10*33,60*1,15</t>
  </si>
  <si>
    <t>158</t>
  </si>
  <si>
    <t>61223270</t>
  </si>
  <si>
    <t>hranol konstrukční KVH lepený průřezu 100x100-280mm pohledový</t>
  </si>
  <si>
    <t>-330872001</t>
  </si>
  <si>
    <t>0,10*0,14*18,50*1,15</t>
  </si>
  <si>
    <t>0,10*0,12*24,00*1,15</t>
  </si>
  <si>
    <t>159</t>
  </si>
  <si>
    <t>762795000</t>
  </si>
  <si>
    <t>Spojovací prostředky prostorových vázaných konstrukcí hřebíky, svory, fixační prkna</t>
  </si>
  <si>
    <t>463608043</t>
  </si>
  <si>
    <t>https://podminky.urs.cz/item/CS_URS_2023_01/762795000</t>
  </si>
  <si>
    <t>(0,309+0,629)/1,15</t>
  </si>
  <si>
    <t>160</t>
  </si>
  <si>
    <t>762R.01</t>
  </si>
  <si>
    <t>Opláštění stěny závětří dřevěnými svislými lamelami 40x70 mm ze sibiřského modřínu - kompletní provedení vč. veškerých souvisejících prací a dodávek a finální povrchové úpravy nátěrem</t>
  </si>
  <si>
    <t>2104661148</t>
  </si>
  <si>
    <t>stříška nad vstupem, skl. F4</t>
  </si>
  <si>
    <t>22,50</t>
  </si>
  <si>
    <t>161</t>
  </si>
  <si>
    <t>762R.02</t>
  </si>
  <si>
    <t>Obložení podhledu a okapů střechy z cementotřískových desek tl. 12 mm na podkladní rošt z modřínových latí - kompletní provedení vč. veškerých souvisejících prací a dodávek</t>
  </si>
  <si>
    <t>-1438580608</t>
  </si>
  <si>
    <t>"okap střechy</t>
  </si>
  <si>
    <t>3,00*0,72</t>
  </si>
  <si>
    <t>(0,72+3,00+0,72)*0,45</t>
  </si>
  <si>
    <t>5,755*0,72</t>
  </si>
  <si>
    <t>(0,72+5,755+0,72)*0,45</t>
  </si>
  <si>
    <t>(4,16+4,87)/2</t>
  </si>
  <si>
    <t>(0,42+4,16+0,93)*0,42</t>
  </si>
  <si>
    <t>"podhled závětří, m.č. 101</t>
  </si>
  <si>
    <t>0,90*1,75/2</t>
  </si>
  <si>
    <t>162</t>
  </si>
  <si>
    <t>998762202</t>
  </si>
  <si>
    <t>Přesun hmot pro konstrukce tesařské stanovený procentní sazbou (%) z ceny vodorovná dopravní vzdálenost do 50 m v objektech výšky přes 6 do 12 m</t>
  </si>
  <si>
    <t>76702086</t>
  </si>
  <si>
    <t>https://podminky.urs.cz/item/CS_URS_2023_01/998762202</t>
  </si>
  <si>
    <t>763</t>
  </si>
  <si>
    <t>Konstrukce suché výstavby</t>
  </si>
  <si>
    <t>163</t>
  </si>
  <si>
    <t>763111314</t>
  </si>
  <si>
    <t>Příčka ze sádrokartonových desek s nosnou konstrukcí z jednoduchých ocelových profilů UW, CW jednoduše opláštěná deskou standardní A tl. 12,5 mm, příčka tl. 100 mm, profil 75, s izolací, EI 30, Rw do 45 dB</t>
  </si>
  <si>
    <t>1174501608</t>
  </si>
  <si>
    <t>https://podminky.urs.cz/item/CS_URS_2023_01/763111314</t>
  </si>
  <si>
    <t>1,215*3,25+4,60*2,85</t>
  </si>
  <si>
    <t>-1,80*1,97</t>
  </si>
  <si>
    <t>164</t>
  </si>
  <si>
    <t>763111712</t>
  </si>
  <si>
    <t>Příčka ze sádrokartonových desek ostatní konstrukce a práce na příčkách ze sádrokartonových desek kluzné napojení příčky ke stropu</t>
  </si>
  <si>
    <t>939001527</t>
  </si>
  <si>
    <t>https://podminky.urs.cz/item/CS_URS_2023_01/763111712</t>
  </si>
  <si>
    <t>1,215+4,60</t>
  </si>
  <si>
    <t>165</t>
  </si>
  <si>
    <t>763111717</t>
  </si>
  <si>
    <t>Příčka ze sádrokartonových desek ostatní konstrukce a práce na příčkách ze sádrokartonových desek základní penetrační nátěr (oboustranný)</t>
  </si>
  <si>
    <t>-1438759959</t>
  </si>
  <si>
    <t>https://podminky.urs.cz/item/CS_URS_2023_01/763111717</t>
  </si>
  <si>
    <t>166</t>
  </si>
  <si>
    <t>763111723</t>
  </si>
  <si>
    <t>Příčka ze sádrokartonových desek ostatní konstrukce a práce na příčkách ze sádrokartonových desek ochrana rohů úhelníky hliníkové</t>
  </si>
  <si>
    <t>1759942630</t>
  </si>
  <si>
    <t>https://podminky.urs.cz/item/CS_URS_2023_01/763111723</t>
  </si>
  <si>
    <t>2,85</t>
  </si>
  <si>
    <t>167</t>
  </si>
  <si>
    <t>763111916</t>
  </si>
  <si>
    <t>Zhotovení otvoru v příčkách ze sádrokartonových desek pro dveře včetně vyztužení profily pro příčku tl. do 100 mm, velikost přes 2,00 do 4,00 m2</t>
  </si>
  <si>
    <t>222913518</t>
  </si>
  <si>
    <t>https://podminky.urs.cz/item/CS_URS_2023_01/763111916</t>
  </si>
  <si>
    <t>168</t>
  </si>
  <si>
    <t>763121716.1</t>
  </si>
  <si>
    <t>Úprava styku sádrovláknité desky a rámů oken a dveří akrylátovým tmelem</t>
  </si>
  <si>
    <t>28430457</t>
  </si>
  <si>
    <t>1,10+2,25*2</t>
  </si>
  <si>
    <t>1,50+0,75*2</t>
  </si>
  <si>
    <t>1,50+0,60*2</t>
  </si>
  <si>
    <t>(2,50+0,75*2)*2</t>
  </si>
  <si>
    <t>4,50+1,75*2</t>
  </si>
  <si>
    <t>1,80+2,25*2</t>
  </si>
  <si>
    <t>2,00+0,60*2</t>
  </si>
  <si>
    <t>169</t>
  </si>
  <si>
    <t>763131451</t>
  </si>
  <si>
    <t>Podhled ze sádrokartonových desek dvouvrstvá zavěšená spodní konstrukce z ocelových profilů CD, UD jednoduše opláštěná deskou impregnovanou H2, tl. 12,5 mm, bez izolace</t>
  </si>
  <si>
    <t>1806006388</t>
  </si>
  <si>
    <t>https://podminky.urs.cz/item/CS_URS_2023_01/763131451</t>
  </si>
  <si>
    <t>"m.č. 105 - část"  2,20*4,575</t>
  </si>
  <si>
    <t>170</t>
  </si>
  <si>
    <t>763131714</t>
  </si>
  <si>
    <t>Podhled ze sádrokartonových desek ostatní práce a konstrukce na podhledech ze sádrokartonových desek základní penetrační nátěr</t>
  </si>
  <si>
    <t>104410017</t>
  </si>
  <si>
    <t>https://podminky.urs.cz/item/CS_URS_2023_01/763131714</t>
  </si>
  <si>
    <t>171</t>
  </si>
  <si>
    <t>763221120.1</t>
  </si>
  <si>
    <t>Stěna předsazená ze sádrovláknitých desek s nosnou konstrukcí z ocelových profilů CW 50 jednoduše opláštěná deskou tl. 12,5 mm</t>
  </si>
  <si>
    <t>-1854860867</t>
  </si>
  <si>
    <t>(3,835+0,65)*3,35</t>
  </si>
  <si>
    <t>-0,70*1,97</t>
  </si>
  <si>
    <t>-0,80*1,97</t>
  </si>
  <si>
    <t>3,43*3,45</t>
  </si>
  <si>
    <t>-1,65*2,02</t>
  </si>
  <si>
    <t>2,325*3,25</t>
  </si>
  <si>
    <t>3,135*3,45</t>
  </si>
  <si>
    <t>172</t>
  </si>
  <si>
    <t>763221120.2</t>
  </si>
  <si>
    <t>Stěna předsazená ze sádrovláknitých desek s nosnou konstrukcí z ocelových profilů CW 50 jednoduše opláštěná deskou tl. 18 mm</t>
  </si>
  <si>
    <t>1855775373</t>
  </si>
  <si>
    <t>(1,585+2,00)*3,40</t>
  </si>
  <si>
    <t>-1,10*2,25+0,10*(1,10+2,25*2)</t>
  </si>
  <si>
    <t>-1,50*0,75+0,10*(1,50+0,75)*2</t>
  </si>
  <si>
    <t>(0,365+0,99)*3,40</t>
  </si>
  <si>
    <t>(1,93+2,99)*3,60</t>
  </si>
  <si>
    <t>-1,50*1,57+0,10*(1,50+1,57)*2</t>
  </si>
  <si>
    <t>15,075*3,60</t>
  </si>
  <si>
    <t>-2,50*0,75+0,10*(2,50+0,75)*2</t>
  </si>
  <si>
    <t>7,00*3,35</t>
  </si>
  <si>
    <t>-4,50*1,75+0,10*(4,50+1,75)*2</t>
  </si>
  <si>
    <t>4,265*3,40</t>
  </si>
  <si>
    <t>-1,80*2,25+0,10*(1,80+2,25*2)</t>
  </si>
  <si>
    <t>173</t>
  </si>
  <si>
    <t>763221120.3</t>
  </si>
  <si>
    <t>Stěna předsazená ze sádrovláknitých desek s nosnou konstrukcí z ocelových profilů CW 100 jednoduše opláštěná deskou tl. 12,5 mm</t>
  </si>
  <si>
    <t>170651650</t>
  </si>
  <si>
    <t>1,62*3,20</t>
  </si>
  <si>
    <t>4,35*3,33</t>
  </si>
  <si>
    <t>1,05*3,20</t>
  </si>
  <si>
    <t>174</t>
  </si>
  <si>
    <t>763221120.4</t>
  </si>
  <si>
    <t>Stěna předsazená ze sádrovláknitých desek s nosnou konstrukcí z ocelových profilů CW 100 jednoduše opláštěná deskou tl. 18 mm</t>
  </si>
  <si>
    <t>-1152449082</t>
  </si>
  <si>
    <t>(0,40+0,15)*3,685</t>
  </si>
  <si>
    <t>4,35*3,383</t>
  </si>
  <si>
    <t>175</t>
  </si>
  <si>
    <t>763221672</t>
  </si>
  <si>
    <t>Stěna předsazená ze sádrovláknitých desek montáž desek na nosnou konstrukci tl. 12,5 mm</t>
  </si>
  <si>
    <t>-2081247470</t>
  </si>
  <si>
    <t>https://podminky.urs.cz/item/CS_URS_2023_01/763221672</t>
  </si>
  <si>
    <t>sádrovláknitá deska na dřevěný panel bez roštu</t>
  </si>
  <si>
    <t>2,00*3,30</t>
  </si>
  <si>
    <t>1,585*3,25</t>
  </si>
  <si>
    <t>1,66*3,25</t>
  </si>
  <si>
    <t>0,48*3,24</t>
  </si>
  <si>
    <t>4,575*3,33</t>
  </si>
  <si>
    <t>4,50*3,60</t>
  </si>
  <si>
    <t>176</t>
  </si>
  <si>
    <t>59591291</t>
  </si>
  <si>
    <t>deska sádrovláknitá protipožární tl 12,5mm</t>
  </si>
  <si>
    <t>639716280</t>
  </si>
  <si>
    <t>45,408*1,05 'Přepočtené koeficientem množství</t>
  </si>
  <si>
    <t>177</t>
  </si>
  <si>
    <t>763121714</t>
  </si>
  <si>
    <t>Stěna předsazená ze sádrokartonových desek ostatní konstrukce a práce na předsazených stěnách ze sádrokartonových desek základní penetrační nátěr</t>
  </si>
  <si>
    <t>-250870991</t>
  </si>
  <si>
    <t>https://podminky.urs.cz/item/CS_URS_2023_01/763121714</t>
  </si>
  <si>
    <t>34,231+108,327+23,03+16,743+45,408</t>
  </si>
  <si>
    <t>178</t>
  </si>
  <si>
    <t>763711122</t>
  </si>
  <si>
    <t xml:space="preserve">Montáž dřevostaveb stěn a příček z panelů tl přes 55 do 114 mm pomocí zvedací mechanizace </t>
  </si>
  <si>
    <t>236865888</t>
  </si>
  <si>
    <t>https://podminky.urs.cz/item/CS_URS_2023_01/763711122</t>
  </si>
  <si>
    <t>"ozn. P1"  31,40</t>
  </si>
  <si>
    <t>"ozn. P2"  24,00</t>
  </si>
  <si>
    <t>"ozn. P3"  75,00</t>
  </si>
  <si>
    <t>"ozn. P4"  9,20</t>
  </si>
  <si>
    <t>"ozn. P5"  6,10</t>
  </si>
  <si>
    <t>"ozn. P6"  8,80</t>
  </si>
  <si>
    <t>"ozn. P7"  13,80</t>
  </si>
  <si>
    <t>"ozn. P8"  15,00</t>
  </si>
  <si>
    <t>"ozn. P9"  18,80</t>
  </si>
  <si>
    <t>"ozn. P10"  11,00</t>
  </si>
  <si>
    <t>"ozn. P11"  5,60</t>
  </si>
  <si>
    <t>"ozn. P12"  2,30</t>
  </si>
  <si>
    <t>179</t>
  </si>
  <si>
    <t>612313021</t>
  </si>
  <si>
    <t>871319520</t>
  </si>
  <si>
    <t>221*1,02 'Přepočtené koeficientem množství</t>
  </si>
  <si>
    <t>180</t>
  </si>
  <si>
    <t>763712210</t>
  </si>
  <si>
    <t>Montáž lemů kolem vnějších výplní otvorů v obvodových masivních dřevěných panelech, průřezové plochy do 150 cm2</t>
  </si>
  <si>
    <t>-1179018652</t>
  </si>
  <si>
    <t>https://podminky.urs.cz/item/CS_URS_2023_01/763712210</t>
  </si>
  <si>
    <t>"lemy kolem vnějších výplní otvorů</t>
  </si>
  <si>
    <t>KVH 80x80 mm</t>
  </si>
  <si>
    <t>58,00</t>
  </si>
  <si>
    <t>181</t>
  </si>
  <si>
    <t>903387619</t>
  </si>
  <si>
    <t>0,08*0,08*58,00*1,15</t>
  </si>
  <si>
    <t>182</t>
  </si>
  <si>
    <t>763891110</t>
  </si>
  <si>
    <t>Kotvící a spojovací materiál pro montáž stěn a příček z panelů</t>
  </si>
  <si>
    <t>-1375009235</t>
  </si>
  <si>
    <t>183</t>
  </si>
  <si>
    <t>998763402</t>
  </si>
  <si>
    <t>Přesun hmot pro konstrukce montované z desek stanovený procentní sazbou (%) z ceny vodorovná dopravní vzdálenost do 50 m v objektech výšky přes 6 do 12 m</t>
  </si>
  <si>
    <t>145010998</t>
  </si>
  <si>
    <t>https://podminky.urs.cz/item/CS_URS_2023_01/998763402</t>
  </si>
  <si>
    <t>764</t>
  </si>
  <si>
    <t>Konstrukce klempířské</t>
  </si>
  <si>
    <t>184</t>
  </si>
  <si>
    <t>764002851</t>
  </si>
  <si>
    <t>Demontáž klempířských konstrukcí oplechování parapetů do suti</t>
  </si>
  <si>
    <t>253378812</t>
  </si>
  <si>
    <t>https://podminky.urs.cz/item/CS_URS_2023_01/764002851</t>
  </si>
  <si>
    <t>2.NP</t>
  </si>
  <si>
    <t>"m.č. 201"  1,23</t>
  </si>
  <si>
    <t>"m.č. 202"  1,22*2</t>
  </si>
  <si>
    <t>185</t>
  </si>
  <si>
    <t>764004863</t>
  </si>
  <si>
    <t>Demontáž klempířských konstrukcí svodu k dalšímu použití</t>
  </si>
  <si>
    <t>-1816016960</t>
  </si>
  <si>
    <t>https://podminky.urs.cz/item/CS_URS_2023_01/764004863</t>
  </si>
  <si>
    <t>186</t>
  </si>
  <si>
    <t>764011614</t>
  </si>
  <si>
    <t>Podkladní plech z pozinkovaného plechu s povrchovou úpravou rš 330 mm</t>
  </si>
  <si>
    <t>364052691</t>
  </si>
  <si>
    <t>https://podminky.urs.cz/item/CS_URS_2023_01/764011614</t>
  </si>
  <si>
    <t>1,68</t>
  </si>
  <si>
    <t>187</t>
  </si>
  <si>
    <t>764042419</t>
  </si>
  <si>
    <t>Strukturovaná odddělovací rohož s integrovanou pojistnou hydroizolací jakékoliv rš</t>
  </si>
  <si>
    <t>1863308008</t>
  </si>
  <si>
    <t>https://podminky.urs.cz/item/CS_URS_2023_01/764042419</t>
  </si>
  <si>
    <t>188</t>
  </si>
  <si>
    <t>764111640</t>
  </si>
  <si>
    <t>Krytina velkoplošná plechová alá falcový plech - lakovaný ocelový plech, povrchová úprava se strukturovaným matným povrchem s tl. laku 35 µm, RAL 9007</t>
  </si>
  <si>
    <t>41935737</t>
  </si>
  <si>
    <t>https://podminky.urs.cz/item/CS_URS_2023_01/764111640</t>
  </si>
  <si>
    <t>189</t>
  </si>
  <si>
    <t>764212650</t>
  </si>
  <si>
    <t>Oplechování střešních prvků z pozinkovaného plechu s povrchovou úpravou štítu systémovou závětrnou lištou rš 240 mm v krytině plechové</t>
  </si>
  <si>
    <t>1383317911</t>
  </si>
  <si>
    <t>https://podminky.urs.cz/item/CS_URS_2023_01/764212650</t>
  </si>
  <si>
    <t>5,50</t>
  </si>
  <si>
    <t>190</t>
  </si>
  <si>
    <t>764212683</t>
  </si>
  <si>
    <t>Oplechování střešních prvků z pozinkovaného plechu s povrchovou úpravou okapu střechy rovné systémovou okapovou lištou rš 250 mm v krytině plechové</t>
  </si>
  <si>
    <t>1742995468</t>
  </si>
  <si>
    <t>https://podminky.urs.cz/item/CS_URS_2023_01/764212683</t>
  </si>
  <si>
    <t>191</t>
  </si>
  <si>
    <t>764311604</t>
  </si>
  <si>
    <t>Lemování zdí z pozinkovaného plechu s povrchovou úpravou boční nebo horní rovné, střech s krytinou plechovou rš 330 mm</t>
  </si>
  <si>
    <t>-196201306</t>
  </si>
  <si>
    <t>https://podminky.urs.cz/item/CS_URS_2023_01/764311604</t>
  </si>
  <si>
    <t>4,60</t>
  </si>
  <si>
    <t>192</t>
  </si>
  <si>
    <t>764011621</t>
  </si>
  <si>
    <t>Dilatační lišta z pozinkovaného plechu s povrchovou úpravou připojovací, včetně tmelení rš 100 mm</t>
  </si>
  <si>
    <t>313270280</t>
  </si>
  <si>
    <t>https://podminky.urs.cz/item/CS_URS_2023_01/764011621</t>
  </si>
  <si>
    <t>193</t>
  </si>
  <si>
    <t>764246346</t>
  </si>
  <si>
    <t>Oplechování parapetů z titanzinkového lesklého válcovaného plechu rovných celoplošně lepené, bez rohů rš 500 mm</t>
  </si>
  <si>
    <t>-677417226</t>
  </si>
  <si>
    <t>https://podminky.urs.cz/item/CS_URS_2023_01/764246346</t>
  </si>
  <si>
    <t>"m.č. 102"  1,55</t>
  </si>
  <si>
    <t>"m.č. 104"  1,55</t>
  </si>
  <si>
    <t>"m.č. 105"  2,55*2+4,55</t>
  </si>
  <si>
    <t>"m.č. 108"  2,05</t>
  </si>
  <si>
    <t>194</t>
  </si>
  <si>
    <t>764508131</t>
  </si>
  <si>
    <t>Montáž svodu kruhového, průměru svodu</t>
  </si>
  <si>
    <t>740709255</t>
  </si>
  <si>
    <t>https://podminky.urs.cz/item/CS_URS_2023_01/764508131</t>
  </si>
  <si>
    <t>zpětná montáž svodu</t>
  </si>
  <si>
    <t>195</t>
  </si>
  <si>
    <t>764541303</t>
  </si>
  <si>
    <t>Žlab podokapní z titanzinkového lesklého válcovaného plechu včetně háků a čel půlkruhový rš 250 mm</t>
  </si>
  <si>
    <t>979206923</t>
  </si>
  <si>
    <t>https://podminky.urs.cz/item/CS_URS_2023_01/764541303</t>
  </si>
  <si>
    <t>"stříška nad vstupem"  1,68</t>
  </si>
  <si>
    <t>196</t>
  </si>
  <si>
    <t>764541305</t>
  </si>
  <si>
    <t>Žlab podokapní z titanzinkového lesklého válcovaného plechu včetně háků a čel půlkruhový rš 330 mm</t>
  </si>
  <si>
    <t>1106738500</t>
  </si>
  <si>
    <t>https://podminky.urs.cz/item/CS_URS_2023_01/764541305</t>
  </si>
  <si>
    <t>5,755</t>
  </si>
  <si>
    <t>4,16</t>
  </si>
  <si>
    <t>197</t>
  </si>
  <si>
    <t>764541342</t>
  </si>
  <si>
    <t>Žlab podokapní z titanzinkového lesklého válcovaného plechu včetně háků a čel kotlík oválný (trychtýřový), rš žlabu/průměr svodu 250/80 mm</t>
  </si>
  <si>
    <t>-696169491</t>
  </si>
  <si>
    <t>https://podminky.urs.cz/item/CS_URS_2023_01/764541342</t>
  </si>
  <si>
    <t>198</t>
  </si>
  <si>
    <t>764541347</t>
  </si>
  <si>
    <t>Žlab podokapní z titanzinkového lesklého válcovaného plechu včetně háků a čel kotlík oválný (trychtýřový), rš žlabu/průměr svodu 330/120 mm</t>
  </si>
  <si>
    <t>-1292408095</t>
  </si>
  <si>
    <t>https://podminky.urs.cz/item/CS_URS_2023_01/764541347</t>
  </si>
  <si>
    <t>199</t>
  </si>
  <si>
    <t>764548322</t>
  </si>
  <si>
    <t>Svod z titanzinkového lesklého válcovaného plechu včetně objímek, kolen a odskoků kruhový, průměru 80 mm</t>
  </si>
  <si>
    <t>-1402951026</t>
  </si>
  <si>
    <t>https://podminky.urs.cz/item/CS_URS_2023_01/764548322</t>
  </si>
  <si>
    <t>200</t>
  </si>
  <si>
    <t>764548324</t>
  </si>
  <si>
    <t>Svod z titanzinkového lesklého válcovaného plechu včetně objímek, kolen a odskoků kruhový, průměru 120 mm</t>
  </si>
  <si>
    <t>-1387613307</t>
  </si>
  <si>
    <t>https://podminky.urs.cz/item/CS_URS_2023_01/764548324</t>
  </si>
  <si>
    <t>5,50*2</t>
  </si>
  <si>
    <t>201</t>
  </si>
  <si>
    <t>998764202</t>
  </si>
  <si>
    <t>Přesun hmot pro konstrukce klempířské stanovený procentní sazbou (%) z ceny vodorovná dopravní vzdálenost do 50 m v objektech výšky přes 6 do 12 m</t>
  </si>
  <si>
    <t>1547352182</t>
  </si>
  <si>
    <t>https://podminky.urs.cz/item/CS_URS_2023_01/998764202</t>
  </si>
  <si>
    <t>766</t>
  </si>
  <si>
    <t>Konstrukce truhlářské</t>
  </si>
  <si>
    <t>202</t>
  </si>
  <si>
    <t>766694116</t>
  </si>
  <si>
    <t>Montáž ostatních truhlářských konstrukcí parapetních desek dřevěných nebo plastových šířky do 300 mm</t>
  </si>
  <si>
    <t>-562716397</t>
  </si>
  <si>
    <t>https://podminky.urs.cz/item/CS_URS_2023_01/766694116</t>
  </si>
  <si>
    <t>1,55</t>
  </si>
  <si>
    <t>2,55*2+4,55</t>
  </si>
  <si>
    <t>203</t>
  </si>
  <si>
    <t>61144400</t>
  </si>
  <si>
    <t>parapet plastový vnitřní komůrkový tl 20mm š 180mm</t>
  </si>
  <si>
    <t>521723936</t>
  </si>
  <si>
    <t>204</t>
  </si>
  <si>
    <t>61144019</t>
  </si>
  <si>
    <t>koncovka k parapetu plastovému vnitřnímu 1 pár</t>
  </si>
  <si>
    <t>sada</t>
  </si>
  <si>
    <t>-1511310871</t>
  </si>
  <si>
    <t>"m.č. 102"  1</t>
  </si>
  <si>
    <t>"m.č. 104"  1</t>
  </si>
  <si>
    <t>"m.č. 105"  3</t>
  </si>
  <si>
    <t>205</t>
  </si>
  <si>
    <t>766R.01</t>
  </si>
  <si>
    <t>Dodávka a montáž plastového okna 1-křídlého sklápěcího
vně barva ze standardního vzorníku (vybere AD) / bílá interiér
trojsko T4-18-4-18-4T + Ar, multitech šedý;
Uw= 0,9
rozm. 1500x600 mm
- kompletní provedení vč. veškerých souvisejících prací a dodávek v rozsahu dle technické specifikace uvedené v projektové dokumentaci (viz. tabulka výplní otvorů) a dle ČSN 730540-02</t>
  </si>
  <si>
    <t>2046396453</t>
  </si>
  <si>
    <t>"ozn. 1.1"  1</t>
  </si>
  <si>
    <t>206</t>
  </si>
  <si>
    <t>766R.02</t>
  </si>
  <si>
    <t>Dodávka a montáž plastového okna 1-křídlého sklápěcího
vně barva ze standardního vzorníku (vybere AD) / bílá interiér
trojsko T4-18-4-18-4T + Ar, multitech šedý;
Uw= 0,9
rozm. 1500x750 mm
- kompletní provedení vč. veškerých souvisejících prací a dodávek v rozsahu dle technické specifikace uvedené v projektové dokumentaci (viz. tabulka výplní otvorů) a dle ČSN 730540-02</t>
  </si>
  <si>
    <t>1698193391</t>
  </si>
  <si>
    <t>"ozn. 1.3"  1</t>
  </si>
  <si>
    <t>207</t>
  </si>
  <si>
    <t>766R.03</t>
  </si>
  <si>
    <t>Dodávka a montáž plastového okna 2-křídlého sklápěcího
vně barva ze standardního vzorníku (vybere AD) / bílá interiér
trojsko T4-18-4-18-4T + Ar, multitech šedý;
Uw= 0,9
rozm. 2000x600 mm
- kompletní provedení vč. veškerých souvisejících prací a dodávek v rozsahu dle technické specifikace uvedené v projektové dokumentaci (viz. tabulka výplní otvorů) a dle ČSN 730540-02</t>
  </si>
  <si>
    <t>-1406468356</t>
  </si>
  <si>
    <t>"ozn. 1.4"  1</t>
  </si>
  <si>
    <t>208</t>
  </si>
  <si>
    <t>766R.04</t>
  </si>
  <si>
    <t>Dodávka a montáž plastového okna 2-křídlého sklápěcího
vně barva ze standardního vzorníku (vybere AD) / bílá interiér
trojsko T4-18-4-18-4T + Ar, multitech šedý;
Uw= 0,9
rozm. 2500x750 mm
- kompletní provedení vč. veškerých souvisejících prací a dodávek v rozsahu dle technické specifikace uvedené v projektové dokumentaci (viz. tabulka výplní otvorů) a dle ČSN 730540-02</t>
  </si>
  <si>
    <t>706997507</t>
  </si>
  <si>
    <t>"ozn. 1.5"  2</t>
  </si>
  <si>
    <t>209</t>
  </si>
  <si>
    <t>766R.05</t>
  </si>
  <si>
    <t>Dodávka a montáž sestavy plastového okna
sestava 3 samostatných rámů
krajní okna dvoukřídlá - horní křídlo otevíravé - sklopné, 
klika na boku uzamykatelná, spodní křídlo sklopné
střední rám s fixním zasklením
vně barva ze standardního vzorníku (vybere AD) / bílá interiér
VSG T33.2-16-4-14-33.2T VSG + Ar , multitech šedý;
Uw= 0,9
4500x1750 mm
- kompletní provedení vč. veškerých souvisejících prací a dodávek v rozsahu dle technické specifikace uvedené v projektové dokumentaci (viz. tabulka výplní otvorů) a dle ČSN 730540-02</t>
  </si>
  <si>
    <t>-787363658</t>
  </si>
  <si>
    <t>"ozn. 1.6"  1</t>
  </si>
  <si>
    <t>210</t>
  </si>
  <si>
    <t>766R.06</t>
  </si>
  <si>
    <t>Dodávka a montáž vchodových plastových dveří 2-křídlých otevíravých
čistý průchod - š.900mm
vně barva ze standardního vzorníku (vybere AD) / bílá interiér
výplň - skleněné pole na celou výšku, spodní část rámu v.400mm (oboustranný connex, izolační trojsklo)
křídlo levé dovnitř štulp + rozvory + uzamykací protikusy
křídlo pravé dovnitř elektrovrátný +MR2+ uzam.protikusy
klika - ex: madlo nerez délky min.1500mm, in: klika / nerez
práh - al., bezpečnostní kování
Ud= 1,4; podkladní konstrukční izolační deska z tvrdé PIR pěny
otvor 1800x2250 mm
- kompletní provedení vč. veškerých souvisejících prací a dodávek v rozsahu dle technické specifikace uvedené v projektové dokumentaci (viz. tabulka výplní otvorů) a dle ČSN 730540-02</t>
  </si>
  <si>
    <t>364667565</t>
  </si>
  <si>
    <t>"ozn. 1.7"  1</t>
  </si>
  <si>
    <t>211</t>
  </si>
  <si>
    <t>766R.07</t>
  </si>
  <si>
    <t>Dodávka a montáž vnitřních dveří plných jednokřídlových otočných hladkých včetně obložkové zárubně, 
vnitřní výplň plná DTD deska děrovaná,
povrch CPL laminát barva RAL světle šedá, voděodolné
zárubeň obložková, barva dtto dveřní křídlo
kování klika - klika
rozměry: š. 700mm, v. 1970mm
zámek mezipokojový zadlabávací interiérový pro cylindrickou vložku
větrací mrížka, nerez, hranatá, oboustranná, 
umístěná vespod křídla cca 400 x 100mm
dveřní zarážka na podlahu
bez prahu
- kompletní provedení vč. veškerých souvisejících prací a dodávek v rozsahu dle technické specifikace uvedené v projektové dokumentaci (viz. tabulka výplní otvorů)</t>
  </si>
  <si>
    <t>1036330055</t>
  </si>
  <si>
    <t>"ozn. T.3"  1</t>
  </si>
  <si>
    <t>212</t>
  </si>
  <si>
    <t>766R.08</t>
  </si>
  <si>
    <t>Dodávka a montáž vnitřních dveří plných jednokřídlových otočných hladkých včetně obložkové zárubně, 
vnitřní výplň plná DTD deska děrovaná, s kulatým oknem - čiré jednoduché zasklení
povrch CPL laminát barva RAL světle šedá, voděodolné
zárubeň obložková, barva dtto dveřní křídlo
kování klika - klika
rozměry: š. 800mm, v. 1970mm
zámek mezipokojový zadlabávací interiérový pro cylindrickou vložku
bez prahu
- kompletní provedení vč. veškerých souvisejících prací a dodávek v rozsahu dle technické specifikace uvedené v projektové dokumentaci (viz. tabulka výplní otvorů)</t>
  </si>
  <si>
    <t>-1282931691</t>
  </si>
  <si>
    <t>"ozn. T.4"  2+2-1-1</t>
  </si>
  <si>
    <t>213</t>
  </si>
  <si>
    <t>766R.09</t>
  </si>
  <si>
    <t>Dodávka a montáž vnitřních dveří plných jednokřídlových otočných hladkých včetně obložkové zárubně, 
vnitřní výplň plná DTD deska děrovaná,
povrch CPL laminát barva RAL světle šedá, voděodolné
zárubeň obložková, barva dtto dveřní křídlo
kování klika - klika
rozměry: š. 800mm, v. 1970mm
zámek mezipokojový zadlabávací interiérový pro cylindrickou vložku
větrací mrížka, nerez, hranatá, oboustranná, 
umístěná vespod křídla cca 400 x 100mm
bez prahu
- kompletní provedení vč. veškerých souvisejících prací a dodávek v rozsahu dle technické specifikace uvedené v projektové dokumentaci (viz. tabulka výplní otvorů)</t>
  </si>
  <si>
    <t>1864307134</t>
  </si>
  <si>
    <t>"ozn. T.5"  1</t>
  </si>
  <si>
    <t>214</t>
  </si>
  <si>
    <t>766R.10</t>
  </si>
  <si>
    <t>Dodávka a montáž prosklené stěny - sestava - jedno křídlo + fix
dveře čistý průchod š.800mm, otočné, bez prahu
boční díl fixní, zasklení čiré jednoduché bezpečnostní, 
odspoda plná výplň do v.400mm
zárubeň obložková, barva dtto dveřní křídlo - RAL světle šedá
klika - klika
- kompletní provedení vč. veškerých souvisejících prací a dodávek v rozsahu dle technické specifikace uvedené v projektové dokumentaci (viz. tabulka výplní otvorů)</t>
  </si>
  <si>
    <t>95415702</t>
  </si>
  <si>
    <t>"ozn. T.6"  1</t>
  </si>
  <si>
    <t>215</t>
  </si>
  <si>
    <t>766R.11</t>
  </si>
  <si>
    <t>Dodávka a montáž sestavy - vnitřní dveře plné posuvné před stěnou dvoukřídlé hladké,
vnitřní výplň plná DTD deska děrovaná,
povrch CPL laminát barva dle AD, voděodolné
garnýž + doplňková zárubeň obložková, barva dtto dveřní křídlo, kování mušle
bez prahu
- kompletní provedení vč. veškerých souvisejících prací a dodávek v rozsahu dle technické specifikace uvedené v projektové dokumentaci (viz. tabulka výplní otvorů)</t>
  </si>
  <si>
    <t>583739497</t>
  </si>
  <si>
    <t>"ozn. T.8"  1</t>
  </si>
  <si>
    <t>216</t>
  </si>
  <si>
    <t>998766202</t>
  </si>
  <si>
    <t>Přesun hmot pro konstrukce truhlářské stanovený procentní sazbou (%) z ceny vodorovná dopravní vzdálenost do 50 m v objektech výšky přes 6 do 12 m</t>
  </si>
  <si>
    <t>-652369374</t>
  </si>
  <si>
    <t>https://podminky.urs.cz/item/CS_URS_2023_01/998766202</t>
  </si>
  <si>
    <t>767</t>
  </si>
  <si>
    <t>Konstrukce zámečnické</t>
  </si>
  <si>
    <t>217</t>
  </si>
  <si>
    <t>767R.01</t>
  </si>
  <si>
    <t>Dodávka a montáž vchodových hliníkových dveří 1-křídlých otevíravých 
čistý průchod - š.900mm
barva oboustranně RAL 3000
výplň - skleněné pole na celou výšku, spodní část rámu v.400mm 
VSG T33.2-16-4-14-33.2T VSG + Ar , multitech šedý;
klika - ex: madlo nerez délky min.1500mm, in: klika / nerez
elektrovrátný (na tlačítko, bzučák), Práh - al., bezpečnostní kování
Ud= 1,4; podkladní konstrukční izolační deska z tvrdé PIR pěny
otvor 1100x2250 mm
- kompletní provedení vč. veškerých souvisejících prací a dodávek v rozsahu dle technické specifikace uvedené v projektové dokumentaci (viz. tabulka výplní otvorů) a dle ČSN 730540-02</t>
  </si>
  <si>
    <t>-1209581621</t>
  </si>
  <si>
    <t>"ozn. 1.2"  1</t>
  </si>
  <si>
    <t>218</t>
  </si>
  <si>
    <t>767R.02</t>
  </si>
  <si>
    <t>Dodávka a montáž ocelové konstrukce venkovní rampy vč. zábradlí, povrchová úprava pozinkováním, kotevní a spojovací materiál - kompletní provedení vč. veškerých souvisejících prací a dodávek</t>
  </si>
  <si>
    <t>kg</t>
  </si>
  <si>
    <t>1423467106</t>
  </si>
  <si>
    <t>vstupní rampa</t>
  </si>
  <si>
    <t>UPE č.140</t>
  </si>
  <si>
    <t>0,30*2*14,50</t>
  </si>
  <si>
    <t>(1,50+1,50)*2*14,50</t>
  </si>
  <si>
    <t>(3,00+1,50)*2*14,50</t>
  </si>
  <si>
    <t>(2,55*2+1,50)*14,50</t>
  </si>
  <si>
    <t>jakl 40x40x3</t>
  </si>
  <si>
    <t>"sloupek zábradlí"  1,00*22*3,30</t>
  </si>
  <si>
    <t>"madlo horní"  (0,26+1,455+0,21+1,29+2,965+1,545+2,655)*2*3,30</t>
  </si>
  <si>
    <t>"madlo v úrovni 750 mm"  (0,26+1,455+0,21+1,185+1,40+1,40+1,445+1,20+1,20+0,15)*2*3,30</t>
  </si>
  <si>
    <t>"madlo v úrovni 300 mm"  (1,775+1,185+1,40+1,40+1,445+1,20+1,20)*2*3,30</t>
  </si>
  <si>
    <t>ochranný plech P10, v. 130 mm</t>
  </si>
  <si>
    <t>(1,50+3,00+1,50+2,55)*2*10,205</t>
  </si>
  <si>
    <t>roznášecí a kotevní plechy P10-200x200 mm</t>
  </si>
  <si>
    <t>4*3,14</t>
  </si>
  <si>
    <t>865,84*0,08</t>
  </si>
  <si>
    <t>219</t>
  </si>
  <si>
    <t>767R.03</t>
  </si>
  <si>
    <t>Dodávka a montáž pochůzí plochy rampy z podlahového ocelového roštu SP 230-34/38 s nosnou šířkou 1400 mm, povrhcová úprava pozinkováním, kotevní a spojovací materiál - kompletní provedení vč. veškerých souvisejících prací a dodávek</t>
  </si>
  <si>
    <t>-390482277</t>
  </si>
  <si>
    <t>1,50*1,40+3,00*1,40+1,50*1,40+2,55*1,40</t>
  </si>
  <si>
    <t>220</t>
  </si>
  <si>
    <t>998767202</t>
  </si>
  <si>
    <t>Přesun hmot pro zámečnické konstrukce stanovený procentní sazbou (%) z ceny vodorovná dopravní vzdálenost do 50 m v objektech výšky přes 6 do 12 m</t>
  </si>
  <si>
    <t>-1369519431</t>
  </si>
  <si>
    <t>https://podminky.urs.cz/item/CS_URS_2023_01/998767202</t>
  </si>
  <si>
    <t>771</t>
  </si>
  <si>
    <t>Podlahy z dlaždic</t>
  </si>
  <si>
    <t>221</t>
  </si>
  <si>
    <t>771111011</t>
  </si>
  <si>
    <t>Příprava podkladu před provedením dlažby vysátí podlah</t>
  </si>
  <si>
    <t>722110568</t>
  </si>
  <si>
    <t>https://podminky.urs.cz/item/CS_URS_2023_01/771111011</t>
  </si>
  <si>
    <t>7,00+15,10</t>
  </si>
  <si>
    <t>222</t>
  </si>
  <si>
    <t>771121011</t>
  </si>
  <si>
    <t>Příprava podkladu před provedením dlažby nátěr penetrační na podlahu</t>
  </si>
  <si>
    <t>1221504379</t>
  </si>
  <si>
    <t>https://podminky.urs.cz/item/CS_URS_2023_01/771121011</t>
  </si>
  <si>
    <t>223</t>
  </si>
  <si>
    <t>771151014</t>
  </si>
  <si>
    <t>Příprava podkladu před provedením dlažby samonivelační stěrka min.pevnosti 20 MPa, tloušťky přes 8 do 10 mm</t>
  </si>
  <si>
    <t>-1761736640</t>
  </si>
  <si>
    <t>https://podminky.urs.cz/item/CS_URS_2023_01/771151014</t>
  </si>
  <si>
    <t>224</t>
  </si>
  <si>
    <t>771591112</t>
  </si>
  <si>
    <t>Izolace podlahy pod dlažbu nátěrem nebo stěrkou ve dvou vrstvách</t>
  </si>
  <si>
    <t>-1307248178</t>
  </si>
  <si>
    <t>https://podminky.urs.cz/item/CS_URS_2023_01/771591112</t>
  </si>
  <si>
    <t>skl. P7</t>
  </si>
  <si>
    <t>"m.č. 101"  7,00</t>
  </si>
  <si>
    <t>225</t>
  </si>
  <si>
    <t>771591264</t>
  </si>
  <si>
    <t>Izolace podlahy pod dlažbu těsnícími izolačními pásy mezi podlahou a stěnu</t>
  </si>
  <si>
    <t>1212167444</t>
  </si>
  <si>
    <t>https://podminky.urs.cz/item/CS_URS_2023_01/771591264</t>
  </si>
  <si>
    <t>-0,80</t>
  </si>
  <si>
    <t>-0,70</t>
  </si>
  <si>
    <t>-1,65</t>
  </si>
  <si>
    <t>226</t>
  </si>
  <si>
    <t>771554112</t>
  </si>
  <si>
    <t>Montáž podlah z dlaždic teracových lepených flexibilním lepidlem přes 6 do 9 ks/ m2</t>
  </si>
  <si>
    <t>-119685776</t>
  </si>
  <si>
    <t>https://podminky.urs.cz/item/CS_URS_2023_01/771554112</t>
  </si>
  <si>
    <t>227</t>
  </si>
  <si>
    <t>59247504</t>
  </si>
  <si>
    <t>dlaždice teracová tryskaná impregnovaná 400x400x20mm</t>
  </si>
  <si>
    <t>-1483093450</t>
  </si>
  <si>
    <t>7*1,1 'Přepočtené koeficientem množství</t>
  </si>
  <si>
    <t>228</t>
  </si>
  <si>
    <t>771574263</t>
  </si>
  <si>
    <t>Montáž podlah z dlaždic keramických lepených flexibilním lepidlem maloformátových pro vysoké mechanické zatížení protiskluzných nebo reliéfních (bezbariérových) přes 9 do 12 ks/m2</t>
  </si>
  <si>
    <t>365568243</t>
  </si>
  <si>
    <t>https://podminky.urs.cz/item/CS_URS_2023_01/771574263</t>
  </si>
  <si>
    <t>229</t>
  </si>
  <si>
    <t>597614091</t>
  </si>
  <si>
    <t>dlažba keramická protiskluzná formát 300x300 mm, protiskluz R10, barva dle výběru AD (béžová)</t>
  </si>
  <si>
    <t>-1952861392</t>
  </si>
  <si>
    <t>15,1*1,1 'Přepočtené koeficientem množství</t>
  </si>
  <si>
    <t>230</t>
  </si>
  <si>
    <t>771474112</t>
  </si>
  <si>
    <t>Montáž soklů z dlaždic keramických lepených flexibilním lepidlem rovných, výšky přes 65 do 90 mm</t>
  </si>
  <si>
    <t>1740277954</t>
  </si>
  <si>
    <t>https://podminky.urs.cz/item/CS_URS_2023_01/771474112</t>
  </si>
  <si>
    <t>(1,585+2,00)*2</t>
  </si>
  <si>
    <t>-0,90+0,10*2</t>
  </si>
  <si>
    <t>-0,80*2</t>
  </si>
  <si>
    <t>231</t>
  </si>
  <si>
    <t>59761416</t>
  </si>
  <si>
    <t>sokl-dlažba keramická slinutá hladká do interiéru i exteriéru 300x80mm</t>
  </si>
  <si>
    <t>-271543576</t>
  </si>
  <si>
    <t>4,87*3,667 'Přepočtené koeficientem množství</t>
  </si>
  <si>
    <t>232</t>
  </si>
  <si>
    <t>771591115</t>
  </si>
  <si>
    <t>Podlahy - dokončovací práce spárování silikonem</t>
  </si>
  <si>
    <t>-901649324</t>
  </si>
  <si>
    <t>https://podminky.urs.cz/item/CS_URS_2023_01/771591115</t>
  </si>
  <si>
    <t>233</t>
  </si>
  <si>
    <t>998771202</t>
  </si>
  <si>
    <t>Přesun hmot pro podlahy z dlaždic stanovený procentní sazbou (%) z ceny vodorovná dopravní vzdálenost do 50 m v objektech výšky přes 6 do 12 m</t>
  </si>
  <si>
    <t>-1760238342</t>
  </si>
  <si>
    <t>https://podminky.urs.cz/item/CS_URS_2023_01/998771202</t>
  </si>
  <si>
    <t>776</t>
  </si>
  <si>
    <t>Podlahy povlakové</t>
  </si>
  <si>
    <t>234</t>
  </si>
  <si>
    <t>776111311</t>
  </si>
  <si>
    <t>Příprava podkladu vysátí podlah</t>
  </si>
  <si>
    <t>-528427549</t>
  </si>
  <si>
    <t>https://podminky.urs.cz/item/CS_URS_2023_01/776111311</t>
  </si>
  <si>
    <t>3,20</t>
  </si>
  <si>
    <t>117,20</t>
  </si>
  <si>
    <t>235</t>
  </si>
  <si>
    <t>776121321</t>
  </si>
  <si>
    <t>Příprava podkladu penetrace neředěná podlah</t>
  </si>
  <si>
    <t>-1303841292</t>
  </si>
  <si>
    <t>https://podminky.urs.cz/item/CS_URS_2023_01/776121321</t>
  </si>
  <si>
    <t>236</t>
  </si>
  <si>
    <t>776141114</t>
  </si>
  <si>
    <t>Příprava podkladu vyrovnání samonivelační stěrkou podlah min.pevnosti 20 MPa, tloušťky přes 8 do 10 mm</t>
  </si>
  <si>
    <t>-1094490440</t>
  </si>
  <si>
    <t>https://podminky.urs.cz/item/CS_URS_2023_01/776141114</t>
  </si>
  <si>
    <t>237</t>
  </si>
  <si>
    <t>776222111</t>
  </si>
  <si>
    <t>Montáž podlahovin z PVC lepením 2-složkovým lepidlem (do vlhkých prostor) z pásů</t>
  </si>
  <si>
    <t>-178334432</t>
  </si>
  <si>
    <t>https://podminky.urs.cz/item/CS_URS_2023_01/776222111</t>
  </si>
  <si>
    <t>238</t>
  </si>
  <si>
    <t>28411021</t>
  </si>
  <si>
    <t>PVC vinyl homogenní zátěžová tl 2,00 mm, úprava PUR, třída zátěže 34/43, hmotnost 3550g/m2, hořlavost Bfl S1,</t>
  </si>
  <si>
    <t>1110047021</t>
  </si>
  <si>
    <t>117,2*1,15 'Přepočtené koeficientem množství</t>
  </si>
  <si>
    <t>239</t>
  </si>
  <si>
    <t>776411111</t>
  </si>
  <si>
    <t>Montáž soklíků lepením obvodových, výšky do 80 mm</t>
  </si>
  <si>
    <t>-1863410879</t>
  </si>
  <si>
    <t>https://podminky.urs.cz/item/CS_URS_2023_01/776411111</t>
  </si>
  <si>
    <t>-(0,80+0,70+0,80)</t>
  </si>
  <si>
    <t>-1,80+0,10*2</t>
  </si>
  <si>
    <t>-(0,80+1,65+1,80+0,80)</t>
  </si>
  <si>
    <t>-1,80</t>
  </si>
  <si>
    <t>240</t>
  </si>
  <si>
    <t>28411009</t>
  </si>
  <si>
    <t>lišta soklová PVC 18x80mm</t>
  </si>
  <si>
    <t>-541916234</t>
  </si>
  <si>
    <t>66,8*1,1 'Přepočtené koeficientem množství</t>
  </si>
  <si>
    <t>241</t>
  </si>
  <si>
    <t>776R.01</t>
  </si>
  <si>
    <t>Dodávka a montáž volně položené textilní čistící zóny s 3D pruhy - kompletní provedení</t>
  </si>
  <si>
    <t>-1467745947</t>
  </si>
  <si>
    <t>242</t>
  </si>
  <si>
    <t>998776202</t>
  </si>
  <si>
    <t>Přesun hmot pro podlahy povlakové stanovený procentní sazbou (%) z ceny vodorovná dopravní vzdálenost do 50 m v objektech výšky přes 6 do 12 m</t>
  </si>
  <si>
    <t>992730561</t>
  </si>
  <si>
    <t>https://podminky.urs.cz/item/CS_URS_2023_01/998776202</t>
  </si>
  <si>
    <t>781</t>
  </si>
  <si>
    <t>Dokončovací práce - obklady</t>
  </si>
  <si>
    <t>243</t>
  </si>
  <si>
    <t>781121011</t>
  </si>
  <si>
    <t>Příprava podkladu před provedením obkladu nátěr penetrační na stěnu</t>
  </si>
  <si>
    <t>1632300417</t>
  </si>
  <si>
    <t>https://podminky.urs.cz/item/CS_URS_2023_01/781121011</t>
  </si>
  <si>
    <t>244</t>
  </si>
  <si>
    <t>781131112</t>
  </si>
  <si>
    <t>Izolace stěny pod obklad izolace nátěrem nebo stěrkou ve dvou vrstvách</t>
  </si>
  <si>
    <t>1183555597</t>
  </si>
  <si>
    <t>https://podminky.urs.cz/item/CS_URS_2023_01/781131112</t>
  </si>
  <si>
    <t>4,20*0,50</t>
  </si>
  <si>
    <t>10,70*1,60</t>
  </si>
  <si>
    <t>2,00*2,00</t>
  </si>
  <si>
    <t>245</t>
  </si>
  <si>
    <t>781131264</t>
  </si>
  <si>
    <t>Izolace stěny pod obklad izolace těsnícími izolačními pásy mezi stěnami</t>
  </si>
  <si>
    <t>-156827000</t>
  </si>
  <si>
    <t>https://podminky.urs.cz/item/CS_URS_2023_01/781131264</t>
  </si>
  <si>
    <t>0,30*4</t>
  </si>
  <si>
    <t>2,00+1,60*3</t>
  </si>
  <si>
    <t>246</t>
  </si>
  <si>
    <t>781474113</t>
  </si>
  <si>
    <t>Montáž obkladů vnitřních stěn z dlaždic keramických lepených flexibilním lepidlem maloformátových hladkých přes 12 do 19 ks/m2</t>
  </si>
  <si>
    <t>1529154994</t>
  </si>
  <si>
    <t>https://podminky.urs.cz/item/CS_URS_2023_01/781474113</t>
  </si>
  <si>
    <t>4,20*1,60</t>
  </si>
  <si>
    <t>247</t>
  </si>
  <si>
    <t>597610711</t>
  </si>
  <si>
    <t>obklad keramický formát 200x400 mm, barva dle výběru AD (bílá)</t>
  </si>
  <si>
    <t>-1528584890</t>
  </si>
  <si>
    <t>27,84*1,1 'Přepočtené koeficientem množství</t>
  </si>
  <si>
    <t>248</t>
  </si>
  <si>
    <t>781491012</t>
  </si>
  <si>
    <t>Montáž zrcadel lepených silikonovým tmelem na podkladní omítku, plochy přes 1 m2</t>
  </si>
  <si>
    <t>1031450152</t>
  </si>
  <si>
    <t>https://podminky.urs.cz/item/CS_URS_2023_01/781491012</t>
  </si>
  <si>
    <t>3,30*0,60</t>
  </si>
  <si>
    <t>249</t>
  </si>
  <si>
    <t>634651241</t>
  </si>
  <si>
    <t>zrcadlo nemontované čiré tl 4mm max rozměr 3210x2250mm</t>
  </si>
  <si>
    <t>179515406</t>
  </si>
  <si>
    <t>1,98*1,1 'Přepočtené koeficientem množství</t>
  </si>
  <si>
    <t>250</t>
  </si>
  <si>
    <t>781494111</t>
  </si>
  <si>
    <t>Obklad - dokončující práce profily ukončovací plastové lepené flexibilním lepidlem rohové</t>
  </si>
  <si>
    <t>-844056733</t>
  </si>
  <si>
    <t>https://podminky.urs.cz/item/CS_URS_2023_01/781494111</t>
  </si>
  <si>
    <t>2,00*2+3,35</t>
  </si>
  <si>
    <t>251</t>
  </si>
  <si>
    <t>781495115</t>
  </si>
  <si>
    <t>Obklad - dokončující práce ostatní práce spárování silikonem</t>
  </si>
  <si>
    <t>-1222218924</t>
  </si>
  <si>
    <t>https://podminky.urs.cz/item/CS_URS_2023_01/781495115</t>
  </si>
  <si>
    <t>1,60*4</t>
  </si>
  <si>
    <t>1,60*3+2,00*3</t>
  </si>
  <si>
    <t>3,35</t>
  </si>
  <si>
    <t>252</t>
  </si>
  <si>
    <t>998781202</t>
  </si>
  <si>
    <t>Přesun hmot pro obklady keramické stanovený procentní sazbou (%) z ceny vodorovná dopravní vzdálenost do 50 m v objektech výšky přes 6 do 12 m</t>
  </si>
  <si>
    <t>1041471078</t>
  </si>
  <si>
    <t>https://podminky.urs.cz/item/CS_URS_2023_01/998781202</t>
  </si>
  <si>
    <t>783</t>
  </si>
  <si>
    <t>Dokončovací práce - nátěry</t>
  </si>
  <si>
    <t>253</t>
  </si>
  <si>
    <t>783214101</t>
  </si>
  <si>
    <t>Základní nátěr tesařských konstrukcí jednonásobný syntetický</t>
  </si>
  <si>
    <t>1337649992</t>
  </si>
  <si>
    <t>https://podminky.urs.cz/item/CS_URS_2023_01/783214101</t>
  </si>
  <si>
    <t>"stříška nad vstupem</t>
  </si>
  <si>
    <t>nosné pohledové prvky</t>
  </si>
  <si>
    <t>"ozn. s"  (0,10+0,14)*2*2,00*6</t>
  </si>
  <si>
    <t>"ozn. t1"  (0,10+0,14)*2*4,00</t>
  </si>
  <si>
    <t>"ozn. t2"  (0,10+0,14)*2*2,50</t>
  </si>
  <si>
    <t xml:space="preserve">"ozn. u"  (0,10+0,12)*2*4,0*6  </t>
  </si>
  <si>
    <t xml:space="preserve">"ozn. v1"  (0,08+0,10)*2*3,60*6 </t>
  </si>
  <si>
    <t xml:space="preserve">"ozn. v2"  (0,08+0,10)*2*2,00*6 </t>
  </si>
  <si>
    <t>bednění z palubek</t>
  </si>
  <si>
    <t>7,50*2,2</t>
  </si>
  <si>
    <t>254</t>
  </si>
  <si>
    <t>783218111</t>
  </si>
  <si>
    <t>Lazurovací nátěr tesařských konstrukcí dvojnásobný syntetický</t>
  </si>
  <si>
    <t>-576930911</t>
  </si>
  <si>
    <t>https://podminky.urs.cz/item/CS_URS_2023_01/783218111</t>
  </si>
  <si>
    <t>255</t>
  </si>
  <si>
    <t>783268115</t>
  </si>
  <si>
    <t>Lazurovací nátěr tesařských pohledových konstrukcí v interiéru dvojnásobný voskovou emulzí na bázi včelího vosku, přírodní pryskyřice a lněného oleje určenou na ochranu a dekoraci dřeva</t>
  </si>
  <si>
    <t>-1540771311</t>
  </si>
  <si>
    <t>(0,12+0,28)*2*147,60</t>
  </si>
  <si>
    <t>(0,16+0,16)*2*6,00</t>
  </si>
  <si>
    <t>(0,16+0,30)*2*3,00</t>
  </si>
  <si>
    <t>(0,16+0,44)*2*9,20</t>
  </si>
  <si>
    <t>256</t>
  </si>
  <si>
    <t>783314201</t>
  </si>
  <si>
    <t>Základní antikorozní nátěr zámečnických konstrukcí jednonásobný syntetický standardní</t>
  </si>
  <si>
    <t>-1198402106</t>
  </si>
  <si>
    <t>https://podminky.urs.cz/item/CS_URS_2023_01/783314201</t>
  </si>
  <si>
    <t>trojnásobný antikorozní nátěr nosníku HEB č.220</t>
  </si>
  <si>
    <t>7,00*1,27*3</t>
  </si>
  <si>
    <t>784</t>
  </si>
  <si>
    <t>Dokončovací práce - malby a tapety</t>
  </si>
  <si>
    <t>257</t>
  </si>
  <si>
    <t>784211101</t>
  </si>
  <si>
    <t>Malby z malířských směsí oděruvzdorných za mokra dvojnásobné, bílé za mokra oděruvzdorné výborně v místnostech výšky do 3,80 m</t>
  </si>
  <si>
    <t>67486</t>
  </si>
  <si>
    <t>https://podminky.urs.cz/item/CS_URS_2023_01/784211101</t>
  </si>
  <si>
    <t>(1,585+2,00)*2*2,60</t>
  </si>
  <si>
    <t>1,50</t>
  </si>
  <si>
    <t>(1,66+0,365+0,99+1,62+0,48)*2,60</t>
  </si>
  <si>
    <t>-4,20*1,60</t>
  </si>
  <si>
    <t>10,80</t>
  </si>
  <si>
    <t>(0,40+0,15+1,93+2,99+0,65+3,835+3,105)*2,60</t>
  </si>
  <si>
    <t>2,20*4,575</t>
  </si>
  <si>
    <t>(2,20+4,575*2)*2,60</t>
  </si>
  <si>
    <t>(6,88+15,075)*2*3,40</t>
  </si>
  <si>
    <t>13,60</t>
  </si>
  <si>
    <t>(3,135+4,35)*2*2,60</t>
  </si>
  <si>
    <t>-10,70*1,60</t>
  </si>
  <si>
    <t>-2,00*2,00</t>
  </si>
  <si>
    <t>(1,215+4,50)*2*3,40</t>
  </si>
  <si>
    <t>258</t>
  </si>
  <si>
    <t>784211163</t>
  </si>
  <si>
    <t>Malby z malířských směsí oděruvzdorných za mokra Příplatek k cenám dvojnásobných maleb za provádění barevné malby tónované na tónovacích automatech, v odstínu středně sytém</t>
  </si>
  <si>
    <t>339828867</t>
  </si>
  <si>
    <t>https://podminky.urs.cz/item/CS_URS_2023_01/784211163</t>
  </si>
  <si>
    <t>786</t>
  </si>
  <si>
    <t>Dokončovací práce - čalounické úpravy</t>
  </si>
  <si>
    <t>259</t>
  </si>
  <si>
    <t>786R.01</t>
  </si>
  <si>
    <t>Dodávka a montáž vnitřní horizontální žaluzie vchodových plastových dveří 2-křídlých rozm. 1800x2200 mm, barva RAL 9006 - kompletní provedení vč. veškerých souvisejících prací a dodávek v rozsahu dle technické specifikace uvedené v projektové dokumentaci (viz. tabulka výplní otvorů)</t>
  </si>
  <si>
    <t>-2117564298</t>
  </si>
  <si>
    <t>260</t>
  </si>
  <si>
    <t>786R.02</t>
  </si>
  <si>
    <t>Dodávka a montáž venkovní horizontální žaluzie rozm. 2500x750 mm, lamely š. 90 mm ve tvaru písmene Z, hliníkové vodící lišty, skrytý plechový kryt, tepelná izolace mezi kastlíkem a panelem z XPS tl. 60 mm, elektrické ovládání - kompletní provedení vč. veškerých souvisejících prací a dodávek v rozsahu dle technické specifikace uvedené v projektové dokumentaci (viz. tabulka výplní otvorů)</t>
  </si>
  <si>
    <t>93673249</t>
  </si>
  <si>
    <t>261</t>
  </si>
  <si>
    <t>786R.03</t>
  </si>
  <si>
    <t>Dodávka a montáž venkovní horizontální žaluzie rozm. 4500x1750 mm, lamely š. 90 mm ve tvaru písmene Z, hliníkové vodící lišty, skrytý plechový kryt, tepelná izolace mezi kastlíkem a panelem z XPS tl. 60 mm, elektrické ovládání - kompletní provedení vč. veškerých souvisejících prací a dodávek v rozsahu dle technické specifikace uvedené v projektové dokumentaci (viz. tabulka výplní otvorů)</t>
  </si>
  <si>
    <t>1931330334</t>
  </si>
  <si>
    <t>262</t>
  </si>
  <si>
    <t>786R.04</t>
  </si>
  <si>
    <t>Dodávka a montáž venkovní horizontální žaluzie rozm. 2290x2320 mm, lamely š. 90 mm ve tvaru písmene Z, hliníkové vodící lišty, skrytý plechový kryt, tepelná izolace mezi kastlíkem a panelem z XPS tl. 60 mm, ruční ovládání - kompletní provedení vč. veškerých souvisejících prací a dodávek v rozsahu dle technické specifikace uvedené v projektové dokumentaci (viz. tabulka výplní otvorů)</t>
  </si>
  <si>
    <t>2024085532</t>
  </si>
  <si>
    <t>"ozn. 1.8"  1</t>
  </si>
  <si>
    <t>263</t>
  </si>
  <si>
    <t>786R.05</t>
  </si>
  <si>
    <t>Dodávka a montáž protipožární rolety včetně čidel, rozm. 1100x1250 mm - kompletní provedení vč. veškerých souvisejících prací a dodávek v rozsahu dle technické specifikace uvedené v projektové dokumentaci (viz. tabulka výplní otvorů)</t>
  </si>
  <si>
    <t>551790559</t>
  </si>
  <si>
    <t>"ozn. T.7"  1</t>
  </si>
  <si>
    <t>264</t>
  </si>
  <si>
    <t>998786202</t>
  </si>
  <si>
    <t>Přesun hmot pro stínění a čalounické úpravy stanovený procentní sazbou (%) z ceny vodorovná dopravní vzdálenost do 50 m v objektech výšky přes 6 do 12 m</t>
  </si>
  <si>
    <t>472578559</t>
  </si>
  <si>
    <t>https://podminky.urs.cz/item/CS_URS_2023_01/998786202</t>
  </si>
  <si>
    <t>02 - Stavební úpravy 1.PP</t>
  </si>
  <si>
    <t xml:space="preserve">    64 - Osazování výplní otvorů</t>
  </si>
  <si>
    <t xml:space="preserve">    97 - Prorážení otvorů a ostatní bourací práce</t>
  </si>
  <si>
    <t xml:space="preserve">    98 - Demolice a sanace</t>
  </si>
  <si>
    <t xml:space="preserve">    721 - Zdravotechnika - vnitřní kanalizace</t>
  </si>
  <si>
    <t xml:space="preserve">    751 - Vzduchotechnika</t>
  </si>
  <si>
    <t>131351100</t>
  </si>
  <si>
    <t>Hloubení nezapažených jam a zářezů strojně s urovnáním dna do předepsaného profilu a spádu v hornině třídy těžitelnosti II skupiny 4 do 20 m3</t>
  </si>
  <si>
    <t>2110284484</t>
  </si>
  <si>
    <t>https://podminky.urs.cz/item/CS_URS_2023_01/131351100</t>
  </si>
  <si>
    <t>"pro schodiště do 1.PP</t>
  </si>
  <si>
    <t>2,50*(1,10*1,59+2,05*(1,59+0,20)/2)</t>
  </si>
  <si>
    <t>373663888</t>
  </si>
  <si>
    <t>"pro základové pásy schodiště do 1.PP</t>
  </si>
  <si>
    <t>0,40*1,00*(3,25+3,25)</t>
  </si>
  <si>
    <t>0,30*1,00*1,05</t>
  </si>
  <si>
    <t>139711111</t>
  </si>
  <si>
    <t>Vykopávka v uzavřených prostorech ručně v hornině třídy těžitelnosti I skupiny 1 až 3</t>
  </si>
  <si>
    <t>1446283054</t>
  </si>
  <si>
    <t>https://podminky.urs.cz/item/CS_URS_2023_01/139711111</t>
  </si>
  <si>
    <t>1.PP</t>
  </si>
  <si>
    <t>"m.č. 003"  13,10*0,20</t>
  </si>
  <si>
    <t>"m.č. 004"  9,80*0,20</t>
  </si>
  <si>
    <t>"m.č. 005"  13,00*0,20</t>
  </si>
  <si>
    <t>"m.č. 006"  18,10*0,20</t>
  </si>
  <si>
    <t>"m.č. 007"  10,30*0,20</t>
  </si>
  <si>
    <t>"m.č. 008"  7,70*0,20</t>
  </si>
  <si>
    <t>"m.č. 010, 011 a 012"  (8,90+1,80+1,85+(2,97+1,37)*0,15)*0,20</t>
  </si>
  <si>
    <t>162211201</t>
  </si>
  <si>
    <t>Vodorovné přemístění výkopku nebo sypaniny nošením s vyprázdněním nádoby na hromady nebo do dopravního prostředku na vzdálenost do 10 m z horniny třídy těžitelnosti I, skupiny 1 až 3</t>
  </si>
  <si>
    <t>498231169</t>
  </si>
  <si>
    <t>https://podminky.urs.cz/item/CS_URS_2023_01/162211201</t>
  </si>
  <si>
    <t>162211209</t>
  </si>
  <si>
    <t>Vodorovné přemístění výkopku nebo sypaniny nošením s vyprázdněním nádoby na hromady nebo do dopravního prostředku na vzdálenost do 10 m Příplatek za každých dalších 10 m k ceně -1201</t>
  </si>
  <si>
    <t>-1726238369</t>
  </si>
  <si>
    <t>https://podminky.urs.cz/item/CS_URS_2023_01/162211209</t>
  </si>
  <si>
    <t>167111102</t>
  </si>
  <si>
    <t>Nakládání, skládání a překládání neulehlého výkopku nebo sypaniny ručně nakládání, z hornin třídy těžitelnosti II, skupiny 4 a 5</t>
  </si>
  <si>
    <t>-136231782</t>
  </si>
  <si>
    <t>https://podminky.urs.cz/item/CS_URS_2023_01/167111102</t>
  </si>
  <si>
    <t>"schodiště do 1.PP</t>
  </si>
  <si>
    <t>2,867</t>
  </si>
  <si>
    <t>218962652</t>
  </si>
  <si>
    <t>167111101</t>
  </si>
  <si>
    <t>Nakládání, skládání a překládání neulehlého výkopku nebo sypaniny ručně nakládání, z hornin třídy těžitelnosti I, skupiny 1 až 3</t>
  </si>
  <si>
    <t>-1852011385</t>
  </si>
  <si>
    <t>https://podminky.urs.cz/item/CS_URS_2023_01/167111101</t>
  </si>
  <si>
    <t>-1234637542</t>
  </si>
  <si>
    <t>8,959+2,915</t>
  </si>
  <si>
    <t>17,040</t>
  </si>
  <si>
    <t>-2,867</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</si>
  <si>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</si>
  <si>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</si>
  <si>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-1499124519</t>
  </si>
  <si>
    <t>https://podminky.urs.cz/item/CS_URS_2023_01/162751139</t>
  </si>
  <si>
    <t>26,047*5 'Přepočtené koeficientem množství</t>
  </si>
  <si>
    <t>1754182652</t>
  </si>
  <si>
    <t>833235650</t>
  </si>
  <si>
    <t>26,047*1,85 'Přepočtené koeficientem množství</t>
  </si>
  <si>
    <t>-375321543</t>
  </si>
  <si>
    <t>"kolem nového schodiště do 1.PP</t>
  </si>
  <si>
    <t>-1,70*(1,10*1,59+2,05*(1,59+0,20)/2)</t>
  </si>
  <si>
    <t>211531111</t>
  </si>
  <si>
    <t>Výplň kamenivem do rýh odvodňovacích žeber nebo trativodů bez zhutnění, s úpravou povrchu výplně kamenivem hrubým drceným frakce 16 až 32 mm</t>
  </si>
  <si>
    <t>199873209</t>
  </si>
  <si>
    <t>https://podminky.urs.cz/item/CS_URS_2023_01/211531111</t>
  </si>
  <si>
    <t>odvodnění podesty nového schodiště do 1.PP</t>
  </si>
  <si>
    <t>0,25*0,25*0,50</t>
  </si>
  <si>
    <t>zásyp prostoru po vybouraném schodišti do 1.PP</t>
  </si>
  <si>
    <t>3,25*2,17*(0,85-0,10)</t>
  </si>
  <si>
    <t>211971110</t>
  </si>
  <si>
    <t>Zřízení opláštění výplně z geotextilie odvodňovacích žeber nebo trativodů v rýze nebo zářezu se stěnami šikmými o sklonu do 1:2</t>
  </si>
  <si>
    <t>1213015203</t>
  </si>
  <si>
    <t>https://podminky.urs.cz/item/CS_URS_2023_01/211971110</t>
  </si>
  <si>
    <t>0,25*0,25+(0,25+0,25)*2*0,50</t>
  </si>
  <si>
    <t>(0,85*1,50+2,40*(1,50+0,70)/2)*2</t>
  </si>
  <si>
    <t>(0,85+1,50+2,40+0,70)*(0,85-0,10)</t>
  </si>
  <si>
    <t>69311081</t>
  </si>
  <si>
    <t>geotextilie netkaná separační, ochranná, filtrační, drenážní PES 300g/m2</t>
  </si>
  <si>
    <t>1625528719</t>
  </si>
  <si>
    <t>12,481*1,1845 'Přepočtené koeficientem množství</t>
  </si>
  <si>
    <t>212750101</t>
  </si>
  <si>
    <t>Trativody z drenážních a melioračních trubek pro budovy se zřízením štěrkového lože pod trubky a s jejich obsypem v otevřeném výkopu trubka tyčová PVC-U plocha pro vtékání vody min. 80 cm2/m SN 4 celoperforovaná 360° DN 100</t>
  </si>
  <si>
    <t>-1351592649</t>
  </si>
  <si>
    <t>https://podminky.urs.cz/item/CS_URS_2023_01/212750101</t>
  </si>
  <si>
    <t>doplnění drenáže v prostoru po vybouraném schodišti do 1.PP</t>
  </si>
  <si>
    <t>3,25</t>
  </si>
  <si>
    <t>-212802215</t>
  </si>
  <si>
    <t>"základové pásy schodiště do 1.PP</t>
  </si>
  <si>
    <t>spodní monolitická část základových pásů</t>
  </si>
  <si>
    <t>0,40*1,20*(3,25+3,25)</t>
  </si>
  <si>
    <t>0,30*1,20*1,05</t>
  </si>
  <si>
    <t>3,498*0,035</t>
  </si>
  <si>
    <t>106818764</t>
  </si>
  <si>
    <t>(3,25+3,25)*0,25*2</t>
  </si>
  <si>
    <t>1,05*0,25*2</t>
  </si>
  <si>
    <t>1567612679</t>
  </si>
  <si>
    <t>310235241</t>
  </si>
  <si>
    <t>Zazdívka otvorů ve zdivu nadzákladovém cihlami pálenými plochy do 0,0225 m2, ve zdi tl. do 300 mm</t>
  </si>
  <si>
    <t>418891950</t>
  </si>
  <si>
    <t>https://podminky.urs.cz/item/CS_URS_2023_01/310235241</t>
  </si>
  <si>
    <t>zazdívka sklepních oken</t>
  </si>
  <si>
    <t>"m.č. 006"  2</t>
  </si>
  <si>
    <t>"m.č. 007"  1</t>
  </si>
  <si>
    <t>"m.č. 008"  1</t>
  </si>
  <si>
    <t>310239211</t>
  </si>
  <si>
    <t>Zazdívka otvorů ve zdivu nadzákladovém cihlami pálenými plochy přes 1 m2 do 4 m2 na maltu vápenocementovou</t>
  </si>
  <si>
    <t>1883355358</t>
  </si>
  <si>
    <t>https://podminky.urs.cz/item/CS_URS_2023_01/310239211</t>
  </si>
  <si>
    <t>1. PP</t>
  </si>
  <si>
    <t>zazdívka dveřních otvorů</t>
  </si>
  <si>
    <t>m.č. 003</t>
  </si>
  <si>
    <t>0,98*1,85*0,30</t>
  </si>
  <si>
    <t>m.č. 004-006</t>
  </si>
  <si>
    <t>0,80*2,00*0,30</t>
  </si>
  <si>
    <t>m.č. 005-006</t>
  </si>
  <si>
    <t>0,91*2,00*0,30</t>
  </si>
  <si>
    <t>m.č. 008-010</t>
  </si>
  <si>
    <t>0,85*2,00*0,30</t>
  </si>
  <si>
    <t>m.č. 009-010</t>
  </si>
  <si>
    <t>0,90*2,00*0,30</t>
  </si>
  <si>
    <t>311113143</t>
  </si>
  <si>
    <t>Nadzákladové zdi z tvárnic ztraceného bednění betonových hladkých, včetně výplně z betonu třídy C 20/25, tloušťky zdiva přes 200 do 250 mm</t>
  </si>
  <si>
    <t>-464666320</t>
  </si>
  <si>
    <t>https://podminky.urs.cz/item/CS_URS_2023_01/311113143</t>
  </si>
  <si>
    <t>schodiště do 1.PP</t>
  </si>
  <si>
    <t>(0,90*1,50+2,35*(1,50+0,25)/2)*2</t>
  </si>
  <si>
    <t>-1065982050</t>
  </si>
  <si>
    <t>(0,90*2*6*0,617/1000*1,15)*2</t>
  </si>
  <si>
    <t>(2,35*2*3,5*0,617/1000*1,15)*2</t>
  </si>
  <si>
    <t>(0,90/0,25*(1,50+0,25)*0,617/1000*1,15)*2</t>
  </si>
  <si>
    <t>(2,35/0,25*(0,875+0,25)*0,617/1000*1,15)*2</t>
  </si>
  <si>
    <t>317142442</t>
  </si>
  <si>
    <t>Překlady nenosné z pórobetonu osazené do tenkého maltového lože, výšky do 250 mm, šířky překladu 150 mm, délky překladu přes 1000 do 1250 mm</t>
  </si>
  <si>
    <t>-2112218399</t>
  </si>
  <si>
    <t>https://podminky.urs.cz/item/CS_URS_2023_01/317142442</t>
  </si>
  <si>
    <t>"m.č. 011"  1</t>
  </si>
  <si>
    <t>"m.č. 012"  1</t>
  </si>
  <si>
    <t>317234410</t>
  </si>
  <si>
    <t>Vyzdívka mezi nosníky cihlami pálenými na maltu cementovou</t>
  </si>
  <si>
    <t>-587407394</t>
  </si>
  <si>
    <t>https://podminky.urs.cz/item/CS_URS_2023_01/317234410</t>
  </si>
  <si>
    <t>1.PP, m.č. 010</t>
  </si>
  <si>
    <t>otvor pro nové vstupní dveře do 1.PP</t>
  </si>
  <si>
    <t>"4x Ič. 100 dl. 1500 mm"  0,60*1,50*0,30</t>
  </si>
  <si>
    <t>317944321</t>
  </si>
  <si>
    <t>Válcované nosníky dodatečně osazované do připravených otvorů bez zazdění hlav do č. 12</t>
  </si>
  <si>
    <t>855943456</t>
  </si>
  <si>
    <t>https://podminky.urs.cz/item/CS_URS_2023_01/317944321</t>
  </si>
  <si>
    <t>"4x Ič. 100 dl. 1500 mm"  1,50*4*8,34/1000*1,08</t>
  </si>
  <si>
    <t>628195001</t>
  </si>
  <si>
    <t>Očištění zdiva nebo betonu zdí a valů před započetím oprav ručně</t>
  </si>
  <si>
    <t>-597853494</t>
  </si>
  <si>
    <t>https://podminky.urs.cz/item/CS_URS_2023_01/628195001</t>
  </si>
  <si>
    <t>stávající zdivo v prostoru po vybouraném schodišti do 1.PP</t>
  </si>
  <si>
    <t>3,25*2,17</t>
  </si>
  <si>
    <t>319201321</t>
  </si>
  <si>
    <t>Vyrovnání nerovného povrchu vnitřního i vnějšího zdiva bez odsekání vadných cihel, maltou (s dodáním hmot) tl. do 30 mm</t>
  </si>
  <si>
    <t>-210097169</t>
  </si>
  <si>
    <t>https://podminky.urs.cz/item/CS_URS_2023_01/319201321</t>
  </si>
  <si>
    <t>vyrovnávka pod hydroizolaci</t>
  </si>
  <si>
    <t>342272245</t>
  </si>
  <si>
    <t>Příčky z pórobetonových tvárnic hladkých na tenké maltové lože objemová hmotnost do 500 kg/m3, tloušťka příčky 150 mm</t>
  </si>
  <si>
    <t>71782770</t>
  </si>
  <si>
    <t>https://podminky.urs.cz/item/CS_URS_2023_01/342272245</t>
  </si>
  <si>
    <t>1.PP, m.č. 010, 011 a 012</t>
  </si>
  <si>
    <t>(2,97+1,37)*2,15</t>
  </si>
  <si>
    <t>-0,70*1,85*2</t>
  </si>
  <si>
    <t>342291112</t>
  </si>
  <si>
    <t>Ukotvení příček polyuretanovou pěnou, tl. příčky přes 100 mm</t>
  </si>
  <si>
    <t>-1427454535</t>
  </si>
  <si>
    <t>https://podminky.urs.cz/item/CS_URS_2023_01/342291112</t>
  </si>
  <si>
    <t>2,97+1,37</t>
  </si>
  <si>
    <t>342291121</t>
  </si>
  <si>
    <t>Ukotvení příček plochými kotvami, do konstrukce cihelné</t>
  </si>
  <si>
    <t>-61235629</t>
  </si>
  <si>
    <t>https://podminky.urs.cz/item/CS_URS_2023_01/342291121</t>
  </si>
  <si>
    <t>2,15*3</t>
  </si>
  <si>
    <t>346244381</t>
  </si>
  <si>
    <t>Plentování ocelových válcovaných nosníků jednostranné cihlami na maltu, výška stojiny do 200 mm</t>
  </si>
  <si>
    <t>-832096387</t>
  </si>
  <si>
    <t>https://podminky.urs.cz/item/CS_URS_2023_01/346244381</t>
  </si>
  <si>
    <t>"4x Ič. 100 dl. 1500 mm"  1,50*0,10*2</t>
  </si>
  <si>
    <t>346272256</t>
  </si>
  <si>
    <t>Přizdívky z pórobetonových tvárnic objemová hmotnost do 500 kg/m3, na tenké maltové lože, tloušťka přizdívky 150 mm</t>
  </si>
  <si>
    <t>2028592100</t>
  </si>
  <si>
    <t>https://podminky.urs.cz/item/CS_URS_2023_01/346272256</t>
  </si>
  <si>
    <t>"obezdívka přestěnového instalačního systému</t>
  </si>
  <si>
    <t>1.PP, m.č. 004</t>
  </si>
  <si>
    <t>1,18*1,20+0,87*1,20</t>
  </si>
  <si>
    <t>1.PP, m.č. 012</t>
  </si>
  <si>
    <t>1,37*1,20</t>
  </si>
  <si>
    <t>349231811</t>
  </si>
  <si>
    <t>Přizdívka z cihel ostění s ozubem ve vybouraných otvorech, s vysekáním kapes pro zavázaní přes 80 do 150 mm</t>
  </si>
  <si>
    <t>2036995001</t>
  </si>
  <si>
    <t>https://podminky.urs.cz/item/CS_URS_2023_01/349231811</t>
  </si>
  <si>
    <t>0,60*1,90*2</t>
  </si>
  <si>
    <t>1.PP, m.č. 002-010</t>
  </si>
  <si>
    <t>otvor pro nové  vnitřní dveře</t>
  </si>
  <si>
    <t>0,30*1,90*2</t>
  </si>
  <si>
    <t>430321414</t>
  </si>
  <si>
    <t>Schodišťové konstrukce a rampy z betonu železového (bez výztuže) stupně, schodnice, ramena, podesty s nosníky tř. C 25/30</t>
  </si>
  <si>
    <t>-599364884</t>
  </si>
  <si>
    <t>https://podminky.urs.cz/item/CS_URS_2023_01/430321414</t>
  </si>
  <si>
    <t>nové venkovní betonové schodiště do 1.PP</t>
  </si>
  <si>
    <t>1,20*(1,20+2,65)*0,15</t>
  </si>
  <si>
    <t>430361821</t>
  </si>
  <si>
    <t>Výztuž schodišťových konstrukcí a ramp stupňů, schodnic, ramen, podest s nosníky z betonářské oceli 10 505 (R) nebo BSt 500</t>
  </si>
  <si>
    <t>1727995601</t>
  </si>
  <si>
    <t>https://podminky.urs.cz/item/CS_URS_2023_01/430361821</t>
  </si>
  <si>
    <t>(0,693+(0,1613*0,30)/2*1,20*8)*150/1000</t>
  </si>
  <si>
    <t>434311115</t>
  </si>
  <si>
    <t>Stupně dusané z betonu prostého nebo prokládaného kamenem na terén nebo na desku bez potěru, se zahlazením povrchu tř. C 20/25</t>
  </si>
  <si>
    <t>-1624397895</t>
  </si>
  <si>
    <t>https://podminky.urs.cz/item/CS_URS_2023_01/434311115</t>
  </si>
  <si>
    <t>1,20*8</t>
  </si>
  <si>
    <t>434351141</t>
  </si>
  <si>
    <t>Bednění stupňů betonovaných na podstupňové desce nebo na terénu půdorysně přímočarých zřízení</t>
  </si>
  <si>
    <t>1391643114</t>
  </si>
  <si>
    <t>https://podminky.urs.cz/item/CS_URS_2023_01/434351141</t>
  </si>
  <si>
    <t>(0,1613+0,30)*1,20*8</t>
  </si>
  <si>
    <t>434351142</t>
  </si>
  <si>
    <t>Bednění stupňů betonovaných na podstupňové desce nebo na terénu půdorysně přímočarých odstranění</t>
  </si>
  <si>
    <t>-1544270853</t>
  </si>
  <si>
    <t>https://podminky.urs.cz/item/CS_URS_2023_01/434351142</t>
  </si>
  <si>
    <t>619991011</t>
  </si>
  <si>
    <t>Zakrytí vnitřních ploch před znečištěním včetně pozdějšího odkrytí konstrukcí a prvků obalením fólií a přelepením páskou</t>
  </si>
  <si>
    <t>1430743594</t>
  </si>
  <si>
    <t>https://podminky.urs.cz/item/CS_URS_2023_01/619991011</t>
  </si>
  <si>
    <t>ozn. 0.1</t>
  </si>
  <si>
    <t>1,00*1,90</t>
  </si>
  <si>
    <t>611131151</t>
  </si>
  <si>
    <t>Sanační postřik vnitřních omítaných ploch vápenocementový nanášený ručně celoplošně stropů</t>
  </si>
  <si>
    <t>984514866</t>
  </si>
  <si>
    <t>https://podminky.urs.cz/item/CS_URS_2023_01/611131151</t>
  </si>
  <si>
    <t>611324113</t>
  </si>
  <si>
    <t>Omítka sanační vnitřních ploch podkladní (vyrovnávací) tloušťky do 10 mm nanášená ručně vodorovných konstrukcí kleneb nebo skořepin</t>
  </si>
  <si>
    <t>https://podminky.urs.cz/item/CS_URS_2023_01/611324113</t>
  </si>
  <si>
    <t>611325133</t>
  </si>
  <si>
    <t>Omítka sanační vnitřních ploch jádrová tloušťky do 15 mm nanášená ručně vodorovných konstrukcí kleneb nebo skořepin</t>
  </si>
  <si>
    <t>1037409185</t>
  </si>
  <si>
    <t>https://podminky.urs.cz/item/CS_URS_2023_01/611325133</t>
  </si>
  <si>
    <t>"m.č. 003"  13,10*1,1</t>
  </si>
  <si>
    <t>"m.č. 004"  9,80*1,1</t>
  </si>
  <si>
    <t>"m.č. 005"  13,00*1,1</t>
  </si>
  <si>
    <t>"m.č. 006"  18,10*1,1</t>
  </si>
  <si>
    <t>"m.č. 007"  10,30*1,1</t>
  </si>
  <si>
    <t>"m.č. 008"  7,70*1,1</t>
  </si>
  <si>
    <t>"m.č. 010"  8,90*1,1</t>
  </si>
  <si>
    <t>"m.č. 011"  1,80*1,1</t>
  </si>
  <si>
    <t>"m.č. 012"  1,85*1,1</t>
  </si>
  <si>
    <t>611328133</t>
  </si>
  <si>
    <t>Potažení vnitřních ploch sanačním štukem tloušťky do 3 mm vodorovných konstrukcí kleneb nebo skořepin</t>
  </si>
  <si>
    <t>-243847563</t>
  </si>
  <si>
    <t>https://podminky.urs.cz/item/CS_URS_2023_01/611328133</t>
  </si>
  <si>
    <t>612143004</t>
  </si>
  <si>
    <t>Montáž omítkových profilů plastových, pozinkovaných nebo dřevěných upevněných vtlačením do podkladní vrstvy nebo přibitím začišťovacích samolepících pro vytvoření dilatujícího spoje s okenním rámem</t>
  </si>
  <si>
    <t>-1752223464</t>
  </si>
  <si>
    <t>1,00+1,90*2</t>
  </si>
  <si>
    <t>59051476</t>
  </si>
  <si>
    <t>profil začišťovací PVC 9mm s výztužnou tkaninou pro ostění ETICS</t>
  </si>
  <si>
    <t>1306301590</t>
  </si>
  <si>
    <t>4,8*1,05 'Přepočtené koeficientem množství</t>
  </si>
  <si>
    <t>612143005</t>
  </si>
  <si>
    <t>Dodávka a usazení soklové difúzní lišty vnitřní pro vlhké zdivo</t>
  </si>
  <si>
    <t>-1696269289</t>
  </si>
  <si>
    <t>"1.PP - soklová lišta u podlahy</t>
  </si>
  <si>
    <t>(4,61+3,61+0,30+1,81+0,25)*2</t>
  </si>
  <si>
    <t>-1,00</t>
  </si>
  <si>
    <t>-0,90+0,30*2</t>
  </si>
  <si>
    <t>-0,90</t>
  </si>
  <si>
    <t>-0,90+0,45*2</t>
  </si>
  <si>
    <t>m.č. 004</t>
  </si>
  <si>
    <t>(4,32+2,27+2,35)*2</t>
  </si>
  <si>
    <t>-0,90+0,42*2</t>
  </si>
  <si>
    <t>-1,00+0,30*2</t>
  </si>
  <si>
    <t>m.č. 005</t>
  </si>
  <si>
    <t>(4,32+2,94)*2</t>
  </si>
  <si>
    <t>m.č. 006</t>
  </si>
  <si>
    <t>(3,35+0,25+0,55+0,55+0,25+5,41)*2</t>
  </si>
  <si>
    <t>m.č. 007</t>
  </si>
  <si>
    <t>(3,37+0,30+2,91+0,27)*2</t>
  </si>
  <si>
    <t>-0,90+0,51*2</t>
  </si>
  <si>
    <t>m.č. 008</t>
  </si>
  <si>
    <t>(3,37+0,20+0,30+2,11)*2</t>
  </si>
  <si>
    <t>m.č. 010, 011 a 012</t>
  </si>
  <si>
    <t>(4,34+2,97)*2</t>
  </si>
  <si>
    <t>-1,14+0,50*2</t>
  </si>
  <si>
    <t>612131101</t>
  </si>
  <si>
    <t>Podkladní a spojovací vrstva vnitřních omítaných ploch cementový postřik nanášený ručně celoplošně stěn</t>
  </si>
  <si>
    <t>780451276</t>
  </si>
  <si>
    <t>https://podminky.urs.cz/item/CS_URS_2023_01/612131101</t>
  </si>
  <si>
    <t>36,64+8,041</t>
  </si>
  <si>
    <t>612321121</t>
  </si>
  <si>
    <t>Omítka vápenocementová vnitřních ploch nanášená ručně jednovrstvá, tloušťky do 10 mm hladká svislých konstrukcí stěn</t>
  </si>
  <si>
    <t>2098630081</t>
  </si>
  <si>
    <t>https://podminky.urs.cz/item/CS_URS_2023_01/612321121</t>
  </si>
  <si>
    <t>pod keramický obklad</t>
  </si>
  <si>
    <t>36,64</t>
  </si>
  <si>
    <t>612321141</t>
  </si>
  <si>
    <t>Omítka vápenocementová vnitřních ploch nanášená ručně dvouvrstvá, tloušťky jádrové omítky do 10 mm a tloušťky štuku do 3 mm štuková svislých konstrukcí stěn</t>
  </si>
  <si>
    <t>568774622</t>
  </si>
  <si>
    <t>https://podminky.urs.cz/item/CS_URS_2023_01/612321141</t>
  </si>
  <si>
    <t xml:space="preserve">nové příčky </t>
  </si>
  <si>
    <t>m.č. 010</t>
  </si>
  <si>
    <t>2,97*2,05</t>
  </si>
  <si>
    <t>-0,70*1,85</t>
  </si>
  <si>
    <t>m.č. 011</t>
  </si>
  <si>
    <t>(1,37+1,325)*2,05</t>
  </si>
  <si>
    <t>m.č. 012</t>
  </si>
  <si>
    <t>(1,49+1,37)*2,05</t>
  </si>
  <si>
    <t>odpočet ploch keramických obkladů</t>
  </si>
  <si>
    <t>-0,50*1,60</t>
  </si>
  <si>
    <t>-(1,49+(1,37-0,70))*1,60</t>
  </si>
  <si>
    <t>612131151</t>
  </si>
  <si>
    <t>Sanační postřik vnitřních omítaných ploch vápenocementový nanášený ručně celoplošně stěn</t>
  </si>
  <si>
    <t>1531331421</t>
  </si>
  <si>
    <t>https://podminky.urs.cz/item/CS_URS_2023_01/612131151</t>
  </si>
  <si>
    <t>612324111</t>
  </si>
  <si>
    <t>Omítka sanační vnitřních ploch podkladní (vyrovnávací) tloušťky do 10 mm nanášená ručně svislých konstrukcí stěn</t>
  </si>
  <si>
    <t>-551103328</t>
  </si>
  <si>
    <t>https://podminky.urs.cz/item/CS_URS_2023_01/612324111</t>
  </si>
  <si>
    <t>612325131</t>
  </si>
  <si>
    <t>Omítka sanační vnitřních ploch jádrová tloušťky do 15 mm nanášená ručně svislých konstrukcí stěn</t>
  </si>
  <si>
    <t>579370775</t>
  </si>
  <si>
    <t>https://podminky.urs.cz/item/CS_URS_2023_01/612325131</t>
  </si>
  <si>
    <t>(4,61+3,61+1,81)*2*2,05</t>
  </si>
  <si>
    <t>-1,00*1,90</t>
  </si>
  <si>
    <t>-1,00*1,90+0,30*(1,00+1,90*2)</t>
  </si>
  <si>
    <t>0,25*(0,89+1,66*2)</t>
  </si>
  <si>
    <t>0,27*(1,18+1,89*2)</t>
  </si>
  <si>
    <t>-0,90*1,90</t>
  </si>
  <si>
    <t>-0,90*1,90+0,50*(0,90+1,90*2)</t>
  </si>
  <si>
    <t>(4,32+2,27+2,35)*2*2,05</t>
  </si>
  <si>
    <t>-0,90*1,75+0,40*(0,90+1,75*2)</t>
  </si>
  <si>
    <t>-0,57*0,40+0,30*(1,10+0,40)*2</t>
  </si>
  <si>
    <t>(4,32+2,94)*2*2,05</t>
  </si>
  <si>
    <t>-0,90*1,75</t>
  </si>
  <si>
    <t>-0,60*0,40+0,35*(0,60+0,40)*2</t>
  </si>
  <si>
    <t>(3,35+0,55+0,55+5,41)*2*2,05</t>
  </si>
  <si>
    <t>0,30*(0,54+0,40)*2</t>
  </si>
  <si>
    <t>0,30*(1,10+0,40)*2</t>
  </si>
  <si>
    <t>0,25*(0,80+2,00*2)</t>
  </si>
  <si>
    <t>0,25*(0,91+2,00*2)</t>
  </si>
  <si>
    <t>(3,37+2,91)*2*2,05</t>
  </si>
  <si>
    <t>0,30*(0,89+1,66*2)</t>
  </si>
  <si>
    <t>-0,90*1,90+0,30*(0,90+1,90*2)</t>
  </si>
  <si>
    <t>-0,90*1,90+0,42*(0,90+1,90*2)</t>
  </si>
  <si>
    <t>-0,90*1,90+0,51*(0,90+1,90*2)</t>
  </si>
  <si>
    <t>(3,37+2,11)*2*2,05</t>
  </si>
  <si>
    <t>0,30*(1,07+0,40)*2</t>
  </si>
  <si>
    <t>0,21*(0,85+2,00*2)</t>
  </si>
  <si>
    <t>(2,82+2,97+2,82)*2,05</t>
  </si>
  <si>
    <t>-1,00*1,90+0,60*(1,00+1,90*2)</t>
  </si>
  <si>
    <t>-0,80*1,85+0,45*(1,14+1,90*2)</t>
  </si>
  <si>
    <t>(1,37+1,49)*2,05</t>
  </si>
  <si>
    <t>-4,00*1,60</t>
  </si>
  <si>
    <t>-6,00*2,00</t>
  </si>
  <si>
    <t>-3,60*1,60</t>
  </si>
  <si>
    <t>-(3,00*1,60-0,50*1,60)</t>
  </si>
  <si>
    <t>-(4,80*1,60-(1,49+(1,37-0,70))*1,60)</t>
  </si>
  <si>
    <t>612325191</t>
  </si>
  <si>
    <t>Omítka sanační vnitřních ploch jádrová Příplatek k cenám za každých dalších i započatých 5 mm tloušťky omítky přes 15 mm stěn</t>
  </si>
  <si>
    <t>259717497</t>
  </si>
  <si>
    <t>https://podminky.urs.cz/item/CS_URS_2023_01/612325191</t>
  </si>
  <si>
    <t>197,994*2 'Přepočtené koeficientem množství</t>
  </si>
  <si>
    <t>612328131</t>
  </si>
  <si>
    <t>Potažení vnitřních ploch sanačním štukem tloušťky do 3 mm svislých konstrukcí stěn</t>
  </si>
  <si>
    <t>-1069464488</t>
  </si>
  <si>
    <t>https://podminky.urs.cz/item/CS_URS_2023_01/612328131</t>
  </si>
  <si>
    <t>629991012</t>
  </si>
  <si>
    <t>Zakrytí vnějších ploch před znečištěním včetně pozdějšího odkrytí výplní otvorů a svislých ploch fólií přilepenou na začišťovací lištu</t>
  </si>
  <si>
    <t>1431681391</t>
  </si>
  <si>
    <t>https://podminky.urs.cz/item/CS_URS_2023_01/629991012</t>
  </si>
  <si>
    <t>622143004</t>
  </si>
  <si>
    <t>-1871123578</t>
  </si>
  <si>
    <t>https://podminky.urs.cz/item/CS_URS_2023_01/622143004</t>
  </si>
  <si>
    <t>28342200</t>
  </si>
  <si>
    <t>profil začišťovací PVC 6mm</t>
  </si>
  <si>
    <t>490229458</t>
  </si>
  <si>
    <t>631311115</t>
  </si>
  <si>
    <t>Mazanina z betonu prostého bez zvýšených nároků na prostředí tl. přes 50 do 80 mm tř. C 20/25</t>
  </si>
  <si>
    <t>-1133364149</t>
  </si>
  <si>
    <t>https://podminky.urs.cz/item/CS_URS_2023_01/631311115</t>
  </si>
  <si>
    <t>nadbetonávka tl. 60 mm nad tvarovkami z PP pro odvětrávané podlahy</t>
  </si>
  <si>
    <t>"1.PP</t>
  </si>
  <si>
    <t>"m.č. 003"  13,10*0,06</t>
  </si>
  <si>
    <t>"m.č. 004"  9,80*0,06</t>
  </si>
  <si>
    <t>"m.č. 005"  13,00*0,06</t>
  </si>
  <si>
    <t>"m.č. 006"  18,10*0,06</t>
  </si>
  <si>
    <t>"m.č. 007"  10,30*0,06</t>
  </si>
  <si>
    <t>"m.č. 008"  7,70*0,06</t>
  </si>
  <si>
    <t>"m.č. 010, 011 a 012"  (8,90+1,80+1,85+(2,97+1,37)*0,15)*0,06</t>
  </si>
  <si>
    <t>631319171</t>
  </si>
  <si>
    <t>Příplatek k cenám mazanin za stržení povrchu spodní vrstvy mazaniny latí před vložením výztuže nebo pletiva pro tl. obou vrstev mazaniny přes 50 do 80 mm</t>
  </si>
  <si>
    <t>1458081557</t>
  </si>
  <si>
    <t>https://podminky.urs.cz/item/CS_URS_2023_01/631319171</t>
  </si>
  <si>
    <t>631362021</t>
  </si>
  <si>
    <t>Výztuž mazanin ze svařovaných sítí z drátů typu KARI</t>
  </si>
  <si>
    <t>-1578470877</t>
  </si>
  <si>
    <t>https://podminky.urs.cz/item/CS_URS_2023_01/631362021</t>
  </si>
  <si>
    <t>nadbetonávka nad tvarovkami z PP pro odvětrávané podlahy - síť 100x100x6 mm</t>
  </si>
  <si>
    <t>85,201*4,44/1000*1,25</t>
  </si>
  <si>
    <t>632451234</t>
  </si>
  <si>
    <t>Potěr cementový samonivelační litý tř. C 25, tl. přes 45 do 50 mm</t>
  </si>
  <si>
    <t>-1218054402</t>
  </si>
  <si>
    <t>https://podminky.urs.cz/item/CS_URS_2023_01/632451234</t>
  </si>
  <si>
    <t>"m.č. 003"  13,10</t>
  </si>
  <si>
    <t>"m.č. 004"  9,80</t>
  </si>
  <si>
    <t>"m.č. 005"  13,00</t>
  </si>
  <si>
    <t>"m.č. 006"  18,10</t>
  </si>
  <si>
    <t>"m.č. 007"  10,30</t>
  </si>
  <si>
    <t>"m.č. 008"  7,70</t>
  </si>
  <si>
    <t>"m.č. 010"  8,90</t>
  </si>
  <si>
    <t>"m.č. 011"  1,80</t>
  </si>
  <si>
    <t>"m.č. 012"  1,85</t>
  </si>
  <si>
    <t>632451292</t>
  </si>
  <si>
    <t>Potěr cementový samonivelační litý Příplatek k cenám za každých dalších i započatých 5 mm tloušťky přes 50 mm tř. C 25</t>
  </si>
  <si>
    <t>720702818</t>
  </si>
  <si>
    <t>https://podminky.urs.cz/item/CS_URS_2023_01/632451292</t>
  </si>
  <si>
    <t>84,55*2</t>
  </si>
  <si>
    <t>632451627</t>
  </si>
  <si>
    <t>Potěr pískocementový stupňů a schodnic tl. 20 mm tř. C 30</t>
  </si>
  <si>
    <t>1429826728</t>
  </si>
  <si>
    <t>https://podminky.urs.cz/item/CS_URS_2023_01/632451627</t>
  </si>
  <si>
    <t>(0,85+2,10+0,1613*8)*1,20</t>
  </si>
  <si>
    <t>634112123</t>
  </si>
  <si>
    <t>Obvodová dilatace mezi stěnou a mazaninou nebo potěrem podlahovým páskem z pěnového PE s fólií tl. do 10 mm, výšky 80 mm</t>
  </si>
  <si>
    <t>1220078438</t>
  </si>
  <si>
    <t>https://podminky.urs.cz/item/CS_URS_2023_01/634112123</t>
  </si>
  <si>
    <t>(2,82+2,97)*2</t>
  </si>
  <si>
    <t>(1,37+1,325)*2</t>
  </si>
  <si>
    <t>(1,37+1,49)*2</t>
  </si>
  <si>
    <t>635111241</t>
  </si>
  <si>
    <t>Násyp ze štěrkopísku, písku nebo kameniva pod podlahy se zhutněním z kameniva hrubého 8-16</t>
  </si>
  <si>
    <t>448337177</t>
  </si>
  <si>
    <t>https://podminky.urs.cz/item/CS_URS_2023_01/635111241</t>
  </si>
  <si>
    <t>násyp tl. 50 mm pod tvarovkami z PP pro odvětrávané podlahy</t>
  </si>
  <si>
    <t>85,201*0,05</t>
  </si>
  <si>
    <t>Osazování výplní otvorů</t>
  </si>
  <si>
    <t>642942111</t>
  </si>
  <si>
    <t>Osazování zárubní nebo rámů kovových dveřních lisovaných nebo z úhelníků bez dveřních křídel na cementovou maltu, plochy otvoru do 2,5 m2</t>
  </si>
  <si>
    <t>-854370772</t>
  </si>
  <si>
    <t>https://podminky.urs.cz/item/CS_URS_2023_01/642942111</t>
  </si>
  <si>
    <t>"ozn. T.1"  2</t>
  </si>
  <si>
    <t>553314911</t>
  </si>
  <si>
    <t>zárubeň jednokřídlá ocelová pro zdění tl stěny 160-200mm rozměru 700/1970, atypická výška 1850 mm</t>
  </si>
  <si>
    <t>-2112801495</t>
  </si>
  <si>
    <t>642944121</t>
  </si>
  <si>
    <t>Osazení ocelových dveřních zárubní lisovaných nebo z úhelníků dodatečně s vybetonováním prahu, plochy do 2,5 m2</t>
  </si>
  <si>
    <t>-2006325206</t>
  </si>
  <si>
    <t>https://podminky.urs.cz/item/CS_URS_2023_01/642944121</t>
  </si>
  <si>
    <t>"ozn. T.2"  1+3</t>
  </si>
  <si>
    <t>553314921</t>
  </si>
  <si>
    <t>zárubeň jednokřídlá ocelová pro zdění tl stěny 160-200mm rozměru 800/1970, atypická výška 1850 mm</t>
  </si>
  <si>
    <t>135409403</t>
  </si>
  <si>
    <t>535041526</t>
  </si>
  <si>
    <t>1365604926</t>
  </si>
  <si>
    <t>kotevní patka pro sloupky konstrukce stříšky nad schodištěm</t>
  </si>
  <si>
    <t>54825002</t>
  </si>
  <si>
    <t>kotevní patka tvaru U široká 120x120x4,0 20x250mm</t>
  </si>
  <si>
    <t>1312653758</t>
  </si>
  <si>
    <t>962031133</t>
  </si>
  <si>
    <t>Bourání příček z cihel, tvárnic nebo příčkovek z cihel pálených, plných nebo dutých na maltu vápennou nebo vápenocementovou, tl. do 150 mm</t>
  </si>
  <si>
    <t>-1126710742</t>
  </si>
  <si>
    <t>https://podminky.urs.cz/item/CS_URS_2023_01/962031133</t>
  </si>
  <si>
    <t>2,25*1,90</t>
  </si>
  <si>
    <t>962042320</t>
  </si>
  <si>
    <t>Bourání zdiva z betonu prostého nadzákladového objemu do 1 m3</t>
  </si>
  <si>
    <t>1817403809</t>
  </si>
  <si>
    <t>https://podminky.urs.cz/item/CS_URS_2023_01/962042320</t>
  </si>
  <si>
    <t>odbourání zídek venkovního schodiště do 1.PP</t>
  </si>
  <si>
    <t>((0,85+0,85)*1,35+2,40*(1,35+0,55)/2)*0,15</t>
  </si>
  <si>
    <t>963042819</t>
  </si>
  <si>
    <t>Bourání schodišťových stupňů betonových zhotovených na místě</t>
  </si>
  <si>
    <t>-818852813</t>
  </si>
  <si>
    <t>https://podminky.urs.cz/item/CS_URS_2023_01/963042819</t>
  </si>
  <si>
    <t>venkovní betonové schodiště do 1.PP</t>
  </si>
  <si>
    <t>0,75*8</t>
  </si>
  <si>
    <t>963053935</t>
  </si>
  <si>
    <t>Bourání železobetonových monolitických schodišťových ramen</t>
  </si>
  <si>
    <t>-1074675107</t>
  </si>
  <si>
    <t>https://podminky.urs.cz/item/CS_URS_2023_01/963053935</t>
  </si>
  <si>
    <t>0,75*(0,75+2,75)</t>
  </si>
  <si>
    <t>965042141</t>
  </si>
  <si>
    <t>Bourání mazanin betonových nebo z litého asfaltu tl. do 100 mm, plochy přes 4 m2</t>
  </si>
  <si>
    <t>-896283018</t>
  </si>
  <si>
    <t>https://podminky.urs.cz/item/CS_URS_2023_01/965042141</t>
  </si>
  <si>
    <t>"m.č. 003"  13,10*0,10</t>
  </si>
  <si>
    <t>"m.č. 004"  9,80*0,10</t>
  </si>
  <si>
    <t>"m.č. 005"  13,00*0,10</t>
  </si>
  <si>
    <t>"m.č. 006"  18,10*0,10</t>
  </si>
  <si>
    <t>"m.č. 007"  10,30*0,10</t>
  </si>
  <si>
    <t>"m.č. 008"  7,70*0,10</t>
  </si>
  <si>
    <t>"m.č. 010, 011 a 012"  (8,90+1,80+1,85+(2,97+1,37)*0,15)*0,10</t>
  </si>
  <si>
    <t>967021112</t>
  </si>
  <si>
    <t>Přisekání (špicování) rovných ostění bez odstupu po hrubém vybourání otvorů ve zdivu kamenném nebo smíšeném</t>
  </si>
  <si>
    <t>-1337453666</t>
  </si>
  <si>
    <t>https://podminky.urs.cz/item/CS_URS_2023_01/967021112</t>
  </si>
  <si>
    <t>968072354</t>
  </si>
  <si>
    <t>Vybourání kovových rámů oken s křídly, dveřních zárubní, vrat, stěn, ostění nebo obkladů okenních rámů s křídly zdvojených, plochy do 1 m2</t>
  </si>
  <si>
    <t>534736725</t>
  </si>
  <si>
    <t>https://podminky.urs.cz/item/CS_URS_2023_01/968072354</t>
  </si>
  <si>
    <t>1.PP, sklepní okna</t>
  </si>
  <si>
    <t>"m.č. 006"  0,54*0,40*2</t>
  </si>
  <si>
    <t>"m.č. 007"  0,54*0,40</t>
  </si>
  <si>
    <t>"m.č. 008"  0,54*0,40</t>
  </si>
  <si>
    <t>968072455</t>
  </si>
  <si>
    <t>Vybourání kovových rámů oken s křídly, dveřních zárubní, vrat, stěn, ostění nebo obkladů dveřních zárubní, plochy do 2 m2</t>
  </si>
  <si>
    <t>-1448983561</t>
  </si>
  <si>
    <t>https://podminky.urs.cz/item/CS_URS_2023_01/968072455</t>
  </si>
  <si>
    <t>"m.č. 003-004"  0,80*1,85</t>
  </si>
  <si>
    <t>"m.č. 009-010"  0,80*1,85</t>
  </si>
  <si>
    <t>985222101</t>
  </si>
  <si>
    <t>Sbírání a třídění kamene nebo cihel ručně ze suti s očištěním cihel</t>
  </si>
  <si>
    <t>-1562583677</t>
  </si>
  <si>
    <t>https://podminky.urs.cz/item/CS_URS_2023_01/985222101</t>
  </si>
  <si>
    <t>pro opětovné použití cihel na zazdívky</t>
  </si>
  <si>
    <t>4,275*0,15</t>
  </si>
  <si>
    <t>Prorážení otvorů a ostatní bourací práce</t>
  </si>
  <si>
    <t>971028661</t>
  </si>
  <si>
    <t>Vybourání otvorů ve zdivu základovém nebo nadzákladovém kamenném, smíšeném smíšeném, plochy do 4 m2, tl. do 600 mm</t>
  </si>
  <si>
    <t>606467557</t>
  </si>
  <si>
    <t>https://podminky.urs.cz/item/CS_URS_2023_01/971028661</t>
  </si>
  <si>
    <t>1,00*1,90*0,60</t>
  </si>
  <si>
    <t>1,14*1,90*0,30</t>
  </si>
  <si>
    <t>971033631</t>
  </si>
  <si>
    <t>Vybourání otvorů ve zdivu základovém nebo nadzákladovém z cihel, tvárnic, příčkovek z cihel pálených na maltu vápennou nebo vápenocementovou plochy do 4 m2, tl. do 150 mm</t>
  </si>
  <si>
    <t>-1684221709</t>
  </si>
  <si>
    <t>https://podminky.urs.cz/item/CS_URS_2023_01/971033631</t>
  </si>
  <si>
    <t>1.PP, m.č. 003-006</t>
  </si>
  <si>
    <t>otvor pro nové vnitřní dveře</t>
  </si>
  <si>
    <t>0,90*1,90</t>
  </si>
  <si>
    <t>974031664</t>
  </si>
  <si>
    <t>Vysekání rýh ve zdivu cihelném na maltu vápennou nebo vápenocementovou pro vtahování nosníků do zdí, před vybouráním otvoru do hl. 150 mm, při v. nosníku do 150 mm</t>
  </si>
  <si>
    <t>1374328631</t>
  </si>
  <si>
    <t>https://podminky.urs.cz/item/CS_URS_2023_01/974031664</t>
  </si>
  <si>
    <t>1,50*4</t>
  </si>
  <si>
    <t>975043111</t>
  </si>
  <si>
    <t>Jednořadové podchycení stropů pro osazení nosníků dřevěnou výztuhou v. podchycení do 3,5 m, a při zatížení hmotností do 750 kg/m</t>
  </si>
  <si>
    <t>878008767</t>
  </si>
  <si>
    <t>https://podminky.urs.cz/item/CS_URS_2023_01/975043111</t>
  </si>
  <si>
    <t>2,00</t>
  </si>
  <si>
    <t>978011191</t>
  </si>
  <si>
    <t>Otlučení vápenných nebo vápenocementových omítek vnitřních ploch stropů, v rozsahu přes 50 do 100 %</t>
  </si>
  <si>
    <t>1706579970</t>
  </si>
  <si>
    <t>https://podminky.urs.cz/item/CS_URS_2023_01/978011191</t>
  </si>
  <si>
    <t>978013191</t>
  </si>
  <si>
    <t>Otlučení vápenných nebo vápenocementových omítek vnitřních ploch stěn s vyškrabáním spar, s očištěním zdiva, v rozsahu přes 50 do 100 %</t>
  </si>
  <si>
    <t>-50012493</t>
  </si>
  <si>
    <t>https://podminky.urs.cz/item/CS_URS_2023_01/978013191</t>
  </si>
  <si>
    <t>-1,00*1,90+0,42*(1,00+1,90*2)</t>
  </si>
  <si>
    <t>-0,98*1,85</t>
  </si>
  <si>
    <t>-0,80*2,00+0,55*(0,80+2,00*2)</t>
  </si>
  <si>
    <t>-0,91*2,00+0,55*(0,91+2,00*2)</t>
  </si>
  <si>
    <t>-0,54*0,40+0,30*(0,54+0,40)*2</t>
  </si>
  <si>
    <t>-0,54*0,40+0,30*(1,10+0,40)*2</t>
  </si>
  <si>
    <t>-0,80*2,00</t>
  </si>
  <si>
    <t>-0,91*2,00</t>
  </si>
  <si>
    <t>-0,54*0,40+0,30*(1,07+0,40)*2</t>
  </si>
  <si>
    <t>-0,85*2,00+0,51*(0,85+2,00*2)</t>
  </si>
  <si>
    <t>m.č. 010, 011, 012</t>
  </si>
  <si>
    <t>(4,34+2,97)*2*2,05</t>
  </si>
  <si>
    <t>-0,90*2,00+0,42*(0,90+2,00*2)</t>
  </si>
  <si>
    <t>-0,85*2,00</t>
  </si>
  <si>
    <t>0,30*(1,14+1,90*2)</t>
  </si>
  <si>
    <t>978023411</t>
  </si>
  <si>
    <t>Vyškrabání cementové malty ze spár zdiva cihelného mimo komínového</t>
  </si>
  <si>
    <t>-540814886</t>
  </si>
  <si>
    <t>https://podminky.urs.cz/item/CS_URS_2023_01/978023411</t>
  </si>
  <si>
    <t>227,331</t>
  </si>
  <si>
    <t>978059541</t>
  </si>
  <si>
    <t>Odsekání obkladů stěn včetně otlučení podkladní omítky až na zdivo z obkládaček vnitřních, z jakýchkoliv materiálů, plochy přes 1 m2</t>
  </si>
  <si>
    <t>-512592471</t>
  </si>
  <si>
    <t>https://podminky.urs.cz/item/CS_URS_2023_01/978059541</t>
  </si>
  <si>
    <t>"m.č. 003"  13,00*2,00</t>
  </si>
  <si>
    <t>"m.č. 004"  7,00*2,00</t>
  </si>
  <si>
    <t>Demolice a sanace</t>
  </si>
  <si>
    <t>985R.01</t>
  </si>
  <si>
    <t>Statické zajištění klenebného oblouku před vybouráním cihelného zdiva v m.č. 006 (po zjištění stavu konstrukce po otlučení omítek)</t>
  </si>
  <si>
    <t>kpl</t>
  </si>
  <si>
    <t>-2056030397</t>
  </si>
  <si>
    <t>https://podminky.urs.cz/item/CS_URS_2023_01/985R.01</t>
  </si>
  <si>
    <t>"m.č. 006"  1</t>
  </si>
  <si>
    <t>997013211</t>
  </si>
  <si>
    <t>Vnitrostaveništní doprava suti a vybouraných hmot vodorovně do 50 m svisle ručně pro budovy a haly výšky do 6 m</t>
  </si>
  <si>
    <t>1858768147</t>
  </si>
  <si>
    <t>https://podminky.urs.cz/item/CS_URS_2023_01/997013211</t>
  </si>
  <si>
    <t>859812960</t>
  </si>
  <si>
    <t>220843744</t>
  </si>
  <si>
    <t>48,637*14 'Přepočtené koeficientem množství</t>
  </si>
  <si>
    <t>2069262934</t>
  </si>
  <si>
    <t>998018001</t>
  </si>
  <si>
    <t>Přesun hmot pro budovy občanské výstavby, bydlení, výrobu a služby ruční - bez užití mechanizace vodorovná dopravní vzdálenost do 100 m pro budovy s jakoukoliv nosnou konstrukcí výšky do 6 m</t>
  </si>
  <si>
    <t>850437047</t>
  </si>
  <si>
    <t>https://podminky.urs.cz/item/CS_URS_2023_01/998018001</t>
  </si>
  <si>
    <t>-387011689</t>
  </si>
  <si>
    <t>"m.č. 010, 011 a 012"  8,90+1,80+1,85+(2,97+1,37)*0,15</t>
  </si>
  <si>
    <t>1979065657</t>
  </si>
  <si>
    <t>85,201*0,0003 'Přepočtené koeficientem množství</t>
  </si>
  <si>
    <t>-1306226796</t>
  </si>
  <si>
    <t>"stávající zdivo v prostoru po vybouraném schodišti do 1.PP</t>
  </si>
  <si>
    <t>"1.PP - vytažení hydroizolace na stěny do v. 300 mm</t>
  </si>
  <si>
    <t>(4,61+3,61+0,30+1,81+0,25)*2*0,30</t>
  </si>
  <si>
    <t>(4,32+2,27+2,35)*2*0,30</t>
  </si>
  <si>
    <t>(4,32+2,94)*2*0,30</t>
  </si>
  <si>
    <t>(3,35+0,25+0,55+0,55+0,25+5,41)*2*0,30</t>
  </si>
  <si>
    <t>(3,37+0,30+2,91+0,27)*2*0,30</t>
  </si>
  <si>
    <t>(3,37+0,20+0,30+2,11)*2*0,30</t>
  </si>
  <si>
    <t>(4,34+2,97)*2*0,30</t>
  </si>
  <si>
    <t>-800796757</t>
  </si>
  <si>
    <t>41,421*0,00034 'Přepočtené koeficientem množství</t>
  </si>
  <si>
    <t>-1698240413</t>
  </si>
  <si>
    <t>1821138079</t>
  </si>
  <si>
    <t>85,201*1,1655 'Přepočtené koeficientem množství</t>
  </si>
  <si>
    <t>-1753022888</t>
  </si>
  <si>
    <t>1400548199</t>
  </si>
  <si>
    <t>41,421*1,221 'Přepočtené koeficientem množství</t>
  </si>
  <si>
    <t>-1159706782</t>
  </si>
  <si>
    <t>nové schodiště do 1.PP</t>
  </si>
  <si>
    <t>-1504784350</t>
  </si>
  <si>
    <t>711211133</t>
  </si>
  <si>
    <t>Izolace provětrávaná dutinová proti zemní vlhkosti a plynu radonu z plastových segmentů z polypropylenu pro odvětrávané podlahy zalitých betonem po výšku segmentu bez betonové desky a armovací sítě výšky segmentů přes 50 do 100 mm</t>
  </si>
  <si>
    <t>-1041150962</t>
  </si>
  <si>
    <t>https://podminky.urs.cz/item/CS_URS_2023_01/711211133</t>
  </si>
  <si>
    <t>998711201</t>
  </si>
  <si>
    <t>Přesun hmot pro izolace proti vodě, vlhkosti a plynům stanovený procentní sazbou (%) z ceny vodorovná dopravní vzdálenost do 50 m v objektech výšky do 6 m</t>
  </si>
  <si>
    <t>-611904246</t>
  </si>
  <si>
    <t>https://podminky.urs.cz/item/CS_URS_2023_01/998711201</t>
  </si>
  <si>
    <t>988792092</t>
  </si>
  <si>
    <t>stříška nad schody do suterénu</t>
  </si>
  <si>
    <t>skl. S3</t>
  </si>
  <si>
    <t>1,70*3,16</t>
  </si>
  <si>
    <t>(1,45+2,91+1,45)*0,18</t>
  </si>
  <si>
    <t>1003239505</t>
  </si>
  <si>
    <t>6,418*1,1655 'Přepočtené koeficientem množství</t>
  </si>
  <si>
    <t>253895733</t>
  </si>
  <si>
    <t>1,45+2,91+1,45</t>
  </si>
  <si>
    <t>0,18*2</t>
  </si>
  <si>
    <t>480668274</t>
  </si>
  <si>
    <t>1,45+2,91</t>
  </si>
  <si>
    <t>42975474</t>
  </si>
  <si>
    <t>-1636906817</t>
  </si>
  <si>
    <t>1838963927</t>
  </si>
  <si>
    <t>3,16+1,70+0,25</t>
  </si>
  <si>
    <t>-217689148</t>
  </si>
  <si>
    <t>4,22+1,937</t>
  </si>
  <si>
    <t>-1327053225</t>
  </si>
  <si>
    <t>6,157*1,155 'Přepočtené koeficientem množství</t>
  </si>
  <si>
    <t>-452085332</t>
  </si>
  <si>
    <t>1,45*2,91</t>
  </si>
  <si>
    <t>-985095409</t>
  </si>
  <si>
    <t>4,22*1,2 'Přepočtené koeficientem množství</t>
  </si>
  <si>
    <t>-659617976</t>
  </si>
  <si>
    <t>atikové zdivo</t>
  </si>
  <si>
    <t>0,25*(3,16+1,45)</t>
  </si>
  <si>
    <t>(1,45+2,91+1,45)*(0,18-0,045)</t>
  </si>
  <si>
    <t>847404653</t>
  </si>
  <si>
    <t>1,937*1,25 'Přepočtené koeficientem množství</t>
  </si>
  <si>
    <t>453507949</t>
  </si>
  <si>
    <t>1654120494</t>
  </si>
  <si>
    <t>208376449</t>
  </si>
  <si>
    <t>-2009419380</t>
  </si>
  <si>
    <t>5,004*1,1 'Přepočtené koeficientem množství</t>
  </si>
  <si>
    <t>-1606063798</t>
  </si>
  <si>
    <t>746226817</t>
  </si>
  <si>
    <t>4,22*1,15 'Přepočtené koeficientem množství</t>
  </si>
  <si>
    <t>-13598480</t>
  </si>
  <si>
    <t>-2136059117</t>
  </si>
  <si>
    <t>4,22*0,08*1,1</t>
  </si>
  <si>
    <t>-1191492791</t>
  </si>
  <si>
    <t>-2058944105</t>
  </si>
  <si>
    <t>4,22*1,05 'Přepočtené koeficientem množství</t>
  </si>
  <si>
    <t>-1410380215</t>
  </si>
  <si>
    <t>787758818</t>
  </si>
  <si>
    <t>2,91*1,05 'Přepočtené koeficientem množství</t>
  </si>
  <si>
    <t>998712201</t>
  </si>
  <si>
    <t>Přesun hmot pro povlakové krytiny stanovený procentní sazbou (%) z ceny vodorovná dopravní vzdálenost do 50 m v objektech výšky do 6 m</t>
  </si>
  <si>
    <t>-1295139786</t>
  </si>
  <si>
    <t>https://podminky.urs.cz/item/CS_URS_2023_01/998712201</t>
  </si>
  <si>
    <t>713121111</t>
  </si>
  <si>
    <t>Montáž tepelné izolace podlah rohožemi, pásy, deskami, dílci, bloky (izolační materiál ve specifikaci) kladenými volně jednovrstvá</t>
  </si>
  <si>
    <t>699794854</t>
  </si>
  <si>
    <t>https://podminky.urs.cz/item/CS_URS_2023_01/713121111</t>
  </si>
  <si>
    <t>28372305</t>
  </si>
  <si>
    <t>deska EPS 100 pro konstrukce s běžným zatížením λ=0,037 tl 50mm</t>
  </si>
  <si>
    <t>-793525080</t>
  </si>
  <si>
    <t>84,55*1,05 'Přepočtené koeficientem množství</t>
  </si>
  <si>
    <t>713131141</t>
  </si>
  <si>
    <t>Montáž tepelné izolace stěn rohožemi, pásy, deskami, dílci, bloky (izolační materiál ve specifikaci) lepením celoplošně</t>
  </si>
  <si>
    <t>-958436739</t>
  </si>
  <si>
    <t>https://podminky.urs.cz/item/CS_URS_2023_01/713131141</t>
  </si>
  <si>
    <t>1591221804</t>
  </si>
  <si>
    <t>7,053*1,05 'Přepočtené koeficientem množství</t>
  </si>
  <si>
    <t>713141336</t>
  </si>
  <si>
    <t>Montáž tepelné izolace střech plochých spádovými klíny v ploše přilepenými za studena nízkoexpanzní (PUR) pěnou</t>
  </si>
  <si>
    <t>1821659324</t>
  </si>
  <si>
    <t>https://podminky.urs.cz/item/CS_URS_2023_01/713141336</t>
  </si>
  <si>
    <t>28376142</t>
  </si>
  <si>
    <t>klín izolační EPS 150 spád do 5%</t>
  </si>
  <si>
    <t>1493238653</t>
  </si>
  <si>
    <t>4,22*(0,03+0,06)/2</t>
  </si>
  <si>
    <t>0,19*1,05 'Přepočtené koeficientem množství</t>
  </si>
  <si>
    <t>713191132</t>
  </si>
  <si>
    <t>Montáž tepelné izolace stavebních konstrukcí - doplňky a konstrukční součásti podlah, stropů vrchem nebo střech překrytím fólií separační z PE</t>
  </si>
  <si>
    <t>1353150346</t>
  </si>
  <si>
    <t>https://podminky.urs.cz/item/CS_URS_2023_01/713191132</t>
  </si>
  <si>
    <t>28323053</t>
  </si>
  <si>
    <t>fólie PE (500 kg/m3) separační podlahová oddělující tepelnou izolaci tl 0,6mm</t>
  </si>
  <si>
    <t>-2024868269</t>
  </si>
  <si>
    <t>84,55*1,1655 'Přepočtené koeficientem množství</t>
  </si>
  <si>
    <t>998713201</t>
  </si>
  <si>
    <t>Přesun hmot pro izolace tepelné stanovený procentní sazbou (%) z ceny vodorovná dopravní vzdálenost do 50 m v objektech výšky do 6 m</t>
  </si>
  <si>
    <t>1402326158</t>
  </si>
  <si>
    <t>https://podminky.urs.cz/item/CS_URS_2023_01/998713201</t>
  </si>
  <si>
    <t>721</t>
  </si>
  <si>
    <t>Zdravotechnika - vnitřní kanalizace</t>
  </si>
  <si>
    <t>721174065.1</t>
  </si>
  <si>
    <t>Potrubí z trub PVC KG větrací DN 160</t>
  </si>
  <si>
    <t>-105062230</t>
  </si>
  <si>
    <t>k odvětrání prostoru pod podlahou 1.PP</t>
  </si>
  <si>
    <t>(2,00+6,70)*5</t>
  </si>
  <si>
    <t>721219621</t>
  </si>
  <si>
    <t>Podlahové vpusti montáž dvorních vtoků ostatních typů DN 110/160</t>
  </si>
  <si>
    <t>-1504643389</t>
  </si>
  <si>
    <t>https://podminky.urs.cz/item/CS_URS_2023_01/721219621</t>
  </si>
  <si>
    <t>562311650</t>
  </si>
  <si>
    <t>dvorní vpusť 150x150 mm plastová</t>
  </si>
  <si>
    <t>718529495</t>
  </si>
  <si>
    <t>998721201</t>
  </si>
  <si>
    <t>Přesun hmot pro vnitřní kanalizace stanovený procentní sazbou (%) z ceny vodorovná dopravní vzdálenost do 50 m v objektech výšky do 6 m</t>
  </si>
  <si>
    <t>-1516853421</t>
  </si>
  <si>
    <t>https://podminky.urs.cz/item/CS_URS_2023_01/998721201</t>
  </si>
  <si>
    <t>751</t>
  </si>
  <si>
    <t>751398012</t>
  </si>
  <si>
    <t>Montáž ostatních zařízení větrací mřížky na kruhové potrubí, průměru přes 100 do 200 mm</t>
  </si>
  <si>
    <t>-1239760367</t>
  </si>
  <si>
    <t>https://podminky.urs.cz/item/CS_URS_2023_01/751398012</t>
  </si>
  <si>
    <t>odvětrávací potrubí DN 150 v soklovém zdivu přístavby</t>
  </si>
  <si>
    <t>42972888</t>
  </si>
  <si>
    <t>mřížka větrací kruhová nerezová se síťkou a krytem D 150mm</t>
  </si>
  <si>
    <t>600331797</t>
  </si>
  <si>
    <t>998751201</t>
  </si>
  <si>
    <t>Přesun hmot pro vzduchotechniku stanovený procentní sazbou (%) z ceny vodorovná dopravní vzdálenost do 50 m v objektech výšky do 12 m</t>
  </si>
  <si>
    <t>164866116</t>
  </si>
  <si>
    <t>https://podminky.urs.cz/item/CS_URS_2023_01/998751201</t>
  </si>
  <si>
    <t>-1087160293</t>
  </si>
  <si>
    <t>nosná tesařská konstrukce stříšky nad schody do suterénu</t>
  </si>
  <si>
    <t>KVH 120x120 mm</t>
  </si>
  <si>
    <t>"ozn.w"  1,60*5</t>
  </si>
  <si>
    <t>"ozn. x"  3,20*6</t>
  </si>
  <si>
    <t>"ozn. z"  2,00*6</t>
  </si>
  <si>
    <t>KVH 120x180 mm</t>
  </si>
  <si>
    <t xml:space="preserve">"ozn. y"  4,90  </t>
  </si>
  <si>
    <t>1443299108</t>
  </si>
  <si>
    <t xml:space="preserve">KVH 120x120 mm </t>
  </si>
  <si>
    <t>0,12*0,12*39,20*1,1</t>
  </si>
  <si>
    <t>0,12*0,18*4,90*1,1</t>
  </si>
  <si>
    <t>2063647228</t>
  </si>
  <si>
    <t>0,737/1,1</t>
  </si>
  <si>
    <t>Bednění střech střech rovných sklonu do 60° s vyřezáním otvorů z dřevoštěpkových desek OSB šroubovaných na krokve na pero a drážku, tloušťky desky 22 mm</t>
  </si>
  <si>
    <t>255052205</t>
  </si>
  <si>
    <t>stříška nad schody do suterénu, skl. S3</t>
  </si>
  <si>
    <t>Dřevěný fasádní obklad ze svislých modřínových prken tl. 20 mm na podkladní vodorovný rošt z modřínových latí 40x60 mm - kompletní provedení vč. veškerých souvisejících prací a dodávek a finální povrchové úpravy nátěrem</t>
  </si>
  <si>
    <t>258640911</t>
  </si>
  <si>
    <t>stříška nad schody do suterénu, skl. F5</t>
  </si>
  <si>
    <t>(3,16+1,715+3,16)*2,27</t>
  </si>
  <si>
    <t>-2,91*0,18</t>
  </si>
  <si>
    <t>-1,20*2,00</t>
  </si>
  <si>
    <t>Obložení podhledů z cementotřískových desek tl. 12 mm na podkladní rošt z modřínových latí - kompletní provedení vč. veškerých souvisejících prací a dodávek</t>
  </si>
  <si>
    <t>-1009482521</t>
  </si>
  <si>
    <t>podhled stříšky nad schody do suterénu</t>
  </si>
  <si>
    <t>1,20*3,16</t>
  </si>
  <si>
    <t>762R.03</t>
  </si>
  <si>
    <t>Obložení stěn z cementotřískových desek tl. 12 mm na podkladní rošt z modřínových latí - kompletní provedení vč. veškerých souvisejících prací a dodávek</t>
  </si>
  <si>
    <t>-744774470</t>
  </si>
  <si>
    <t>3,16*2,00*2</t>
  </si>
  <si>
    <t>998762201</t>
  </si>
  <si>
    <t>Přesun hmot pro konstrukce tesařské stanovený procentní sazbou (%) z ceny vodorovná dopravní vzdálenost do 50 m v objektech výšky do 6 m</t>
  </si>
  <si>
    <t>570118430</t>
  </si>
  <si>
    <t>https://podminky.urs.cz/item/CS_URS_2023_01/998762201</t>
  </si>
  <si>
    <t>-2063511207</t>
  </si>
  <si>
    <t>"stříška nad schody do 1.PP"  3,16</t>
  </si>
  <si>
    <t>270529971</t>
  </si>
  <si>
    <t>stříška nad schody do 1.PP</t>
  </si>
  <si>
    <t>1179262024</t>
  </si>
  <si>
    <t>3,00</t>
  </si>
  <si>
    <t>998764201</t>
  </si>
  <si>
    <t>Přesun hmot pro konstrukce klempířské stanovený procentní sazbou (%) z ceny vodorovná dopravní vzdálenost do 50 m v objektech výšky do 6 m</t>
  </si>
  <si>
    <t>1968283659</t>
  </si>
  <si>
    <t>https://podminky.urs.cz/item/CS_URS_2023_01/998764201</t>
  </si>
  <si>
    <t>766681821</t>
  </si>
  <si>
    <t>Demontáž zárubní k opětovnému použití rámových, plochy otvoru do 2 m2</t>
  </si>
  <si>
    <t>-239747915</t>
  </si>
  <si>
    <t>https://podminky.urs.cz/item/CS_URS_2023_01/766681821</t>
  </si>
  <si>
    <t>1.PP, m.č. 003</t>
  </si>
  <si>
    <t>0,98*1,85</t>
  </si>
  <si>
    <t>766691924</t>
  </si>
  <si>
    <t>Ostatní práce vyvěšení nebo zavěšení křídel plastových dveřních s křídly otevíravými, plochy do 2 m2</t>
  </si>
  <si>
    <t>-553692066</t>
  </si>
  <si>
    <t>https://podminky.urs.cz/item/CS_URS_2023_01/766691924</t>
  </si>
  <si>
    <t>Demontáž šatní skříňky v místě nově zřizovaných dveří mezi m.č. 002 a 010 a následná truhlářská úprava skříňky po usazení a začištění dveří</t>
  </si>
  <si>
    <t>-302378602</t>
  </si>
  <si>
    <t>Dodávka a montáž vnitřních dveří plných jednokřídlových otočných hladkých do ocelové zárubně, 
vnitřní výplň plná DTD deska děrovaná, povrch CPL laminát barva RAL středně šedá, voděodolné
kování klika - klika
rozměry: š. 700mm, v. 1850mm
zámek mezipokojový zadlabávací interiérový pro cylindrickou vložku
větrací mrížka nerez hranatá oboustranná umístěná vespod křídla cca 400 x 100mm
dveřní zarážka na podlahu
bez prahu
- kompletní provedení vč. veškerých souvisejících prací a dodávek v rozsahu dle technické specifikace uvedené v projektové dokumentaci (viz. tabulka výplní otvorů)</t>
  </si>
  <si>
    <t>-1863268971</t>
  </si>
  <si>
    <t>Dodávka a montáž vnitřních dveří plných jednokřídlových otočných hladkých do ocelové zárubně, 
vnitřní výplň plná DTD deska děrovaná, povrch CPL laminát barva RAL středně šedá, voděodolné
kování klika - klika
rozměry: š. 800mm, v. 1850mm
zámek mezipokojový zadlabávací interiérový pro cylindrickou vložku
větrací mrížka nerez hranatá oboustranná umístěná vespod křídla cca 400 x 100mm
bez prahu
- kompletní provedení vč. veškerých souvisejících prací a dodávek v rozsahu dle technické specifikace uvedené v projektové dokumentaci (viz. tabulka výplní otvorů)</t>
  </si>
  <si>
    <t>-1854060949</t>
  </si>
  <si>
    <t>998766201</t>
  </si>
  <si>
    <t>Přesun hmot pro konstrukce truhlářské stanovený procentní sazbou (%) z ceny vodorovná dopravní vzdálenost do 50 m v objektech výšky do 6 m</t>
  </si>
  <si>
    <t>-643974296</t>
  </si>
  <si>
    <t>https://podminky.urs.cz/item/CS_URS_2023_01/998766201</t>
  </si>
  <si>
    <t>Dodávka a montáž vchodových hliníkových dveří 1-křídlých otevíravých 
čistý průchod - š.800mm
barva oboustranně RAL 3000 (dtto stávající dveře do suterénu)
výplň - prosklení v horní 1/3, ornament, dvojsklo, connex
klika - ex: klika, in: klika / nerez
práh - al., bezpečnostní kování
Ud= 1,4; 
otvor 1000x1900 mm
atyp - snížená průchozí výška
- kompletní provedení vč. veškerých souvisejících prací a dodávek v rozsahu dle technické specifikace uvedené v projektové dokumentaci (viz. tabulka výplní otvorů) a dle ČSN 730540-02</t>
  </si>
  <si>
    <t>1323717662</t>
  </si>
  <si>
    <t>"ozn. 0.1"  1</t>
  </si>
  <si>
    <t>998767201</t>
  </si>
  <si>
    <t>Přesun hmot pro zámečnické konstrukce stanovený procentní sazbou (%) z ceny vodorovná dopravní vzdálenost do 50 m v objektech výšky do 6 m</t>
  </si>
  <si>
    <t>135933031</t>
  </si>
  <si>
    <t>https://podminky.urs.cz/item/CS_URS_2023_01/998767201</t>
  </si>
  <si>
    <t>116013196</t>
  </si>
  <si>
    <t>2101967629</t>
  </si>
  <si>
    <t>1337507590</t>
  </si>
  <si>
    <t>1053122990</t>
  </si>
  <si>
    <t>-1272736219</t>
  </si>
  <si>
    <t>-1816813613</t>
  </si>
  <si>
    <t>963819616</t>
  </si>
  <si>
    <t>39,55*1,1 'Přepočtené koeficientem množství</t>
  </si>
  <si>
    <t>-1227245727</t>
  </si>
  <si>
    <t>-1836013575</t>
  </si>
  <si>
    <t>18,96*3,667 'Přepočtené koeficientem množství</t>
  </si>
  <si>
    <t>-800106149</t>
  </si>
  <si>
    <t>"m.č. 003"  18,96</t>
  </si>
  <si>
    <t>"m.č. 004"  4,00+6,00</t>
  </si>
  <si>
    <t>"m.č. 005"  3,60</t>
  </si>
  <si>
    <t>"m.č. 011"  3,00</t>
  </si>
  <si>
    <t>"m.č. 012"  4,80</t>
  </si>
  <si>
    <t>998771201</t>
  </si>
  <si>
    <t>Přesun hmot pro podlahy z dlaždic stanovený procentní sazbou (%) z ceny vodorovná dopravní vzdálenost do 50 m v objektech výšky do 6 m</t>
  </si>
  <si>
    <t>445584744</t>
  </si>
  <si>
    <t>https://podminky.urs.cz/item/CS_URS_2023_01/998771201</t>
  </si>
  <si>
    <t>776R.1001</t>
  </si>
  <si>
    <t>Demontáž části koberce nalepeného na stěně v místě nově zřizovaných dveří mezi m.č. 002 a 010 a následná zpětná montáž po usazení a začištění dveří</t>
  </si>
  <si>
    <t>586632244</t>
  </si>
  <si>
    <t>776111112</t>
  </si>
  <si>
    <t>Příprava podkladu broušení podlah nového podkladu betonového</t>
  </si>
  <si>
    <t>-2078361368</t>
  </si>
  <si>
    <t>https://podminky.urs.cz/item/CS_URS_2023_01/776111112</t>
  </si>
  <si>
    <t>67401909</t>
  </si>
  <si>
    <t>460065847</t>
  </si>
  <si>
    <t>944760530</t>
  </si>
  <si>
    <t>-720566063</t>
  </si>
  <si>
    <t>-307739222</t>
  </si>
  <si>
    <t>45*1,15 'Přepočtené koeficientem množství</t>
  </si>
  <si>
    <t>998776201</t>
  </si>
  <si>
    <t>Přesun hmot pro podlahy povlakové stanovený procentní sazbou (%) z ceny vodorovná dopravní vzdálenost do 50 m v objektech výšky do 6 m</t>
  </si>
  <si>
    <t>-2049883330</t>
  </si>
  <si>
    <t>https://podminky.urs.cz/item/CS_URS_2023_01/998776201</t>
  </si>
  <si>
    <t>1373940976</t>
  </si>
  <si>
    <t>-277799645</t>
  </si>
  <si>
    <t>-648317000</t>
  </si>
  <si>
    <t>1,60*2</t>
  </si>
  <si>
    <t>1,18+0,15*2</t>
  </si>
  <si>
    <t>2,00*2</t>
  </si>
  <si>
    <t>0,87+0,15*2</t>
  </si>
  <si>
    <t>1,60</t>
  </si>
  <si>
    <t>1,37+0,15*2</t>
  </si>
  <si>
    <t>1883739341</t>
  </si>
  <si>
    <t>4,00*1,60</t>
  </si>
  <si>
    <t>6,00*2,00</t>
  </si>
  <si>
    <t>3,60*1,60</t>
  </si>
  <si>
    <t>3,00*1,60</t>
  </si>
  <si>
    <t>4,80*1,60</t>
  </si>
  <si>
    <t>1673393566</t>
  </si>
  <si>
    <t>36,64*1,15 'Přepočtené koeficientem množství</t>
  </si>
  <si>
    <t>-1558608713</t>
  </si>
  <si>
    <t>"m.č. 004"  1,18+0,87</t>
  </si>
  <si>
    <t>"m.č. 012"  1,37</t>
  </si>
  <si>
    <t>1872453478</t>
  </si>
  <si>
    <t>998781201</t>
  </si>
  <si>
    <t>Přesun hmot pro obklady keramické stanovený procentní sazbou (%) z ceny vodorovná dopravní vzdálenost do 50 m v objektech výšky do 6 m</t>
  </si>
  <si>
    <t>455648362</t>
  </si>
  <si>
    <t>https://podminky.urs.cz/item/CS_URS_2023_01/998781201</t>
  </si>
  <si>
    <t>783306809</t>
  </si>
  <si>
    <t>Odstranění nátěrů ze zámečnických konstrukcí okartáčováním</t>
  </si>
  <si>
    <t>-1674027122</t>
  </si>
  <si>
    <t>https://podminky.urs.cz/item/CS_URS_2023_01/783306809</t>
  </si>
  <si>
    <t>spodní příruby stropních ocelových nosníků 1.PP</t>
  </si>
  <si>
    <t>"m.č. 004"  (2,35+1,18+0,87)*0,15</t>
  </si>
  <si>
    <t>"m.č. 005"  (2,94*2)*0,15</t>
  </si>
  <si>
    <t>"m.č. 006"  2,95*0,15</t>
  </si>
  <si>
    <t>"m.č. 007"  2,91*0,15</t>
  </si>
  <si>
    <t>"m.č. 010"  (2,97*2)*0,15</t>
  </si>
  <si>
    <t>-1591587383</t>
  </si>
  <si>
    <t>trojnásobný nátěr</t>
  </si>
  <si>
    <t>"m.č. 004"  (2,35+1,18+0,87)*0,15*3</t>
  </si>
  <si>
    <t>"m.č. 005"  (2,94*2)*0,15*3</t>
  </si>
  <si>
    <t>"m.č. 006"  2,95*0,15*3</t>
  </si>
  <si>
    <t>"m.č. 007"  2,91*0,15*3</t>
  </si>
  <si>
    <t>"m.č. 010"  (2,97*2)*0,15*3</t>
  </si>
  <si>
    <t>ocelové zárubně 1.PP</t>
  </si>
  <si>
    <t>"ozn. T.1"  (0,70+1,85*2)*0,25*2</t>
  </si>
  <si>
    <t>"ozn. T.2"  (0,80+1,85*2)*0,25*4</t>
  </si>
  <si>
    <t>783315101</t>
  </si>
  <si>
    <t>Mezinátěr zámečnických konstrukcí jednonásobný syntetický standardní</t>
  </si>
  <si>
    <t>-1316979674</t>
  </si>
  <si>
    <t>https://podminky.urs.cz/item/CS_URS_2023_01/783315101</t>
  </si>
  <si>
    <t>783317101</t>
  </si>
  <si>
    <t>Krycí nátěr (email) zámečnických konstrukcí jednonásobný syntetický standardní, odstín dle výběru AD (středně šedá)</t>
  </si>
  <si>
    <t>-2129539715</t>
  </si>
  <si>
    <t>https://podminky.urs.cz/item/CS_URS_2023_01/783317101</t>
  </si>
  <si>
    <t>784181131</t>
  </si>
  <si>
    <t>Penetrace podkladu jednonásobná fungicidní akrylátová bezbarvá v místnostech výšky do 3,80 m</t>
  </si>
  <si>
    <t>818784007</t>
  </si>
  <si>
    <t>https://podminky.urs.cz/item/CS_URS_2023_01/784181131</t>
  </si>
  <si>
    <t>784331001</t>
  </si>
  <si>
    <t>Malby protiplísňové dvojnásobné, bílé v místnostech výšky do 3,80 m</t>
  </si>
  <si>
    <t>1135569598</t>
  </si>
  <si>
    <t>https://podminky.urs.cz/item/CS_URS_2023_01/784331001</t>
  </si>
  <si>
    <t>stropy</t>
  </si>
  <si>
    <t>93,005</t>
  </si>
  <si>
    <t xml:space="preserve">stěny </t>
  </si>
  <si>
    <t>(2,82+2,97)*2*2,05</t>
  </si>
  <si>
    <t>(1,37+1,325)*2*2,05</t>
  </si>
  <si>
    <t>(1,37+1,49)*2*2,05</t>
  </si>
  <si>
    <t>03 - Stavební úpravy 1.NP</t>
  </si>
  <si>
    <t>HZS - Hodinové zúčtovací sazby</t>
  </si>
  <si>
    <t>310279842.1</t>
  </si>
  <si>
    <t>Zazdívka otvorů ve zdivu nadzákladovém pórobetonovými tvárnicemi plochy přes 1 m2 do 4 m2</t>
  </si>
  <si>
    <t>392797410</t>
  </si>
  <si>
    <t>m.č. 106</t>
  </si>
  <si>
    <t>1,10*1,51*0,47</t>
  </si>
  <si>
    <t>317121251</t>
  </si>
  <si>
    <t>Montáž překladů ze železobetonových prefabrikátů dodatečně do připravených rýh, světlosti otvoru přes 1050 do 1800 mm</t>
  </si>
  <si>
    <t>-1062497733</t>
  </si>
  <si>
    <t>https://podminky.urs.cz/item/CS_URS_2023_01/317121251</t>
  </si>
  <si>
    <t>m.č. 106 - úprava otvoru</t>
  </si>
  <si>
    <t>59321004</t>
  </si>
  <si>
    <t>překlad pórobetonový nenosný š 150mm dl 1000-1250mm</t>
  </si>
  <si>
    <t>1482147597</t>
  </si>
  <si>
    <t>-104552301</t>
  </si>
  <si>
    <t>m.č. 106 - otvor pro nové okno</t>
  </si>
  <si>
    <t>"3x Ič. 120 dl. 2000 mm"  0,46*2,00*0,30</t>
  </si>
  <si>
    <t>m.č. 107 - úprava okenního otvoru</t>
  </si>
  <si>
    <t>"3x Ič. 100 dl. 1500 mm"  0,47*1,50*0,30</t>
  </si>
  <si>
    <t>766231540</t>
  </si>
  <si>
    <t>"3x Ič. 120 dl. 2000 mm"  2,00*3*11,10/1000*1,08</t>
  </si>
  <si>
    <t>"3x Ič. 100 dl. 1500 mm"  1,50*3*8,34/1000*1,08</t>
  </si>
  <si>
    <t>920759659</t>
  </si>
  <si>
    <t>"3x Ič. 120 dl. 2000 mm"  2,00*0,12*2</t>
  </si>
  <si>
    <t>"3x Ič. 100 dl. 1500 mm"  1,50*0,10*2</t>
  </si>
  <si>
    <t>-1645566630</t>
  </si>
  <si>
    <t>m.č. 107 - úprava otvoru</t>
  </si>
  <si>
    <t>0,47*(1,25-0,90)*2</t>
  </si>
  <si>
    <t>0,47*1,67*2</t>
  </si>
  <si>
    <t>0,46*1,57*2</t>
  </si>
  <si>
    <t>m.č. 111 - úprava otvoru</t>
  </si>
  <si>
    <t>0,47*0,90*2</t>
  </si>
  <si>
    <t>349231821</t>
  </si>
  <si>
    <t>Přizdívka z cihel ostění s ozubem ve vybouraných otvorech, s vysekáním kapes pro zavázaní přes 150 do 300 mm</t>
  </si>
  <si>
    <t>799397505</t>
  </si>
  <si>
    <t>https://podminky.urs.cz/item/CS_URS_2023_01/349231821</t>
  </si>
  <si>
    <t>m.č. 106 - úprava ostění otvoru pro dveře</t>
  </si>
  <si>
    <t>0,47*1,51</t>
  </si>
  <si>
    <t>-1796522390</t>
  </si>
  <si>
    <t>ozn. 1.8</t>
  </si>
  <si>
    <t>2,29*2,32</t>
  </si>
  <si>
    <t>ozn. 1.9</t>
  </si>
  <si>
    <t>1,50*1,57</t>
  </si>
  <si>
    <t>ozn. T.7</t>
  </si>
  <si>
    <t>1,10*1,25*2</t>
  </si>
  <si>
    <t>611325417</t>
  </si>
  <si>
    <t>Oprava vápenocementové omítky vnitřních ploch hladké, tloušťky do 20 mm, s celoplošným přeštukováním, tloušťky štuku 3 mm stropů, v rozsahu opravované plochy přes 10 do 30%</t>
  </si>
  <si>
    <t>501091995</t>
  </si>
  <si>
    <t>https://podminky.urs.cz/item/CS_URS_2023_01/611325417</t>
  </si>
  <si>
    <t>"m.č. 106"  15,70</t>
  </si>
  <si>
    <t>"m.č. 107"  11,40</t>
  </si>
  <si>
    <t>611325452</t>
  </si>
  <si>
    <t>Oprava vápenocementové omítky vnitřních ploch Příplatek k cenám za každých dalších 10 mm tloušťky omítky stropů,v rozsahu opravované plochy přes 10 do 30%</t>
  </si>
  <si>
    <t>823247580</t>
  </si>
  <si>
    <t>https://podminky.urs.cz/item/CS_URS_2023_01/611325452</t>
  </si>
  <si>
    <t>242334526</t>
  </si>
  <si>
    <t>1.NP, m.č. 107</t>
  </si>
  <si>
    <t>"pod keramický obklad"  17,60</t>
  </si>
  <si>
    <t>1249890565</t>
  </si>
  <si>
    <t>27,1*2 'Přepočtené koeficientem množství</t>
  </si>
  <si>
    <t>1336042253</t>
  </si>
  <si>
    <t>2,29+2,32*2</t>
  </si>
  <si>
    <t>1,50+1,57*2</t>
  </si>
  <si>
    <t>(1,10+1,25*2)*2</t>
  </si>
  <si>
    <t>1728732133</t>
  </si>
  <si>
    <t>18,77*1,05 'Přepočtené koeficientem množství</t>
  </si>
  <si>
    <t>612325302</t>
  </si>
  <si>
    <t>Vápenocementová omítka ostění nebo nadpraží štuková</t>
  </si>
  <si>
    <t>-1690832062</t>
  </si>
  <si>
    <t>https://podminky.urs.cz/item/CS_URS_2023_01/612325302</t>
  </si>
  <si>
    <t>1.NP, m.č. 111</t>
  </si>
  <si>
    <t>po usazení nových balkonových dveří</t>
  </si>
  <si>
    <t>(2,29+2,32*2)*(0,37+0,25)</t>
  </si>
  <si>
    <t>612325419</t>
  </si>
  <si>
    <t>Oprava vápenocementové omítky vnitřních ploch hladké, tloušťky do 20 mm, s celoplošným přeštukováním, tloušťky štuku 3 mm stěn, v rozsahu opravované plochy přes 30 do 50%</t>
  </si>
  <si>
    <t>-693100910</t>
  </si>
  <si>
    <t>https://podminky.urs.cz/item/CS_URS_2023_01/612325419</t>
  </si>
  <si>
    <t>m.č. 106+107</t>
  </si>
  <si>
    <t>(3,47+7,84)*2*2,64</t>
  </si>
  <si>
    <t>-0,90*2,02+0,37*(0,90+2,02*2)</t>
  </si>
  <si>
    <t>-1,10*1,25+0,25*(1,10+1,25*2)</t>
  </si>
  <si>
    <t>-0,87*0,75</t>
  </si>
  <si>
    <t>-0,90*2,08+0,25*(1,10+2,19*2)</t>
  </si>
  <si>
    <t>odpočet plochy keramického obkladu</t>
  </si>
  <si>
    <t>-(11,00-0,70)*1,60</t>
  </si>
  <si>
    <t>612325453</t>
  </si>
  <si>
    <t>Oprava vápenocementové omítky vnitřních ploch Příplatek k cenám za každých dalších 10 mm tloušťky omítky stěn, v rozsahu opravované plochy přes 30 do 50%</t>
  </si>
  <si>
    <t>10378734</t>
  </si>
  <si>
    <t>https://podminky.urs.cz/item/CS_URS_2023_01/612325453</t>
  </si>
  <si>
    <t>1445484239</t>
  </si>
  <si>
    <t>1716498459</t>
  </si>
  <si>
    <t>1018000893</t>
  </si>
  <si>
    <t>11,57*1,05 'Přepočtené koeficientem množství</t>
  </si>
  <si>
    <t>622212001</t>
  </si>
  <si>
    <t>Montáž kontaktního zateplení vnějšího ostění, nadpraží nebo parapetu lepením z polystyrenových desek hloubky špalet do 200 mm, tloušťky desek do 40 mm</t>
  </si>
  <si>
    <t>-1283468567</t>
  </si>
  <si>
    <t>https://podminky.urs.cz/item/CS_URS_2023_01/622212001</t>
  </si>
  <si>
    <t>(2,29+2,32)*2</t>
  </si>
  <si>
    <t>(1,50+1,57)*2</t>
  </si>
  <si>
    <t>28375931</t>
  </si>
  <si>
    <t>deska EPS 70 fasádní λ=0,039 tl 30mm</t>
  </si>
  <si>
    <t>13529593</t>
  </si>
  <si>
    <t>15,36*0,20*1,25</t>
  </si>
  <si>
    <t>695874453</t>
  </si>
  <si>
    <t>-1118542644</t>
  </si>
  <si>
    <t>"m.č. 111"  3,00*1,50</t>
  </si>
  <si>
    <t>308224231</t>
  </si>
  <si>
    <t>"m.č. 111"  47,80</t>
  </si>
  <si>
    <t>966081125</t>
  </si>
  <si>
    <t>Bourání kontaktního zateplení včetně povrchové úpravy omítkou nebo nátěrem malých ploch, jakékoli tloušťky, včetně vyřezání, plochy jednotlivě přes 2 do 4,0 m2</t>
  </si>
  <si>
    <t>-204545609</t>
  </si>
  <si>
    <t>https://podminky.urs.cz/item/CS_URS_2023_01/966081125</t>
  </si>
  <si>
    <t xml:space="preserve">1.NP </t>
  </si>
  <si>
    <t>v místě nových balkónových dveří ozn. 1.8</t>
  </si>
  <si>
    <t>v místě nového okna ozn. 1.9</t>
  </si>
  <si>
    <t>967031142</t>
  </si>
  <si>
    <t>Přisekání (špicování) plošné nebo rovných ostění zdiva z cihel pálených rovných ostění, bez odstupu, po hrubém vybourání otvorů, na maltu cementovou</t>
  </si>
  <si>
    <t>1990658526</t>
  </si>
  <si>
    <t>https://podminky.urs.cz/item/CS_URS_2023_01/967031142</t>
  </si>
  <si>
    <t>968082016</t>
  </si>
  <si>
    <t>Vybourání plastových rámů oken s křídly, dveřních zárubní, vrat rámu oken s křídly, plochy přes 1 do 2 m2</t>
  </si>
  <si>
    <t>1267478126</t>
  </si>
  <si>
    <t>https://podminky.urs.cz/item/CS_URS_2023_01/968082016</t>
  </si>
  <si>
    <t>1,10*1,51</t>
  </si>
  <si>
    <t>1,07*1,52</t>
  </si>
  <si>
    <t>m.č. 107</t>
  </si>
  <si>
    <t>1,10*0,90</t>
  </si>
  <si>
    <t>968082017</t>
  </si>
  <si>
    <t>Vybourání plastových rámů oken s křídly, dveřních zárubní, vrat rámu oken s křídly, plochy přes 2 do 4 m2</t>
  </si>
  <si>
    <t>907318684</t>
  </si>
  <si>
    <t>https://podminky.urs.cz/item/CS_URS_2023_01/968082017</t>
  </si>
  <si>
    <t>m.č. 111</t>
  </si>
  <si>
    <t>2,29*1,40</t>
  </si>
  <si>
    <t>971033561</t>
  </si>
  <si>
    <t>Vybourání otvorů ve zdivu základovém nebo nadzákladovém z cihel, tvárnic, příčkovek z cihel pálených na maltu vápennou nebo vápenocementovou plochy do 1 m2, tl. do 600 mm</t>
  </si>
  <si>
    <t>-1153803762</t>
  </si>
  <si>
    <t>https://podminky.urs.cz/item/CS_URS_2023_01/971033561</t>
  </si>
  <si>
    <t>m.č. 107 - odbourání parapetního zdiva pro nové výdejní okno</t>
  </si>
  <si>
    <t>1,10*(1,25-0,90)*0,47</t>
  </si>
  <si>
    <t>971033651</t>
  </si>
  <si>
    <t>Vybourání otvorů ve zdivu základovém nebo nadzákladovém z cihel, tvárnic, příčkovek z cihel pálených na maltu vápennou nebo vápenocementovou plochy do 4 m2, tl. do 600 mm</t>
  </si>
  <si>
    <t>1634244255</t>
  </si>
  <si>
    <t>https://podminky.urs.cz/item/CS_URS_2023_01/971033651</t>
  </si>
  <si>
    <t>m.č. 106 - odbourání parapetního zdiva</t>
  </si>
  <si>
    <t>0,90*1,67*0,47</t>
  </si>
  <si>
    <t>1,50*1,57*0,46</t>
  </si>
  <si>
    <t>m.č. 111 - odbourání parapetního zdiva</t>
  </si>
  <si>
    <t>2,29*0,90*0,47</t>
  </si>
  <si>
    <t>-1936615597</t>
  </si>
  <si>
    <t>2,00*3</t>
  </si>
  <si>
    <t>1,50*3</t>
  </si>
  <si>
    <t>974031666</t>
  </si>
  <si>
    <t>Vysekání rýh ve zdivu cihelném na maltu vápennou nebo vápenocementovou pro vtahování nosníků do zdí, před vybouráním otvoru do hl. 150 mm, při v. nosníku do 250 mm</t>
  </si>
  <si>
    <t>1117830285</t>
  </si>
  <si>
    <t>https://podminky.urs.cz/item/CS_URS_2023_01/974031666</t>
  </si>
  <si>
    <t>1,25</t>
  </si>
  <si>
    <t>-894131970</t>
  </si>
  <si>
    <t>978011141</t>
  </si>
  <si>
    <t>Otlučení vápenných nebo vápenocementových omítek vnitřních ploch stropů, v rozsahu přes 10 do 30 %</t>
  </si>
  <si>
    <t>1878959860</t>
  </si>
  <si>
    <t>https://podminky.urs.cz/item/CS_URS_2023_01/978011141</t>
  </si>
  <si>
    <t>978013161</t>
  </si>
  <si>
    <t>Otlučení vápenných nebo vápenocementových omítek vnitřních ploch stěn s vyškrabáním spar, s očištěním zdiva, v rozsahu přes 30 do 50 %</t>
  </si>
  <si>
    <t>-2019701008</t>
  </si>
  <si>
    <t>https://podminky.urs.cz/item/CS_URS_2023_01/978013161</t>
  </si>
  <si>
    <t>-1,10*1,51+0,20*(1,10+1,51*2)</t>
  </si>
  <si>
    <t>-1,07*1,52+0,20*(1,07+1,52*2)</t>
  </si>
  <si>
    <t>-1,10*0,90+0,20*(1,10+0,90*2)</t>
  </si>
  <si>
    <t>-12,00*1,40</t>
  </si>
  <si>
    <t>1226896816</t>
  </si>
  <si>
    <t>"m.č. 107"  12,00*1,40</t>
  </si>
  <si>
    <t>450867517</t>
  </si>
  <si>
    <t>pro opětovné použití cihel pro zazdívky otvorů</t>
  </si>
  <si>
    <t>0,181+2,758</t>
  </si>
  <si>
    <t>1033048006</t>
  </si>
  <si>
    <t>-2048353360</t>
  </si>
  <si>
    <t>-704771797</t>
  </si>
  <si>
    <t>8,882*14 'Přepočtené koeficientem množství</t>
  </si>
  <si>
    <t>389361108</t>
  </si>
  <si>
    <t>-496763950</t>
  </si>
  <si>
    <t>1837240400</t>
  </si>
  <si>
    <t>1.NP, m.č. 106-107</t>
  </si>
  <si>
    <t>0,70*2,64</t>
  </si>
  <si>
    <t>1031212882</t>
  </si>
  <si>
    <t>998763401</t>
  </si>
  <si>
    <t>Přesun hmot pro konstrukce montované z desek stanovený procentní sazbou (%) z ceny vodorovná dopravní vzdálenost do 50 m v objektech výšky do 6 m</t>
  </si>
  <si>
    <t>804584129</t>
  </si>
  <si>
    <t>https://podminky.urs.cz/item/CS_URS_2023_01/998763401</t>
  </si>
  <si>
    <t>635852435</t>
  </si>
  <si>
    <t>"m.č. 106"  1,15+1,12</t>
  </si>
  <si>
    <t>"m.č. 107"  1,15</t>
  </si>
  <si>
    <t>"m.č. 111"  2,34</t>
  </si>
  <si>
    <t>764246345</t>
  </si>
  <si>
    <t>Oplechování parapetů z titanzinkového lesklého válcovaného plechu rovných celoplošně lepené, bez rohů rš 400 mm</t>
  </si>
  <si>
    <t>-1270358902</t>
  </si>
  <si>
    <t>https://podminky.urs.cz/item/CS_URS_2023_01/764246345</t>
  </si>
  <si>
    <t>"ozn. 1.8"  2,34</t>
  </si>
  <si>
    <t>"ozn. 1.9"  1,55</t>
  </si>
  <si>
    <t>72410744</t>
  </si>
  <si>
    <t>766441822</t>
  </si>
  <si>
    <t>Demontáž parapetních desek dřevěných nebo plastových šířky přes 300 mm, délky přes 1000 do 2000 mm</t>
  </si>
  <si>
    <t>1967500061</t>
  </si>
  <si>
    <t>https://podminky.urs.cz/item/CS_URS_2023_01/766441822</t>
  </si>
  <si>
    <t>"m.č. 106"  1+1</t>
  </si>
  <si>
    <t>"m.č. 107"  1</t>
  </si>
  <si>
    <t>766441825</t>
  </si>
  <si>
    <t>Demontáž parapetních desek dřevěných nebo plastových šířky přes 300 mm, délky přes 2000 mm</t>
  </si>
  <si>
    <t>2057229694</t>
  </si>
  <si>
    <t>https://podminky.urs.cz/item/CS_URS_2023_01/766441825</t>
  </si>
  <si>
    <t>"m.č. 111"  1</t>
  </si>
  <si>
    <t>466673506</t>
  </si>
  <si>
    <t>"ozn. T.7"  1,15</t>
  </si>
  <si>
    <t>61144401</t>
  </si>
  <si>
    <t>parapet plastový vnitřní komůrkový tl 20mm š 250mm</t>
  </si>
  <si>
    <t>800183705</t>
  </si>
  <si>
    <t>-611923514</t>
  </si>
  <si>
    <t>766694126</t>
  </si>
  <si>
    <t>Montáž ostatních truhlářských konstrukcí parapetních desek dřevěných nebo plastových šířky přes 300 mm</t>
  </si>
  <si>
    <t>-1491731617</t>
  </si>
  <si>
    <t>https://podminky.urs.cz/item/CS_URS_2023_01/766694126</t>
  </si>
  <si>
    <t>61144405</t>
  </si>
  <si>
    <t>parapet plastový vnitřní komůrkový tl 20mm š 500mm</t>
  </si>
  <si>
    <t>1878108703</t>
  </si>
  <si>
    <t>1599252110</t>
  </si>
  <si>
    <t>Demontáž truhlářského krytu radiátoru v m.č. 111</t>
  </si>
  <si>
    <t>-1234861800</t>
  </si>
  <si>
    <t>Dodávka a montáž balkónových plastových dveří 1-křídlých otevíravých + fixní díl
čistý průchod - š.900mm
barva oboustranně bílá, dtto stávající okna
výplň - Skleněné pole na celou výšku, spodní část rámu v.400mm 
VSG T33.2 - 4 - 33.2T VSG + Ar , multitech šedý;
klika - ex: madlo nerez, in: klika / nerez
Ud= 1,4; podkladní konstrukční izolační deska z tvrdé PIR pěny
otvor 2290x2320 mm
- kompletní provedení vč. veškerých souvisejících prací a dodávek v rozsahu dle technické specifikace uvedené v projektové dokumentaci (viz. tabulka výplní otvorů) a dle ČSN 730540-02</t>
  </si>
  <si>
    <t>1422762438</t>
  </si>
  <si>
    <t>Dodávka a montáž plastového okna 2-křídlého otevíravého, 1 křídlo sklápěcí
vně barva ze standardního vzorníku (vybere AD) / bílá interiér
trojsklo T4-18-4-18-4T + Ar, multitech šedý;
kování - ovládání pákovým mechanizmem z podlahy
Uw= 0,9
rozm. 1500x1570 mm
- kompletní provedení vč. veškerých souvisejících prací a dodávek v rozsahu dle technické specifikace uvedené v projektové dokumentaci (viz. tabulka výplní otvorů) a dle ČSN 730540-02</t>
  </si>
  <si>
    <t>-682634316</t>
  </si>
  <si>
    <t>"ozn. 1.9"  1</t>
  </si>
  <si>
    <t>-92299512</t>
  </si>
  <si>
    <t>"ozn. T.4"  1</t>
  </si>
  <si>
    <t>1906578714</t>
  </si>
  <si>
    <t>Dodávka a montáž výdejního okna rozm. 1100x1250 mm
hliníkový rám s integrovaným nahoru výsuvným okýnkem (min.š.1500mm) 
s možností blokování okna z vnitřní strany zámkem 
(možnost zajištění okna ve více úrovních), 
výplň čiré bezpečnostní sklo, barva rámu RAL 9006
- kompletní provedení vč. veškerých souvisejících prací a dodávek v rozsahu dle technické specifikace uvedené v projektové dokumentaci (viz. tabulka výplní otvorů)</t>
  </si>
  <si>
    <t>713944029</t>
  </si>
  <si>
    <t>-1019445337</t>
  </si>
  <si>
    <t>776201812</t>
  </si>
  <si>
    <t>Demontáž povlakových podlahovin lepených ručně s podložkou</t>
  </si>
  <si>
    <t>-1155092690</t>
  </si>
  <si>
    <t>https://podminky.urs.cz/item/CS_URS_2023_01/776201812</t>
  </si>
  <si>
    <t>1.NP, přípravna/výdejna (m.č. 106, 107)</t>
  </si>
  <si>
    <t>3,47*7,84+0,25*1,10</t>
  </si>
  <si>
    <t>776410811</t>
  </si>
  <si>
    <t>Demontáž soklíků nebo lišt pryžových nebo plastových</t>
  </si>
  <si>
    <t>532485921</t>
  </si>
  <si>
    <t>https://podminky.urs.cz/item/CS_URS_2023_01/776410811</t>
  </si>
  <si>
    <t>(3,47+7,84)*2</t>
  </si>
  <si>
    <t>-0,90+0,25*2</t>
  </si>
  <si>
    <t>776111116</t>
  </si>
  <si>
    <t>Příprava podkladu broušení podlah stávajícího podkladu pro odstranění lepidla (po starých krytinách)</t>
  </si>
  <si>
    <t>895850462</t>
  </si>
  <si>
    <t>https://podminky.urs.cz/item/CS_URS_2023_01/776111116</t>
  </si>
  <si>
    <t>-1085870595</t>
  </si>
  <si>
    <t>1594189409</t>
  </si>
  <si>
    <t>-535661882</t>
  </si>
  <si>
    <t>-234612047</t>
  </si>
  <si>
    <t>1625747037</t>
  </si>
  <si>
    <t>27,1*1,15 'Přepočtené koeficientem množství</t>
  </si>
  <si>
    <t>776201913.1</t>
  </si>
  <si>
    <t>Doplnění podlahové krytiny PVC v m.č. 111 v místě odbouraného parapetního zdiva - kompletní provedení vč. vyrovnáná podkladu a doplnění soklíku</t>
  </si>
  <si>
    <t>-753862781</t>
  </si>
  <si>
    <t>36699931</t>
  </si>
  <si>
    <t>m.č. 106 a 107</t>
  </si>
  <si>
    <t>(3,47+0,70+7,84)*2</t>
  </si>
  <si>
    <t>-0,90+0,37*2</t>
  </si>
  <si>
    <t>1285613023</t>
  </si>
  <si>
    <t>23,46*1,1 'Přepočtené koeficientem množství</t>
  </si>
  <si>
    <t>1078083887</t>
  </si>
  <si>
    <t>63249294</t>
  </si>
  <si>
    <t>1669364814</t>
  </si>
  <si>
    <t>11,00*1,60</t>
  </si>
  <si>
    <t>396703457</t>
  </si>
  <si>
    <t>17,6*1,1 'Přepočtené koeficientem množství</t>
  </si>
  <si>
    <t>-1983303224</t>
  </si>
  <si>
    <t>(0,87+0,75)*2</t>
  </si>
  <si>
    <t>1,10+(1,60-0,90)*2</t>
  </si>
  <si>
    <t>-1305561782</t>
  </si>
  <si>
    <t>1170251464</t>
  </si>
  <si>
    <t>784121001</t>
  </si>
  <si>
    <t>Oškrabání malby v místnostech výšky do 3,80 m</t>
  </si>
  <si>
    <t>-1022797698</t>
  </si>
  <si>
    <t>https://podminky.urs.cz/item/CS_URS_2023_01/784121001</t>
  </si>
  <si>
    <t>3,47*7,84</t>
  </si>
  <si>
    <t>47,80</t>
  </si>
  <si>
    <t>(8,36+5,85)*2*2,70</t>
  </si>
  <si>
    <t>784181121</t>
  </si>
  <si>
    <t>Penetrace podkladu jednonásobná hloubková akrylátová bezbarvá v místnostech výšky do 3,80 m</t>
  </si>
  <si>
    <t>-1304240473</t>
  </si>
  <si>
    <t>https://podminky.urs.cz/item/CS_URS_2023_01/784181121</t>
  </si>
  <si>
    <t>-1479667161</t>
  </si>
  <si>
    <t>15,70+11,40</t>
  </si>
  <si>
    <t>(3,47+0,70+7,84)*2*2,64</t>
  </si>
  <si>
    <t>-2,29*2,32+4,00</t>
  </si>
  <si>
    <t>-1992024208</t>
  </si>
  <si>
    <t>m.č. 111 - stěny</t>
  </si>
  <si>
    <t>786B.01</t>
  </si>
  <si>
    <t>Demontáž venkovní žaluzie rozm. 2290x1400 mm</t>
  </si>
  <si>
    <t>-8383393</t>
  </si>
  <si>
    <t>-182270067</t>
  </si>
  <si>
    <t>998786201</t>
  </si>
  <si>
    <t>Přesun hmot pro stínění a čalounické úpravy stanovený procentní sazbou (%) z ceny vodorovná dopravní vzdálenost do 50 m v objektech výšky do 6 m</t>
  </si>
  <si>
    <t>-235190228</t>
  </si>
  <si>
    <t>https://podminky.urs.cz/item/CS_URS_2023_01/998786201</t>
  </si>
  <si>
    <t>HZS</t>
  </si>
  <si>
    <t>Hodinové zúčtovací sazby</t>
  </si>
  <si>
    <t>HZS1331.1</t>
  </si>
  <si>
    <t>Demontáž a přemístění vybavení přípravny k uskladnění v prostorách objektu MŠ</t>
  </si>
  <si>
    <t>hod</t>
  </si>
  <si>
    <t>512</t>
  </si>
  <si>
    <t>-317416058</t>
  </si>
  <si>
    <t>04 - Stavební úpravy 2.NP</t>
  </si>
  <si>
    <t>-62357180</t>
  </si>
  <si>
    <t>m.č. 201</t>
  </si>
  <si>
    <t>(3,28+3,47+3,28)*2,96</t>
  </si>
  <si>
    <t>-1,18*1,44+0,25*(1,18+1,44*2)</t>
  </si>
  <si>
    <t>m.č. 202</t>
  </si>
  <si>
    <t>(4,52+3,47+4,52)*2,96</t>
  </si>
  <si>
    <t>-1,17*1,44+0,25*(1,17+1,44*2)</t>
  </si>
  <si>
    <t>-1,17*1,43+0,25*(1,17+1,43*2)</t>
  </si>
  <si>
    <t>-35356768</t>
  </si>
  <si>
    <t>-112155755</t>
  </si>
  <si>
    <t>3,47*2,97</t>
  </si>
  <si>
    <t>-873490430</t>
  </si>
  <si>
    <t>0,80*1,97</t>
  </si>
  <si>
    <t>1989757818</t>
  </si>
  <si>
    <t>kancelář 1</t>
  </si>
  <si>
    <t>(2,48+3,47+2,48)*2,96</t>
  </si>
  <si>
    <t>kancelář 2</t>
  </si>
  <si>
    <t>(5,32+3,47+5,32)*2,96</t>
  </si>
  <si>
    <t>-637985809</t>
  </si>
  <si>
    <t>"m.č. 201"  11,40</t>
  </si>
  <si>
    <t>"m.č. 202"  16,20</t>
  </si>
  <si>
    <t>-539974567</t>
  </si>
  <si>
    <t>1496755502</t>
  </si>
  <si>
    <t>1814408405</t>
  </si>
  <si>
    <t>-1531361140</t>
  </si>
  <si>
    <t>4,573*14 'Přepočtené koeficientem množství</t>
  </si>
  <si>
    <t>2063791078</t>
  </si>
  <si>
    <t>998018002</t>
  </si>
  <si>
    <t>Přesun hmot pro budovy občanské výstavby, bydlení, výrobu a služby ruční - bez užití mechanizace vodorovná dopravní vzdálenost do 100 m pro budovy s jakoukoliv nosnou konstrukcí výšky přes 6 do 12 m</t>
  </si>
  <si>
    <t>-1054336714</t>
  </si>
  <si>
    <t>https://podminky.urs.cz/item/CS_URS_2023_01/998018002</t>
  </si>
  <si>
    <t>762111811</t>
  </si>
  <si>
    <t>Demontáž dřevěných stěn a příček</t>
  </si>
  <si>
    <t>2014762414</t>
  </si>
  <si>
    <t>https://podminky.urs.cz/item/CS_URS_2023_01/762111811</t>
  </si>
  <si>
    <t>762526811</t>
  </si>
  <si>
    <t>Demontáž podlah z desek dřevotřískových, překližkových, sololitových tl. do 20 mm bez polštářů</t>
  </si>
  <si>
    <t>-599935345</t>
  </si>
  <si>
    <t>https://podminky.urs.cz/item/CS_URS_2023_01/762526811</t>
  </si>
  <si>
    <t>"kancelář 2"  3,47*5,32</t>
  </si>
  <si>
    <t>762512245</t>
  </si>
  <si>
    <t>Podlahové konstrukce podkladové montáž z desek dřevotřískových, dřevoštěpkových nebo cementotřískových na podklad dřevěný šroubováním</t>
  </si>
  <si>
    <t>1375919742</t>
  </si>
  <si>
    <t>https://podminky.urs.cz/item/CS_URS_2023_01/762512245</t>
  </si>
  <si>
    <t>m.č. 201 - výškové doplnění vlýskové podlahy</t>
  </si>
  <si>
    <t>3,47*1,20</t>
  </si>
  <si>
    <t xml:space="preserve">m.č. 202 - nová podkladní vrstva </t>
  </si>
  <si>
    <t>16,20</t>
  </si>
  <si>
    <t>60722233</t>
  </si>
  <si>
    <t>deska dřevotřísková surová 925x2050mm tl 22mm – vodovzdorná, P+D</t>
  </si>
  <si>
    <t>588216702</t>
  </si>
  <si>
    <t>20,364*1,08 'Přepočtené koeficientem množství</t>
  </si>
  <si>
    <t>1096630614</t>
  </si>
  <si>
    <t>-165840306</t>
  </si>
  <si>
    <t>2.NP, m.č. 201-202</t>
  </si>
  <si>
    <t>3,47*2,95</t>
  </si>
  <si>
    <t>-1351448804</t>
  </si>
  <si>
    <t>763131411</t>
  </si>
  <si>
    <t>Podhled ze sádrokartonových desek dvouvrstvá zavěšená spodní konstrukce z ocelových profilů CD, UD jednoduše opláštěná deskou standardní A, tl. 12,5 mm, bez izolace</t>
  </si>
  <si>
    <t>1106812512</t>
  </si>
  <si>
    <t>https://podminky.urs.cz/item/CS_URS_2023_01/763131411</t>
  </si>
  <si>
    <t>2022831719</t>
  </si>
  <si>
    <t>-615523622</t>
  </si>
  <si>
    <t>-1082925726</t>
  </si>
  <si>
    <t>-822492839</t>
  </si>
  <si>
    <t>-1469483547</t>
  </si>
  <si>
    <t>(3,47+2,48)*2</t>
  </si>
  <si>
    <t>(3,47+5,32)*2</t>
  </si>
  <si>
    <t>-0,80+0,25*2</t>
  </si>
  <si>
    <t>380610757</t>
  </si>
  <si>
    <t>kancelář 1 (koberec)</t>
  </si>
  <si>
    <t>3,47*2,48</t>
  </si>
  <si>
    <t>kancelář 2 (PVC)</t>
  </si>
  <si>
    <t>3,47*5,32</t>
  </si>
  <si>
    <t>1452672396</t>
  </si>
  <si>
    <t>-1913742986</t>
  </si>
  <si>
    <t>1300629853</t>
  </si>
  <si>
    <t>-1653709461</t>
  </si>
  <si>
    <t>27,6*1,15 'Přepočtené koeficientem množství</t>
  </si>
  <si>
    <t>839167473</t>
  </si>
  <si>
    <t>(3,47+3,28)*2</t>
  </si>
  <si>
    <t>(3,47+4,52)*2</t>
  </si>
  <si>
    <t>854262579</t>
  </si>
  <si>
    <t>27,58*1,1 'Přepočtené koeficientem množství</t>
  </si>
  <si>
    <t>-312364457</t>
  </si>
  <si>
    <t>1543908326</t>
  </si>
  <si>
    <t>397076246</t>
  </si>
  <si>
    <t>-29746878</t>
  </si>
  <si>
    <t>11,40</t>
  </si>
  <si>
    <t>(3,28+3,47)*2*2,96</t>
  </si>
  <si>
    <t>(4,52+3,47)*2*2,96</t>
  </si>
  <si>
    <t>05 - Zpevněné plochy, oplocení, terasa</t>
  </si>
  <si>
    <t xml:space="preserve">    5 - Komunikace pozemní</t>
  </si>
  <si>
    <t xml:space="preserve">    91 - Doplňující konstrukce a práce pozemních komunikací, letišť a ploch</t>
  </si>
  <si>
    <t xml:space="preserve">    93 - Různé dokončovací konstrukce a práce inženýrských staveb</t>
  </si>
  <si>
    <t>111211101</t>
  </si>
  <si>
    <t>Odstranění křovin a stromů s odstraněním kořenů ručně průměru kmene do 100 mm jakékoliv plochy v rovině nebo ve svahu o sklonu do 1:5</t>
  </si>
  <si>
    <t>2031038128</t>
  </si>
  <si>
    <t>https://podminky.urs.cz/item/CS_URS_2023_01/111211101</t>
  </si>
  <si>
    <t>živý plot z uliční strany</t>
  </si>
  <si>
    <t>32,00</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</si>
  <si>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</si>
  <si>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</si>
  <si>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1629427749</t>
  </si>
  <si>
    <t>https://podminky.urs.cz/item/CS_URS_2023_01/113106121</t>
  </si>
  <si>
    <t>před uličním oplocením (pro opětovné použití)</t>
  </si>
  <si>
    <t>113106123</t>
  </si>
  <si>
    <t>Rozebrání dlažeb komunikací pro pěší s přemístěním hmot na skládku na vzdálenost do 3 m nebo s naložením na dopravní prostředek s ložem z kameniva nebo živice a s jakoukoliv výplní spár ručně ze zámkové dlažby</t>
  </si>
  <si>
    <t>327794661</t>
  </si>
  <si>
    <t>https://podminky.urs.cz/item/CS_URS_2023_01/113106123</t>
  </si>
  <si>
    <t>dlážděná plocha před vstupem do objektu</t>
  </si>
  <si>
    <t>34,00</t>
  </si>
  <si>
    <t>dlážděná plocha ve dvorní části</t>
  </si>
  <si>
    <t>100,00</t>
  </si>
  <si>
    <t>113106161</t>
  </si>
  <si>
    <t>Rozebrání dlažeb vozovek a ploch s přemístěním hmot na skládku na vzdálenost do 3 m nebo s naložením na dopravní prostředek, s jakoukoliv výplní spár ručně z drobných kostek nebo odseků s ložem z kameniva</t>
  </si>
  <si>
    <t>278066336</t>
  </si>
  <si>
    <t>https://podminky.urs.cz/item/CS_URS_2023_01/113106161</t>
  </si>
  <si>
    <t>vjezd z uliční strany (pro opětovné použití)</t>
  </si>
  <si>
    <t>113106171</t>
  </si>
  <si>
    <t>Rozebrání dlažeb vozovek a ploch s přemístěním hmot na skládku na vzdálenost do 3 m nebo s naložením na dopravní prostředek, s jakoukoliv výplní spár ručně ze zámkové dlažby s ložem z kameniva</t>
  </si>
  <si>
    <t>224240667</t>
  </si>
  <si>
    <t>https://podminky.urs.cz/item/CS_URS_2023_01/113106171</t>
  </si>
  <si>
    <t>dlážděná plocha z uliční strany</t>
  </si>
  <si>
    <t>230,00</t>
  </si>
  <si>
    <t>113107111</t>
  </si>
  <si>
    <t>Odstranění podkladů nebo krytů ručně s přemístěním hmot na skládku na vzdálenost do 3 m nebo s naložením na dopravní prostředek z kameniva těženého, o tl. vrstvy do 100 mm</t>
  </si>
  <si>
    <t>-460152816</t>
  </si>
  <si>
    <t>https://podminky.urs.cz/item/CS_URS_2023_01/113107111</t>
  </si>
  <si>
    <t>plocha násypu kačírku podél oplocení se sousední parc.č. 585 a 586</t>
  </si>
  <si>
    <t>16,00</t>
  </si>
  <si>
    <t>113107321</t>
  </si>
  <si>
    <t>Odstranění podkladů nebo krytů strojně plochy jednotlivě do 50 m2 s přemístěním hmot na skládku na vzdálenost do 3 m nebo s naložením na dopravní prostředek z kameniva hrubého drceného, o tl. vrstvy do 100 mm</t>
  </si>
  <si>
    <t>-210703321</t>
  </si>
  <si>
    <t>https://podminky.urs.cz/item/CS_URS_2023_01/113107321</t>
  </si>
  <si>
    <t>113107335</t>
  </si>
  <si>
    <t>Odstranění podkladů nebo krytů strojně plochy jednotlivě do 50 m2 s přemístěním hmot na skládku na vzdálenost do 3 m nebo s naložením na dopravní prostředek z betonu vyztuženého sítěmi, o tl. vrstvy do 100 mm</t>
  </si>
  <si>
    <t>523175494</t>
  </si>
  <si>
    <t>https://podminky.urs.cz/item/CS_URS_2023_01/113107335</t>
  </si>
  <si>
    <t>ŽB vrstva pod dlážděnou plochou</t>
  </si>
  <si>
    <t>odbourání v ploše nových základových konstrukcí</t>
  </si>
  <si>
    <t>4,25*3,25</t>
  </si>
  <si>
    <t>1,75*(4,70*3+2,30+12,50)</t>
  </si>
  <si>
    <t>113202111</t>
  </si>
  <si>
    <t>Vytrhání obrub s vybouráním lože, s přemístěním hmot na skládku na vzdálenost do 3 m nebo s naložením na dopravní prostředek z krajníků nebo obrubníků stojatých</t>
  </si>
  <si>
    <t>1556489749</t>
  </si>
  <si>
    <t>https://podminky.urs.cz/item/CS_URS_2023_01/113202111</t>
  </si>
  <si>
    <t>stávající dlážděná plocha</t>
  </si>
  <si>
    <t>30,00</t>
  </si>
  <si>
    <t>obruba v zahradní části</t>
  </si>
  <si>
    <t>20,00</t>
  </si>
  <si>
    <t>113311121</t>
  </si>
  <si>
    <t>Odstranění geotextilie</t>
  </si>
  <si>
    <t>983433393</t>
  </si>
  <si>
    <t>https://podminky.urs.cz/item/CS_URS_2023_01/113311121</t>
  </si>
  <si>
    <t>pod stávající dopadovou plochou</t>
  </si>
  <si>
    <t>70,00</t>
  </si>
  <si>
    <t>121111200</t>
  </si>
  <si>
    <t>Odstranění mulčové vrstvy dopadové plochy tl. 300 mm</t>
  </si>
  <si>
    <t>-656566291</t>
  </si>
  <si>
    <t>kolem stávajícího zahradního prvku</t>
  </si>
  <si>
    <t>121151105</t>
  </si>
  <si>
    <t>Sejmutí ornice strojně při souvislé ploše do 100 m2, tl. vrstvy přes 250 do 300 mm</t>
  </si>
  <si>
    <t>-392850392</t>
  </si>
  <si>
    <t>https://podminky.urs.cz/item/CS_URS_2023_01/121151105</t>
  </si>
  <si>
    <t>121151107</t>
  </si>
  <si>
    <t>Sejmutí ornice strojně při souvislé ploše do 100 m2, tl. vrstvy přes 400 do 500 mm</t>
  </si>
  <si>
    <t>1263756659</t>
  </si>
  <si>
    <t>https://podminky.urs.cz/item/CS_URS_2023_01/121151107</t>
  </si>
  <si>
    <t>pro vsakovací průleh</t>
  </si>
  <si>
    <t>10,00</t>
  </si>
  <si>
    <t>131312532</t>
  </si>
  <si>
    <t>Hloubení jamek ručně objemu do 0,5 m3 s odhozením výkopku do 3 m nebo naložením na dopravní prostředek v hornině třídy těžitelnosti II skupiny 4 nesoudržných</t>
  </si>
  <si>
    <t>346364673</t>
  </si>
  <si>
    <t>https://podminky.urs.cz/item/CS_URS_2023_01/131312532</t>
  </si>
  <si>
    <t>pro sloupky oplocení</t>
  </si>
  <si>
    <t>0,30*0,30*0,90*10</t>
  </si>
  <si>
    <t>"pro základové pásy oplocení</t>
  </si>
  <si>
    <t>0,30*1,00*(10,00+10,00+10,00)</t>
  </si>
  <si>
    <t>0,50*0,50*1,00*13</t>
  </si>
  <si>
    <t>133312811</t>
  </si>
  <si>
    <t>Hloubení nezapažených šachet ručně v horninách třídy těžitelnosti II skupiny 4, půdorysná plocha výkopu do 4 m2</t>
  </si>
  <si>
    <t>-777950121</t>
  </si>
  <si>
    <t>https://podminky.urs.cz/item/CS_URS_2023_01/133312811</t>
  </si>
  <si>
    <t>"pro základové patky terasy</t>
  </si>
  <si>
    <t>od průměrné úrovně -1,060 na úroveň -2,160</t>
  </si>
  <si>
    <t>0,40*0,40*(2,160-1,060)*8</t>
  </si>
  <si>
    <t>0,40*(0,75+1,18)*(2,160-1,060)</t>
  </si>
  <si>
    <t>-1198635838</t>
  </si>
  <si>
    <t>-868793937</t>
  </si>
  <si>
    <t>277331667</t>
  </si>
  <si>
    <t>120,00*0,30</t>
  </si>
  <si>
    <t>10,00*0,50</t>
  </si>
  <si>
    <t>0,81+12,25+2,257</t>
  </si>
  <si>
    <t>-3,00</t>
  </si>
  <si>
    <t>1751045924</t>
  </si>
  <si>
    <t>53,317*5 'Přepočtené koeficientem množství</t>
  </si>
  <si>
    <t>53,317*1,85 'Přepočtené koeficientem množství</t>
  </si>
  <si>
    <t>"kolem základových pásů oplocení</t>
  </si>
  <si>
    <t>(0,30-0,20)*1,00*(10,00+10,00+10,00)</t>
  </si>
  <si>
    <t>181111121</t>
  </si>
  <si>
    <t>Plošná úprava terénu v zemině skupiny 1 až 4 s urovnáním povrchu bez doplnění ornice souvislé plochy do 500 m2 při nerovnostech terénu přes 100 do 150 mm v rovině nebo na svahu do 1:5</t>
  </si>
  <si>
    <t>1818393682</t>
  </si>
  <si>
    <t>https://podminky.urs.cz/item/CS_URS_2023_01/181111121</t>
  </si>
  <si>
    <t>travnaté plochy</t>
  </si>
  <si>
    <t>z uliční strany</t>
  </si>
  <si>
    <t>40,00</t>
  </si>
  <si>
    <t>v zahradní části</t>
  </si>
  <si>
    <t>181311103</t>
  </si>
  <si>
    <t>Rozprostření a urovnání ornice v rovině nebo ve svahu sklonu do 1:5 ručně při souvislé ploše, tl. vrstvy do 200 mm</t>
  </si>
  <si>
    <t>-577739024</t>
  </si>
  <si>
    <t>https://podminky.urs.cz/item/CS_URS_2023_01/181311103</t>
  </si>
  <si>
    <t>z uliční strany, tl. 150 mm</t>
  </si>
  <si>
    <t>vsakovací průleh, tl. 200 mm</t>
  </si>
  <si>
    <t>181311105</t>
  </si>
  <si>
    <t>Rozprostření a urovnání ornice v rovině nebo ve svahu sklonu do 1:5 ručně při souvislé ploše, tl. vrstvy přes 250 do 300 mm</t>
  </si>
  <si>
    <t>-1206091387</t>
  </si>
  <si>
    <t>https://podminky.urs.cz/item/CS_URS_2023_01/181311105</t>
  </si>
  <si>
    <t>v zahradní části, tl. 300 mm</t>
  </si>
  <si>
    <t>10364101</t>
  </si>
  <si>
    <t>zemina pro terénní úpravy - ornice</t>
  </si>
  <si>
    <t>-1542627513</t>
  </si>
  <si>
    <t>40,00*0,15+10,00*0,20</t>
  </si>
  <si>
    <t>15,00*0,30</t>
  </si>
  <si>
    <t>12,5*1,65 'Přepočtené koeficientem množství</t>
  </si>
  <si>
    <t>183403153</t>
  </si>
  <si>
    <t>Obdělání půdy hrabáním v rovině nebo na svahu do 1:5</t>
  </si>
  <si>
    <t>-1191069723</t>
  </si>
  <si>
    <t>https://podminky.urs.cz/item/CS_URS_2023_01/183403153</t>
  </si>
  <si>
    <t>183403161</t>
  </si>
  <si>
    <t>Obdělání půdy válením v rovině nebo na svahu do 1:5</t>
  </si>
  <si>
    <t>117194008</t>
  </si>
  <si>
    <t>https://podminky.urs.cz/item/CS_URS_2023_01/183403161</t>
  </si>
  <si>
    <t>181411131</t>
  </si>
  <si>
    <t>Založení trávníku na půdě předem připravené plochy do 1000 m2 výsevem včetně utažení parkového v rovině nebo na svahu do 1:5</t>
  </si>
  <si>
    <t>-656220201</t>
  </si>
  <si>
    <t>https://podminky.urs.cz/item/CS_URS_2023_01/181411131</t>
  </si>
  <si>
    <t>00572410</t>
  </si>
  <si>
    <t>osivo směs travní parková</t>
  </si>
  <si>
    <t>1099547849</t>
  </si>
  <si>
    <t>55*0,02 'Přepočtené koeficientem množství</t>
  </si>
  <si>
    <t>-446207853</t>
  </si>
  <si>
    <t>vsakovací průleh</t>
  </si>
  <si>
    <t>štěrková vrstva tl. 200 mm</t>
  </si>
  <si>
    <t>10,00*0,20</t>
  </si>
  <si>
    <t>-1777676761</t>
  </si>
  <si>
    <t>10,00*2+14,00*0,20</t>
  </si>
  <si>
    <t>-1271801361</t>
  </si>
  <si>
    <t>22,8*1,1845 'Přepočtené koeficientem množství</t>
  </si>
  <si>
    <t>275313611</t>
  </si>
  <si>
    <t>Základy z betonu prostého patky a bloky z betonu kamenem neprokládaného tř. C 16/20</t>
  </si>
  <si>
    <t>-1481336303</t>
  </si>
  <si>
    <t>https://podminky.urs.cz/item/CS_URS_2023_01/275313611</t>
  </si>
  <si>
    <t>"základové patky terasy</t>
  </si>
  <si>
    <t>od úrovně -1,060 na úroveň -2,160</t>
  </si>
  <si>
    <t>275351121</t>
  </si>
  <si>
    <t>Bednění základů patek zřízení</t>
  </si>
  <si>
    <t>-1895895485</t>
  </si>
  <si>
    <t>https://podminky.urs.cz/item/CS_URS_2023_01/275351121</t>
  </si>
  <si>
    <t>((0,40+0,40)*2*0,25)*8</t>
  </si>
  <si>
    <t>(0,75+1,18+0,40)*2*0,25</t>
  </si>
  <si>
    <t>275351122</t>
  </si>
  <si>
    <t>Bednění základů patek odstranění</t>
  </si>
  <si>
    <t>241131589</t>
  </si>
  <si>
    <t>https://podminky.urs.cz/item/CS_URS_2023_01/275351122</t>
  </si>
  <si>
    <t>279113143</t>
  </si>
  <si>
    <t>Základové zdi z tvárnic ztraceného bednění včetně výplně z betonu bez zvláštních nároků na vliv prostředí třídy C 20/25, tloušťky zdiva přes 200 do 250 mm</t>
  </si>
  <si>
    <t>118261541</t>
  </si>
  <si>
    <t>https://podminky.urs.cz/item/CS_URS_2023_01/279113143</t>
  </si>
  <si>
    <t>"základové pásy oplocení</t>
  </si>
  <si>
    <t>(10,00+10,00+10,00)*1,25</t>
  </si>
  <si>
    <t>"pilířky"  (0,50*0,50*2)*13</t>
  </si>
  <si>
    <t>(10,00+10,00+10,00)*2*5*0,617/1000*1,15</t>
  </si>
  <si>
    <t>"pilířky"  (0,50*4)*13*0,617/1000*1,15</t>
  </si>
  <si>
    <t>(10,00+10,00+10,00)/0,25*(1,25+0,50+0,75*2)*0,617/1000*1,15</t>
  </si>
  <si>
    <t>338171111</t>
  </si>
  <si>
    <t>Montáž sloupků a vzpěr plotových ocelových trubkových nebo profilovaných výšky do 2 m se zalitím cementovou maltou do vynechaných otvorů</t>
  </si>
  <si>
    <t>-1876392701</t>
  </si>
  <si>
    <t>https://podminky.urs.cz/item/CS_URS_2023_01/338171111</t>
  </si>
  <si>
    <t>oplocení se sousední parc.č. 585 a 586</t>
  </si>
  <si>
    <t>553421520</t>
  </si>
  <si>
    <t>plotový sloupek pro svařované panely hranatý 60x40 mm dl. 2000 mm, povrchová úprava Pz, horní plastová krytka</t>
  </si>
  <si>
    <t>-1476340096</t>
  </si>
  <si>
    <t>338171113</t>
  </si>
  <si>
    <t>Montáž sloupků a vzpěr plotových ocelových trubkových nebo profilovaných výšky do 2 m se zabetonováním do 0,08 m3 do připravených jamek</t>
  </si>
  <si>
    <t>2016028360</t>
  </si>
  <si>
    <t>https://podminky.urs.cz/item/CS_URS_2023_01/338171113</t>
  </si>
  <si>
    <t>oplocení z uliční strany</t>
  </si>
  <si>
    <t>oplocení do zahrady</t>
  </si>
  <si>
    <t>149936220</t>
  </si>
  <si>
    <t>339921131</t>
  </si>
  <si>
    <t>Osazování palisád betonových v řadě se zabetonováním výšky palisády do 500 mm</t>
  </si>
  <si>
    <t>-986535000</t>
  </si>
  <si>
    <t>https://podminky.urs.cz/item/CS_URS_2023_01/339921131</t>
  </si>
  <si>
    <t>nová obruba zpevněných ploch z uliční strany</t>
  </si>
  <si>
    <t>14,00+6,00</t>
  </si>
  <si>
    <t>59228407</t>
  </si>
  <si>
    <t>palisáda betonová tyčová hranatá přírodní 110x110x400mm</t>
  </si>
  <si>
    <t>-377429561</t>
  </si>
  <si>
    <t>20*9,09 'Přepočtené koeficientem množství</t>
  </si>
  <si>
    <t>348101210</t>
  </si>
  <si>
    <t>Osazení vrat nebo vrátek k oplocení na sloupky ocelové, plochy jednotlivě do 2 m2</t>
  </si>
  <si>
    <t>466635925</t>
  </si>
  <si>
    <t>https://podminky.urs.cz/item/CS_URS_2023_01/348101210</t>
  </si>
  <si>
    <t>55342331</t>
  </si>
  <si>
    <t>branka plotová dvoukřídlá Pz 1600x1230mm, kování+zámek FAB</t>
  </si>
  <si>
    <t>1842020011</t>
  </si>
  <si>
    <t>348101220</t>
  </si>
  <si>
    <t>Osazení vrat nebo vrátek k oplocení na sloupky ocelové, plochy jednotlivě přes 2 do 4 m2</t>
  </si>
  <si>
    <t>-635213124</t>
  </si>
  <si>
    <t>https://podminky.urs.cz/item/CS_URS_2023_01/348101220</t>
  </si>
  <si>
    <t>55342341</t>
  </si>
  <si>
    <t>vrata plotová dvoukřídlá Pz 3000x1230mm, kování+zámek FAB</t>
  </si>
  <si>
    <t>760717579</t>
  </si>
  <si>
    <t>348121221</t>
  </si>
  <si>
    <t>Osazení podhrabových desek na ocelové sloupky, délky desek přes 2 do 3 m</t>
  </si>
  <si>
    <t>1592066192</t>
  </si>
  <si>
    <t>https://podminky.urs.cz/item/CS_URS_2023_01/348121221</t>
  </si>
  <si>
    <t>592331201</t>
  </si>
  <si>
    <t>deska plotová betonová podhrabová 2500x200mm</t>
  </si>
  <si>
    <t>914873490</t>
  </si>
  <si>
    <t>592331202</t>
  </si>
  <si>
    <t>držák podhrabové desky v. 200 mm</t>
  </si>
  <si>
    <t>929528509</t>
  </si>
  <si>
    <t>348171143</t>
  </si>
  <si>
    <t>Montáž oplocení z dílců kovových panelových svařovaných, na ocelové profilované sloupky, výšky přes 1,0 do 1,5 m</t>
  </si>
  <si>
    <t>-52095777</t>
  </si>
  <si>
    <t>https://podminky.urs.cz/item/CS_URS_2023_01/348171143</t>
  </si>
  <si>
    <t>"oplocení z uliční strany</t>
  </si>
  <si>
    <t>panel v. 1,25 m</t>
  </si>
  <si>
    <t>21,00-1,60*2</t>
  </si>
  <si>
    <t>"oplocení se sousední parc.č. 585 a 586</t>
  </si>
  <si>
    <t>panel v. 1,50 m</t>
  </si>
  <si>
    <t>10,00+10,00+10,00</t>
  </si>
  <si>
    <t>553424110</t>
  </si>
  <si>
    <t>plotový panel svařovaný v. 1,25m š. 2,5m průměru drátu 4,8 a 4,0 mm oka 50x200mm s horizontálním prolisem, povrchová úprava PZ</t>
  </si>
  <si>
    <t>1482334855</t>
  </si>
  <si>
    <t>20*0,4 'Přepočtené koeficientem množství</t>
  </si>
  <si>
    <t>553422031</t>
  </si>
  <si>
    <t>koncová objímka pro uchycení plotového panelu na sloupek o profilu 60x40mm, povrchová úprava Pz</t>
  </si>
  <si>
    <t>1187757697</t>
  </si>
  <si>
    <t>553422032</t>
  </si>
  <si>
    <t>průběžná objímka pro uchycení plotového panelu na sloupek o profilu 60x40mm, povrchová úprava Pz</t>
  </si>
  <si>
    <t>67223222</t>
  </si>
  <si>
    <t>553422033</t>
  </si>
  <si>
    <t>rohová objímka pro uchycení plotového panelu na sloupek o profilu 60x40mm, povrchová úprava Pz</t>
  </si>
  <si>
    <t>486936347</t>
  </si>
  <si>
    <t>553424111</t>
  </si>
  <si>
    <t>plotový panel svařovaný v. 1,50m š. 2,5m průměru drátu 4,8 a 4,0 mm oka 50x200mm s horizontálním prolisem, povrchová úprava PZ</t>
  </si>
  <si>
    <t>2011465620</t>
  </si>
  <si>
    <t>30*0,4 'Přepočtené koeficientem množství</t>
  </si>
  <si>
    <t>-1043041864</t>
  </si>
  <si>
    <t>1274060131</t>
  </si>
  <si>
    <t>Komunikace pozemní</t>
  </si>
  <si>
    <t>564730001</t>
  </si>
  <si>
    <t>Podklad nebo kryt z kameniva hrubého drceného vel. 8-16 mm s rozprostřením a zhutněním plochy jednotlivě do 100 m2, po zhutnění tl. 100 mm</t>
  </si>
  <si>
    <t>1143213223</t>
  </si>
  <si>
    <t>https://podminky.urs.cz/item/CS_URS_2023_01/564730001</t>
  </si>
  <si>
    <t>nová zámková dlažba tl. 80 mm (podél nového oplocení se sousední parcelou č. 583 a 586)</t>
  </si>
  <si>
    <t>75,00</t>
  </si>
  <si>
    <t>nová zámková dlažba tl. 60 mm (zahrada)</t>
  </si>
  <si>
    <t>12,00+25,00</t>
  </si>
  <si>
    <t>rozšířená plocha dlažby ze žulové kostky</t>
  </si>
  <si>
    <t>1,00</t>
  </si>
  <si>
    <t>564760101</t>
  </si>
  <si>
    <t>Podklad nebo kryt z kameniva hrubého drceného vel. 16-32 mm s rozprostřením a zhutněním plochy jednotlivě do 100 m2, po zhutnění tl. 200 mm</t>
  </si>
  <si>
    <t>1071798924</t>
  </si>
  <si>
    <t>https://podminky.urs.cz/item/CS_URS_2023_01/564760101</t>
  </si>
  <si>
    <t>566301111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</si>
  <si>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</si>
  <si>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-1685067514</t>
  </si>
  <si>
    <t>https://podminky.urs.cz/item/CS_URS_2023_01/566301111</t>
  </si>
  <si>
    <t>dlážděná plocha před uličním oplocením (plošná betonová dlažba)</t>
  </si>
  <si>
    <t>dlážděná plocha před uličním oplocením (žulová kostka)</t>
  </si>
  <si>
    <t>dlážděná plocha před vstupem do objektu (zámková dlažba tl. 60 mm)</t>
  </si>
  <si>
    <t>dlážděná plocha ve dvorní části (zámková dlažba tl. 60 mm)</t>
  </si>
  <si>
    <t>51,00</t>
  </si>
  <si>
    <t>dlážděná plocha vjezdu (zámková dlažba tl. 80 mm)</t>
  </si>
  <si>
    <t>130,00</t>
  </si>
  <si>
    <t>591211111</t>
  </si>
  <si>
    <t>Kladení dlažby z kostek s provedením lože do tl. 50 mm, s vyplněním spár, s dvojím beraněním a se smetením přebytečného materiálu na krajnici drobných z kamene, do lože z kameniva těženého</t>
  </si>
  <si>
    <t>256402982</t>
  </si>
  <si>
    <t>https://podminky.urs.cz/item/CS_URS_2023_01/591211111</t>
  </si>
  <si>
    <t>před uličním oplocením (zpětné zadláždění)</t>
  </si>
  <si>
    <t>před uličním oplocením (rozšíření dlážděné plochy)</t>
  </si>
  <si>
    <t>58381007</t>
  </si>
  <si>
    <t>kostka štípaná dlažební žula drobná 8/10</t>
  </si>
  <si>
    <t>1082289714</t>
  </si>
  <si>
    <t>1*1,02 'Přepočtené koeficientem množství</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</si>
  <si>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</si>
  <si>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</si>
  <si>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-602544875</t>
  </si>
  <si>
    <t>https://podminky.urs.cz/item/CS_URS_2023_01/596211110</t>
  </si>
  <si>
    <t>dlážděná plocha před vstupem do objektu (zpětné zadláždění)</t>
  </si>
  <si>
    <t>dlážděná plocha ve dvorní části (zpětné zadláždění)</t>
  </si>
  <si>
    <t>nové dlážděné plochy v zahradní části</t>
  </si>
  <si>
    <t>596212212</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</si>
  <si>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100 do 300 m2</t>
  </si>
  <si>
    <t>-615755489</t>
  </si>
  <si>
    <t>https://podminky.urs.cz/item/CS_URS_2023_01/596212212</t>
  </si>
  <si>
    <t>předláždění stávající plochy vjezdu</t>
  </si>
  <si>
    <t>zadláždění nové plochy vjezdu</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</si>
  <si>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</si>
  <si>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</si>
  <si>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-610876471</t>
  </si>
  <si>
    <t>https://podminky.urs.cz/item/CS_URS_2023_01/596811220</t>
  </si>
  <si>
    <t>59245600</t>
  </si>
  <si>
    <t>dlažba desková betonová tl 40mm přírodní</t>
  </si>
  <si>
    <t>894480492</t>
  </si>
  <si>
    <t>doplnění nové dlažby</t>
  </si>
  <si>
    <t>Doplňující konstrukce a práce pozemních komunikací, letišť a ploch</t>
  </si>
  <si>
    <t>916331112</t>
  </si>
  <si>
    <t>Osazení zahradního obrubníku betonového s ložem tl. od 50 do 100 mm z betonu prostého tř. C 12/15 s boční opěrou z betonu prostého tř. C 12/15</t>
  </si>
  <si>
    <t>1741043033</t>
  </si>
  <si>
    <t>https://podminky.urs.cz/item/CS_URS_2023_01/916331112</t>
  </si>
  <si>
    <t>lemování dlážděných ploch v zahradní části</t>
  </si>
  <si>
    <t>13,00+14,00</t>
  </si>
  <si>
    <t>59217011</t>
  </si>
  <si>
    <t>obrubník betonový zahradní 500x50x200mm</t>
  </si>
  <si>
    <t>1317731299</t>
  </si>
  <si>
    <t>916991121</t>
  </si>
  <si>
    <t>Lože pod obrubníky, krajníky nebo obruby z dlažebních kostek z betonu prostého</t>
  </si>
  <si>
    <t>1137434072</t>
  </si>
  <si>
    <t>https://podminky.urs.cz/item/CS_URS_2023_01/916991121</t>
  </si>
  <si>
    <t>palisáda betonová</t>
  </si>
  <si>
    <t>0,30*0,20*20,00</t>
  </si>
  <si>
    <t>zahradní obruba</t>
  </si>
  <si>
    <t>0,30*0,20*27,00</t>
  </si>
  <si>
    <t>odvodňovací žlab</t>
  </si>
  <si>
    <t>0,30*0,15*6,00</t>
  </si>
  <si>
    <t>Různé dokončovací konstrukce a práce inženýrských staveb</t>
  </si>
  <si>
    <t>935932214</t>
  </si>
  <si>
    <t>Odvodňovací plastový žlab pro třídu zatížení B 125 vnitřní šířky 150 mm s krycím roštem mřížkovým z pozinkované oceli</t>
  </si>
  <si>
    <t>-89357869</t>
  </si>
  <si>
    <t>https://podminky.urs.cz/item/CS_URS_2023_01/935932214</t>
  </si>
  <si>
    <t>před vstupem do objektu</t>
  </si>
  <si>
    <t>6,00</t>
  </si>
  <si>
    <t>961044111</t>
  </si>
  <si>
    <t>Bourání základů z betonu prostého</t>
  </si>
  <si>
    <t>2037730857</t>
  </si>
  <si>
    <t>https://podminky.urs.cz/item/CS_URS_2023_01/961044111</t>
  </si>
  <si>
    <t>"základ pod plotovou podezívkou</t>
  </si>
  <si>
    <t>uliční oplocení</t>
  </si>
  <si>
    <t>0,20*0,80*(4,25+15,05+2,50)</t>
  </si>
  <si>
    <t>0,20*0,80*30,00</t>
  </si>
  <si>
    <t xml:space="preserve">"základ pod kamennou zídkou od zahrady </t>
  </si>
  <si>
    <t>0,35*0,80*5,85</t>
  </si>
  <si>
    <t>962022490</t>
  </si>
  <si>
    <t>Bourání zdiva nadzákladového kamenného na maltu cementovou, objemu do 1 m3</t>
  </si>
  <si>
    <t>1388242493</t>
  </si>
  <si>
    <t>https://podminky.urs.cz/item/CS_URS_2023_01/962022490</t>
  </si>
  <si>
    <t xml:space="preserve">kamenná zídka od zahrady </t>
  </si>
  <si>
    <t>0,35*0,50*5,85</t>
  </si>
  <si>
    <t>-629758908</t>
  </si>
  <si>
    <t>plotová podezdívka</t>
  </si>
  <si>
    <t>0,20*0,30*(4,25+15,05+2,50)</t>
  </si>
  <si>
    <t>962042321</t>
  </si>
  <si>
    <t>Bourání zdiva z betonu prostého nadzákladového objemu přes 1 m3</t>
  </si>
  <si>
    <t>409436277</t>
  </si>
  <si>
    <t>https://podminky.urs.cz/item/CS_URS_2023_01/962042321</t>
  </si>
  <si>
    <t>oplocení se sousedním pozemkem</t>
  </si>
  <si>
    <t>0,20*0,30*30,00</t>
  </si>
  <si>
    <t>966008221</t>
  </si>
  <si>
    <t>Bourání odvodňovacího žlabu s odklizením a uložením vybouraného materiálu na skládku na vzdálenost do 10 m nebo s naložením na dopravní prostředek betonového nebo polymerbetonového s krycím roštem šířky do 200 mm</t>
  </si>
  <si>
    <t>-527360360</t>
  </si>
  <si>
    <t>https://podminky.urs.cz/item/CS_URS_2023_01/966008221</t>
  </si>
  <si>
    <t>966051121</t>
  </si>
  <si>
    <t>Bourání palisád dřevěných osazených v řadě</t>
  </si>
  <si>
    <t>-2106286095</t>
  </si>
  <si>
    <t>https://podminky.urs.cz/item/CS_URS_2023_01/966051121</t>
  </si>
  <si>
    <t>lemování dopadové plochy kolem zahradního prvku</t>
  </si>
  <si>
    <t>PI*0,06*0,06*0,50*300</t>
  </si>
  <si>
    <t>966071711</t>
  </si>
  <si>
    <t>Bourání plotových sloupků a vzpěr ocelových trubkových nebo profilovaných výšky do 2,50 m zabetonovaných</t>
  </si>
  <si>
    <t>615090249</t>
  </si>
  <si>
    <t>https://podminky.urs.cz/item/CS_URS_2023_01/966071711</t>
  </si>
  <si>
    <t>zahradní oplocení</t>
  </si>
  <si>
    <t>966071721</t>
  </si>
  <si>
    <t>Bourání plotových sloupků a vzpěr ocelových trubkových nebo profilovaných výšky do 2,50 m odřezáním</t>
  </si>
  <si>
    <t>-626570259</t>
  </si>
  <si>
    <t>https://podminky.urs.cz/item/CS_URS_2023_01/966071721</t>
  </si>
  <si>
    <t>3+9+2</t>
  </si>
  <si>
    <t>13+1+2+1</t>
  </si>
  <si>
    <t>966071822</t>
  </si>
  <si>
    <t>Rozebrání oplocení z pletiva drátěného se čtvercovými oky, výšky přes 1,6 do 2,0 m</t>
  </si>
  <si>
    <t>2034933844</t>
  </si>
  <si>
    <t>https://podminky.urs.cz/item/CS_URS_2023_01/966071822</t>
  </si>
  <si>
    <t>966072811</t>
  </si>
  <si>
    <t>Rozebrání oplocení z dílců rámových na ocelové sloupky, výšky přes 1 do 2 m</t>
  </si>
  <si>
    <t>-2045983094</t>
  </si>
  <si>
    <t>https://podminky.urs.cz/item/CS_URS_2023_01/966072811</t>
  </si>
  <si>
    <t>4,25+15,05+2,50</t>
  </si>
  <si>
    <t>966073810</t>
  </si>
  <si>
    <t>Rozebrání vrat a vrátek k oplocení plochy jednotlivě do 2 m2</t>
  </si>
  <si>
    <t>-1158255246</t>
  </si>
  <si>
    <t>https://podminky.urs.cz/item/CS_URS_2023_01/966073810</t>
  </si>
  <si>
    <t>966073811</t>
  </si>
  <si>
    <t>Rozebrání vrat a vrátek k oplocení plochy jednotlivě přes 2 do 6 m2</t>
  </si>
  <si>
    <t>-2017663251</t>
  </si>
  <si>
    <t>https://podminky.urs.cz/item/CS_URS_2023_01/966073811</t>
  </si>
  <si>
    <t>96R.01</t>
  </si>
  <si>
    <t>Odstranění prvku zahradní architektury (hrad se skluzavkou)</t>
  </si>
  <si>
    <t>277086179</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</si>
  <si>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</si>
  <si>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</si>
  <si>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1080394582</t>
  </si>
  <si>
    <t>https://podminky.urs.cz/item/CS_URS_2023_01/979054441</t>
  </si>
  <si>
    <t>dlažba před uličním oplocením (pro opětovné použití)</t>
  </si>
  <si>
    <t>979054451</t>
  </si>
  <si>
    <t>Očištění vybouraných prvků komunikací od spojovacího materiálu s odklizením a uložením očištěných hmot a spojovacího materiálu na skládku na vzdálenost do 10 m zámkových dlaždic s vyplněním spár kamenivem</t>
  </si>
  <si>
    <t>-977303327</t>
  </si>
  <si>
    <t>https://podminky.urs.cz/item/CS_URS_2023_01/979054451</t>
  </si>
  <si>
    <t>pro opětovné použití ka zadláždění stávajících a nových ploch</t>
  </si>
  <si>
    <t>"tl. 60 mm"  122,00</t>
  </si>
  <si>
    <t>"tl. 80 mm"  205,00</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</si>
  <si>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</si>
  <si>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</si>
  <si>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-1797999594</t>
  </si>
  <si>
    <t>https://podminky.urs.cz/item/CS_URS_2023_01/979071121</t>
  </si>
  <si>
    <t>997013111</t>
  </si>
  <si>
    <t>Vnitrostaveništní doprava suti a vybouraných hmot vodorovně do 50 m svisle s použitím mechanizace pro budovy a haly výšky do 6 m</t>
  </si>
  <si>
    <t>-1860550951</t>
  </si>
  <si>
    <t>https://podminky.urs.cz/item/CS_URS_2023_01/997013111</t>
  </si>
  <si>
    <t>39,912+3,556</t>
  </si>
  <si>
    <t>676479311</t>
  </si>
  <si>
    <t>1527732460</t>
  </si>
  <si>
    <t>43,468*14 'Přepočtené koeficientem množství</t>
  </si>
  <si>
    <t>Poplatek za uložení stavebního odpadu na skládce (skládkovné) směsného stavebního a demoličního zatříděného do Katalogu odpadů pod kódem 17 09 04</t>
  </si>
  <si>
    <t>1707028111</t>
  </si>
  <si>
    <t>997221551</t>
  </si>
  <si>
    <t>Vodorovná doprava suti bez naložení, ale se složením a s hrubým urovnáním ze sypkých materiálů, na vzdálenost do 1 km</t>
  </si>
  <si>
    <t>-702042249</t>
  </si>
  <si>
    <t>https://podminky.urs.cz/item/CS_URS_2023_01/997221551</t>
  </si>
  <si>
    <t>126,232-3,556-25,896</t>
  </si>
  <si>
    <t>997221559</t>
  </si>
  <si>
    <t>Vodorovná doprava suti bez naložení, ale se složením a s hrubým urovnáním Příplatek k ceně za každý další i započatý 1 km přes 1 km</t>
  </si>
  <si>
    <t>1635760138</t>
  </si>
  <si>
    <t>https://podminky.urs.cz/item/CS_URS_2023_01/997221559</t>
  </si>
  <si>
    <t>96,78*14 'Přepočtené koeficientem množství</t>
  </si>
  <si>
    <t>997221561</t>
  </si>
  <si>
    <t>Vodorovná doprava suti bez naložení, ale se složením a s hrubým urovnáním z kusových materiálů, na vzdálenost do 1 km</t>
  </si>
  <si>
    <t>2063802210</t>
  </si>
  <si>
    <t>https://podminky.urs.cz/item/CS_URS_2023_01/997221561</t>
  </si>
  <si>
    <t>15,646+10,25</t>
  </si>
  <si>
    <t>997221569</t>
  </si>
  <si>
    <t>211179387</t>
  </si>
  <si>
    <t>https://podminky.urs.cz/item/CS_URS_2023_01/997221569</t>
  </si>
  <si>
    <t>25,896*14 'Přepočtené koeficientem množství</t>
  </si>
  <si>
    <t>997221625</t>
  </si>
  <si>
    <t>Poplatek za uložení stavebního odpadu na skládce (skládkovné) z armovaného betonu zatříděného do Katalogu odpadů pod kódem 17 01 01</t>
  </si>
  <si>
    <t>1766855071</t>
  </si>
  <si>
    <t>https://podminky.urs.cz/item/CS_URS_2023_01/997221625</t>
  </si>
  <si>
    <t>997221655</t>
  </si>
  <si>
    <t>1260639425</t>
  </si>
  <si>
    <t>https://podminky.urs.cz/item/CS_URS_2023_01/997221655</t>
  </si>
  <si>
    <t>998223011</t>
  </si>
  <si>
    <t>Přesun hmot pro pozemní komunikace s krytem dlážděným dopravní vzdálenost do 200 m jakékoliv délky objektu</t>
  </si>
  <si>
    <t>968008750</t>
  </si>
  <si>
    <t>https://podminky.urs.cz/item/CS_URS_2023_01/998223011</t>
  </si>
  <si>
    <t>762951002</t>
  </si>
  <si>
    <t>Montáž terasy podkladního roštu, z profilů dřevěných, osové vzdálenosti podpěr přes 300 do 420 mm</t>
  </si>
  <si>
    <t>-1798237764</t>
  </si>
  <si>
    <t>https://podminky.urs.cz/item/CS_URS_2023_01/762951002</t>
  </si>
  <si>
    <t>venkovní terasa</t>
  </si>
  <si>
    <t>6,15*(2,75+6,30)/2</t>
  </si>
  <si>
    <t>1,20*(3,00+3,70)/2</t>
  </si>
  <si>
    <t>61198144</t>
  </si>
  <si>
    <t>terasový hranol 40x70mm modřín BSH</t>
  </si>
  <si>
    <t>-939851769</t>
  </si>
  <si>
    <t>31,849*3,4236 'Přepočtené koeficientem množství</t>
  </si>
  <si>
    <t>762952012</t>
  </si>
  <si>
    <t>Montáž terasy nášlapné vrstvy z prken z dřevin tvrdých nebo neobyčejně tvrdých, s broušením, omytím a kartáčováním, bez povrchové úpravy, spojovaných šroubováním, šířky přes 90 do 120 mm</t>
  </si>
  <si>
    <t>-2090273819</t>
  </si>
  <si>
    <t>https://podminky.urs.cz/item/CS_URS_2023_01/762952012</t>
  </si>
  <si>
    <t>61198124</t>
  </si>
  <si>
    <t>terasový profil dřevěný tl 27mm sibiřský modřín</t>
  </si>
  <si>
    <t>-1292692700</t>
  </si>
  <si>
    <t>31,849*1,08 'Přepočtené koeficientem množství</t>
  </si>
  <si>
    <t>762953002</t>
  </si>
  <si>
    <t>Nátěr dřevěných teras olejem s UV ochranou, včetně očištění dvojnásobně</t>
  </si>
  <si>
    <t>-378714091</t>
  </si>
  <si>
    <t>https://podminky.urs.cz/item/CS_URS_2023_01/762953002</t>
  </si>
  <si>
    <t>terasová prkna</t>
  </si>
  <si>
    <t>31,849*2,2</t>
  </si>
  <si>
    <t>podkladní rošt</t>
  </si>
  <si>
    <t>(0,07+0,04)*2*109,038</t>
  </si>
  <si>
    <t>1466747809</t>
  </si>
  <si>
    <t>767B.01</t>
  </si>
  <si>
    <t xml:space="preserve">Demontáž ocelové stříšky s polykarbonátovou výplní nad schodištěm do suterénu </t>
  </si>
  <si>
    <t>1221633259</t>
  </si>
  <si>
    <t>Dodávka a montáž ocelové konstrukce venkovní terasy, povrchová úprava pozinkováním, kotevní a spojovací materiál - kompletní provedení vč. veškerých souvisejících prací a dodávek - viz schéma výkr.č. D1.23_2</t>
  </si>
  <si>
    <t>-1919334911</t>
  </si>
  <si>
    <t>ocelové sloupky jäckl 100x100x4 mm</t>
  </si>
  <si>
    <t>(1,00*9)*11,73</t>
  </si>
  <si>
    <t>ocleové nosníky jäckl 100x160x4 mm</t>
  </si>
  <si>
    <t>57,00*16,33</t>
  </si>
  <si>
    <t>1036,38*0,08</t>
  </si>
  <si>
    <t>Dodávka a montáž ocelového schodiště venkovní terasy, š. 1200 mm, povrchová úprava pozinkováním, kotevní a spojovací materiál - kompletní provedení vč. veškerých souvisejících prací a dodávek - viz schéma výkr.č. D1.23_2</t>
  </si>
  <si>
    <t>-1862073244</t>
  </si>
  <si>
    <t>Dodávka a montáž ocelového zábradlí venkovní terasy, povrchová úprava pozinkováním, kotevní a spojovací materiál - kompletní provedení vč. veškerých souvisejících prací a dodávek - viz schéma výkr.č. D1.23_2</t>
  </si>
  <si>
    <t>1636234607</t>
  </si>
  <si>
    <t>horní zábradlí</t>
  </si>
  <si>
    <t>2,00+2,00+2,90</t>
  </si>
  <si>
    <t>spodní zábradlí</t>
  </si>
  <si>
    <t>2,00+2,90</t>
  </si>
  <si>
    <t>schodišťové zábradlí</t>
  </si>
  <si>
    <t>2,01</t>
  </si>
  <si>
    <t>767R.04</t>
  </si>
  <si>
    <t>Dodávka a montáž dvoukřídlé ocelové branky š. 2000 mm pro uzavření prostoru pod terasou, povrchová úprava pozinkováním, kování + zámek FAB, kotevní a spojovací materiál - kompletní provedení vč. veškerých souvisejících prací a dodávek - viz schéma výkr.č. D1.23_2</t>
  </si>
  <si>
    <t>322788869</t>
  </si>
  <si>
    <t>"prostor pod terasou"  1</t>
  </si>
  <si>
    <t>-1436644297</t>
  </si>
  <si>
    <t>06 - Zdravoinstalace</t>
  </si>
  <si>
    <t xml:space="preserve">    72 - Zdravotechnika</t>
  </si>
  <si>
    <t>Zdravotechnika</t>
  </si>
  <si>
    <t>72R.01</t>
  </si>
  <si>
    <t>Zdravoinstalace - viz samostatný rozpočet</t>
  </si>
  <si>
    <t>-1611946660</t>
  </si>
  <si>
    <t>07 - Vzduchotechnika</t>
  </si>
  <si>
    <t>751R.01</t>
  </si>
  <si>
    <t>Vzduchotechnika - viz samostatný rozpočet</t>
  </si>
  <si>
    <t>-636624459</t>
  </si>
  <si>
    <t>08 - Vytápění</t>
  </si>
  <si>
    <t xml:space="preserve">    73 - Vytápění</t>
  </si>
  <si>
    <t>73R.01</t>
  </si>
  <si>
    <t>Vytápění - viz samostatný rozpočet</t>
  </si>
  <si>
    <t>09 - Vodovodní přípojka</t>
  </si>
  <si>
    <t xml:space="preserve">    8 - Trubní vedení</t>
  </si>
  <si>
    <t>Trubní vedení</t>
  </si>
  <si>
    <t>8R.01</t>
  </si>
  <si>
    <t>Vodovodní přípojka - viz samostatný rozpočet</t>
  </si>
  <si>
    <t>803002286</t>
  </si>
  <si>
    <t>10 - Kanalizace splašková, přípojka</t>
  </si>
  <si>
    <t>8R.02</t>
  </si>
  <si>
    <t>Kanalizace splašková, přípojka - viz samostatný rozpočet</t>
  </si>
  <si>
    <t>11 - Kanalizace dešťová</t>
  </si>
  <si>
    <t>8R.03</t>
  </si>
  <si>
    <t>Kanalizace dešťová - viz samostatný rozpočet</t>
  </si>
  <si>
    <t>12 - Elektroinstalace</t>
  </si>
  <si>
    <t>PSV - PSV</t>
  </si>
  <si>
    <t xml:space="preserve">    74 - Elektroinstalace</t>
  </si>
  <si>
    <t>74R.01</t>
  </si>
  <si>
    <t>Přívod elektro - viz samostatný rozpočet</t>
  </si>
  <si>
    <t>846657485</t>
  </si>
  <si>
    <t>74R.02</t>
  </si>
  <si>
    <t>Silnoproud - viz samostatný rozpočet</t>
  </si>
  <si>
    <t>116341768</t>
  </si>
  <si>
    <t>74R.03</t>
  </si>
  <si>
    <t>Svítidla - viz samostatný rozpočet</t>
  </si>
  <si>
    <t>1255461371</t>
  </si>
  <si>
    <t>74R.04</t>
  </si>
  <si>
    <t>Rozvaděč PR kotle - viz samostatný rozpočet</t>
  </si>
  <si>
    <t>221780146</t>
  </si>
  <si>
    <t>74R.05</t>
  </si>
  <si>
    <t>Rozvaděč HR - viz samostatný rozpočet</t>
  </si>
  <si>
    <t>-136677127</t>
  </si>
  <si>
    <t>74R.06</t>
  </si>
  <si>
    <t>Slaboproud - viz samostatný rozpočet</t>
  </si>
  <si>
    <t>-803754284</t>
  </si>
  <si>
    <t>74R.07</t>
  </si>
  <si>
    <t>Hromosvod - viz samostatný rozpočet</t>
  </si>
  <si>
    <t>-171732700</t>
  </si>
  <si>
    <t>74R.08</t>
  </si>
  <si>
    <t>Ostatní položky - viz samostatný rozpočet</t>
  </si>
  <si>
    <t>651584861</t>
  </si>
  <si>
    <t>VRN - Vedlejší a ostatní rozpočtové náklady</t>
  </si>
  <si>
    <t>VRN - Vedlejší rozpočtové náklady</t>
  </si>
  <si>
    <t>Vedlejší rozpočtové náklady</t>
  </si>
  <si>
    <t>VRN.01</t>
  </si>
  <si>
    <t>Označení stavby (D+M osazení informační tabule s uvedením názvu stavby, investora stavby, zhotovitele stavby, uvedením termínu a realizace stavby, uvedení kontaktu na odpovědného stavbyvedoucího)</t>
  </si>
  <si>
    <t>1024</t>
  </si>
  <si>
    <t>-2142933339</t>
  </si>
  <si>
    <t>VRN.02</t>
  </si>
  <si>
    <t>Zařízení staveniště - náklady na vybudování, používání a likvidaci staveniště vč. napojení na potřebná média a jejich spotřeby a vč. nákladů na uvedení pronajatých ploch do původního stavu, oplocení a ostraha staveniště</t>
  </si>
  <si>
    <t>-1202154230</t>
  </si>
  <si>
    <t>VRN.03</t>
  </si>
  <si>
    <t>Vypracování výrobní a dílenské dokumentace (pro stavební část a všechny ostatní profese)</t>
  </si>
  <si>
    <t>-1109718787</t>
  </si>
  <si>
    <t>VRN.04</t>
  </si>
  <si>
    <t>Náklady zhotovitele na nutné konzultace se zpracovatelem PD při realizaci stavby</t>
  </si>
  <si>
    <t>-789227526</t>
  </si>
  <si>
    <t>VRN.05</t>
  </si>
  <si>
    <t>Náklady zhotovitele na nutné konzultace se statikem při realizaci stavby</t>
  </si>
  <si>
    <t>-1402703945</t>
  </si>
  <si>
    <t>VRN.06</t>
  </si>
  <si>
    <t>Náklady zhotovitele na nutné konzultace s architektem při realizaci stavby</t>
  </si>
  <si>
    <t>-258540063</t>
  </si>
  <si>
    <t>VRN.07</t>
  </si>
  <si>
    <t>Provedení sond do stávající konstrukcí objektů před zahájením bouracích a demoličních prací</t>
  </si>
  <si>
    <t>-1905828082</t>
  </si>
  <si>
    <t>VRN.08</t>
  </si>
  <si>
    <t>Zajištění vyjádření správců sítí vč. příslušných poplatků</t>
  </si>
  <si>
    <t>-933119676</t>
  </si>
  <si>
    <t>VRN.09</t>
  </si>
  <si>
    <t>Vytýčení podzemních vedení technického vybavení - vytýčení inženýrských sítí na staveništi jejich správci s případným provedením průzkumných sond, zpětné předání inženýrských sítí jednotlivým vlastníkům/správcům, náklady na aktualizaci vyjádření k existenci sítí</t>
  </si>
  <si>
    <t>317600666</t>
  </si>
  <si>
    <t>VRN.10</t>
  </si>
  <si>
    <t>Výškové úpravy povrchových znaků podzemních sítí a zařízení technického vybavení, pokud tyto úpravy nejsou zahrnuty v samostatných položkách soupisu stavebních prací</t>
  </si>
  <si>
    <t>490408625</t>
  </si>
  <si>
    <t>VRN.11</t>
  </si>
  <si>
    <t>Průběžné čištění veřejných komunikací znečištěných zhotovitelem stavby při její realizaci, čištění vozidel při výjezdu ze stavby, průběžné kropení celého staveniště proti prašnosti</t>
  </si>
  <si>
    <t>1113492738</t>
  </si>
  <si>
    <t>VRN.12</t>
  </si>
  <si>
    <t>Potřebné skládky a meziskládky stavebních materiálů, vybourané sutě a vybouraných hmot, zpětné předání staveništních ploch po ukončení stavby jejich majitelům a správcům</t>
  </si>
  <si>
    <t>-2092257611</t>
  </si>
  <si>
    <t>VRN.13</t>
  </si>
  <si>
    <t>Ochrana chodců u výkopů zábranami a přechodovými lávkami se zábradlím</t>
  </si>
  <si>
    <t>277920516</t>
  </si>
  <si>
    <t>VRN.14</t>
  </si>
  <si>
    <t>Vjezd na staveniště pro obslužný provoz, tj. pro vozidla zásobování, vozidla odvozu komunálního odpadu, policejní vozidla, vozidla požární ochrany a záchranné služby</t>
  </si>
  <si>
    <t>231481566</t>
  </si>
  <si>
    <t>VRN.15</t>
  </si>
  <si>
    <t xml:space="preserve">Pořizování fotodokumentace stavby včetně pasportizace před zahájením stavby (ze stejných míst) </t>
  </si>
  <si>
    <t>-1599398595</t>
  </si>
  <si>
    <t>VRN.16</t>
  </si>
  <si>
    <t>Zkoušky míry zhutnění pláně vozovek a chodníků, násypů, zásypů, obsypů a konstrukčních vrstev vozovky a chodníků dle požadavků projektu stavby a správců podzemních sítí</t>
  </si>
  <si>
    <t>1764104549</t>
  </si>
  <si>
    <t>VRN.17</t>
  </si>
  <si>
    <t>Geodetické zaměření skutečného provedení stavby včetně zákresu tras a objektů</t>
  </si>
  <si>
    <t>-398662429</t>
  </si>
  <si>
    <t>VRN.18</t>
  </si>
  <si>
    <t>Zaměření veškerých nadzemních a podzemních objektů, potrubních vedení a kabelových rozvodů</t>
  </si>
  <si>
    <t>-150600824</t>
  </si>
  <si>
    <t>VRN.19</t>
  </si>
  <si>
    <t>Projektová dokumentace skutečného provedení v 5-ti tištěných vyhotoveních a 2x v digitální formě ve formátu pdf na elektronickém záznamovém nosiči, doklady ke kolaudaci, revizní zprávy, tlakové zkoušky, prohlášení o shodě k použitým materiálům</t>
  </si>
  <si>
    <t>1157325121</t>
  </si>
  <si>
    <t>VRN.20</t>
  </si>
  <si>
    <t>Vyhotovení geometrického plánu stavby v 6-ti vyhotoveních v tištěné verzi a 4x v digitální verzi na CD pro potřeby kolaudace a zápisu do KN</t>
  </si>
  <si>
    <t>-761018074</t>
  </si>
  <si>
    <t>VRN.21</t>
  </si>
  <si>
    <t>Závěrečný úklid objektu před předáním stavby uživateli do trvalého užívání - finální úklid stavby</t>
  </si>
  <si>
    <t>-2081648086</t>
  </si>
  <si>
    <t>VRN.22</t>
  </si>
  <si>
    <t>Zhotovení provizorní pracovní zpevněné plochy rozm. 7,00 x 8,00 m ze silničních panelů pro ustavení jeřábu pro montáž stropní konstrukce ze ŽB panelů - kompletní provedení vč. rozebrání zpevněné plochy a uvedení dotčených ploch do původního stavu</t>
  </si>
  <si>
    <t>2096201565</t>
  </si>
  <si>
    <t>VRN.23</t>
  </si>
  <si>
    <t>Zajištění publicity v souladu s článkem XII. odst. 12.3 Smlouvy o dílo</t>
  </si>
  <si>
    <t>1316161108</t>
  </si>
  <si>
    <t>VRN.24</t>
  </si>
  <si>
    <t>Ostatní náklady spojené s požadavky objednatele, které jsou uvedeny v jednotlivých článcích smlouvy o dílo, pokud nejsou zahrnuty v soupisech prací</t>
  </si>
  <si>
    <t>1369294696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</si>
  <si>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</si>
  <si>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</si>
  <si>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</si>
  <si>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</si>
  <si>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</si>
  <si>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</si>
  <si>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</si>
  <si>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</si>
  <si>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</si>
  <si>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</si>
  <si>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</si>
  <si>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</si>
  <si>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</si>
  <si>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</si>
  <si>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</si>
  <si>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</si>
  <si>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</si>
  <si>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</si>
  <si>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</si>
  <si>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</si>
  <si>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</si>
  <si>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</si>
  <si>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</si>
  <si>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</si>
  <si>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</si>
  <si>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</si>
  <si>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</si>
  <si>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</si>
  <si>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</si>
  <si>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</si>
  <si>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</si>
  <si>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</si>
  <si>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</si>
  <si>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</si>
  <si>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</si>
  <si>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</si>
  <si>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</si>
  <si>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</si>
  <si>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</si>
  <si>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</si>
  <si>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</si>
  <si>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</si>
  <si>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</si>
  <si>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</si>
  <si>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</si>
  <si>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</si>
  <si>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</si>
  <si>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</si>
  <si>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</si>
  <si>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</si>
  <si>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</si>
  <si>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</si>
  <si>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</si>
  <si>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</si>
  <si>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</si>
  <si>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</si>
  <si>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</si>
  <si>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</si>
  <si>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</si>
  <si>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</si>
  <si>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</si>
  <si>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</si>
  <si>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</si>
  <si>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</si>
  <si>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</si>
  <si>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</si>
  <si>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</si>
  <si>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</si>
  <si>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</si>
  <si>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</si>
  <si>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</si>
  <si>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</si>
  <si>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</si>
  <si>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</si>
  <si>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</si>
  <si>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</si>
  <si>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</si>
  <si>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</si>
  <si>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</si>
  <si>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</si>
  <si>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</si>
  <si>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</si>
  <si>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</si>
  <si>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</si>
  <si>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</si>
  <si>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</si>
  <si>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</si>
  <si>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</si>
  <si>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</si>
  <si>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</si>
  <si>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</si>
  <si>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</si>
  <si>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</si>
  <si>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</si>
  <si>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</si>
  <si>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</si>
  <si>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</si>
  <si>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</si>
  <si>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</si>
  <si>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</si>
  <si>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</si>
  <si>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</si>
  <si>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</si>
  <si>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</si>
  <si>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</si>
  <si>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</si>
  <si>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</si>
  <si>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</si>
  <si>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</si>
  <si>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</si>
  <si>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</si>
  <si>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</si>
  <si>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</si>
  <si>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</si>
  <si>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</si>
  <si>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</si>
  <si>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</si>
  <si>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</si>
  <si>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</si>
  <si>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</si>
  <si>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</si>
  <si>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</si>
  <si>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</si>
  <si>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</si>
  <si>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</si>
  <si>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</si>
  <si>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</si>
  <si>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</si>
  <si>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</si>
  <si>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</si>
  <si>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</si>
  <si>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</si>
  <si>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</si>
  <si>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</si>
  <si>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</si>
  <si>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</si>
  <si>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</si>
  <si>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</si>
  <si>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</si>
  <si>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</si>
  <si>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</si>
  <si>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</si>
  <si>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</si>
  <si>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</si>
  <si>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</si>
  <si>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</si>
  <si>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</si>
  <si>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</si>
  <si>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</si>
  <si>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</si>
  <si>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</si>
  <si>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</si>
  <si>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</si>
  <si>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</si>
  <si>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</si>
  <si>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</si>
  <si>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</si>
  <si>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</si>
  <si>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</si>
  <si>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</si>
  <si>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</si>
  <si>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</si>
  <si>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</si>
  <si>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</si>
  <si>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</si>
  <si>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</si>
  <si>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</si>
  <si>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</si>
  <si>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</si>
  <si>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</si>
  <si>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</si>
  <si>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</si>
  <si>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</si>
  <si>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</si>
  <si>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</si>
  <si>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</si>
  <si>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</si>
  <si>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</si>
  <si>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</si>
  <si>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</si>
  <si>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</si>
  <si>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</si>
  <si>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</si>
  <si>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</si>
  <si>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</si>
  <si>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panel masivní dřevěný vrstvený pro obvodové stěny tl 81mm ze tří vrstev vzájemně kolmo orientovaných hoblovaných prken tl. 27 mm spojovaných vruty a s integrovanou fólií tl. 0,25 mm, REI30 DP2 - kompletní dodávka vč. CNC opracování dle PD, výrobní PD se statickým posouzením, balení a dopravy </t>
  </si>
  <si>
    <t xml:space="preserve">žárově zinkovaná kotevní svařovaná ocelová patka z P16 (vodorovný a svislý plech s otvory pro M16) </t>
  </si>
  <si>
    <t>7*3</t>
  </si>
  <si>
    <t>NAZEV</t>
  </si>
  <si>
    <t xml:space="preserve">OBJEKTU : </t>
  </si>
  <si>
    <t>ZDRAVOINSTALACE(KANAL+VODA)</t>
  </si>
  <si>
    <t>REG</t>
  </si>
  <si>
    <t>.C.STAVBY</t>
  </si>
  <si>
    <t>: MHSK-ZTI</t>
  </si>
  <si>
    <t>STAVBY  : MS MALE</t>
  </si>
  <si>
    <t>MŠ MALÉ HOSTICE PRISTAVBA</t>
  </si>
  <si>
    <t>ZAK</t>
  </si>
  <si>
    <t>.C.OBJ.</t>
  </si>
  <si>
    <t>: 606 26276</t>
  </si>
  <si>
    <t>CIS.</t>
  </si>
  <si>
    <t>CEN CEN. POLOZKY</t>
  </si>
  <si>
    <t>Z K R A C E N Y  P O P I S</t>
  </si>
  <si>
    <t>M.J.</t>
  </si>
  <si>
    <t>MNOZSTVI</t>
  </si>
  <si>
    <t>JEDNOTK. CENA</t>
  </si>
  <si>
    <t>MONTAZ CENA</t>
  </si>
  <si>
    <t>DODAVKA CENA</t>
  </si>
  <si>
    <t>JEDNOTK HMOT v T.</t>
  </si>
  <si>
    <t>CELKEM HMOT V T</t>
  </si>
  <si>
    <t>CENIK</t>
  </si>
  <si>
    <t xml:space="preserve">721 800-721 </t>
  </si>
  <si>
    <t>ZDRAVOTNE TECHNICKE INSTALACE</t>
  </si>
  <si>
    <t xml:space="preserve">LNY OBOR 721 </t>
  </si>
  <si>
    <t>VNITŘNI KANALIZACE</t>
  </si>
  <si>
    <t>721 A01 721171008</t>
  </si>
  <si>
    <t>DEMONTAZ TECHNOLOGIE STAV.VYDEJNY S ULOŽENÍM NA SKLADCE STAVBY DLE do 50m DLE POŽADAVKU INVESTORA</t>
  </si>
  <si>
    <t>KUS</t>
  </si>
  <si>
    <t>0.05000</t>
  </si>
  <si>
    <t>0.550</t>
  </si>
  <si>
    <t>721 A01 721171010</t>
  </si>
  <si>
    <t>RYHA PRO KANAL V 1.PP 600*600mm</t>
  </si>
  <si>
    <t>0.08500</t>
  </si>
  <si>
    <t>1.360</t>
  </si>
  <si>
    <t>721 A01 721171012</t>
  </si>
  <si>
    <t>PISKOV.LOZE PRO KANAL 0.6*0.3*16,0m</t>
  </si>
  <si>
    <t>M3</t>
  </si>
  <si>
    <t>1.50000</t>
  </si>
  <si>
    <t>4.350</t>
  </si>
  <si>
    <t>721 A01 721171013</t>
  </si>
  <si>
    <t>HUTNENY ZASYP VYKOPKEM 0,6*0,3*16,0m</t>
  </si>
  <si>
    <t>721 A01 721171014</t>
  </si>
  <si>
    <t>POTRUBI PVC /KG DN100+TVAROVKY</t>
  </si>
  <si>
    <t>0.00200</t>
  </si>
  <si>
    <t>0.020</t>
  </si>
  <si>
    <t>721 A01 721171015</t>
  </si>
  <si>
    <t>POTRUBI PVC /KG DN125+TVAROVKY</t>
  </si>
  <si>
    <t>0.01000</t>
  </si>
  <si>
    <t>0.250</t>
  </si>
  <si>
    <t>721 A01 721171016</t>
  </si>
  <si>
    <t>POTRUBI PVC /KG DN150+TVAROVKY</t>
  </si>
  <si>
    <t>0.030</t>
  </si>
  <si>
    <t>721 A01 721171017</t>
  </si>
  <si>
    <t>POTR.PVC/KG C.KUS DN100/125/150</t>
  </si>
  <si>
    <t>721 A01 721171020</t>
  </si>
  <si>
    <t>ODVOZ VYTL.ZEMINY SKLADKA+ULOZ NA AUTORIZOVANÉ SKLÁDCE do 30km</t>
  </si>
  <si>
    <t>721 A01 721171107</t>
  </si>
  <si>
    <t>POTR PP  HT ODPADNI D 75X1,8</t>
  </si>
  <si>
    <t>0.01187</t>
  </si>
  <si>
    <t>0.178</t>
  </si>
  <si>
    <t>721 A01 721171108</t>
  </si>
  <si>
    <t>POTR PP  HT ODPADNI D 110X2,3</t>
  </si>
  <si>
    <t>0.01133</t>
  </si>
  <si>
    <t>0.227</t>
  </si>
  <si>
    <t>721 A01 721171114</t>
  </si>
  <si>
    <t>DRAZKY PRO VNITRNI KANALIZACI DO 100cm2</t>
  </si>
  <si>
    <t>0.056</t>
  </si>
  <si>
    <t>721 A01 721171115</t>
  </si>
  <si>
    <t>OTVORY do 170cm2 PRO KANAL STĚNY,STROPY</t>
  </si>
  <si>
    <t>0.00100</t>
  </si>
  <si>
    <t>0.016</t>
  </si>
  <si>
    <t>721 A01 721173204</t>
  </si>
  <si>
    <t>POTR PP HT PRIPOJOVACI D 40</t>
  </si>
  <si>
    <t>0.00092</t>
  </si>
  <si>
    <t>0.015</t>
  </si>
  <si>
    <t>721 A01 721173205</t>
  </si>
  <si>
    <t>POTR PP HT PRIPOJOVACI D 50</t>
  </si>
  <si>
    <t>0.00105</t>
  </si>
  <si>
    <t>0.023</t>
  </si>
  <si>
    <t>721 A01 721173206</t>
  </si>
  <si>
    <t>VPUST PLAST.+ NEREZ MŘÍŽ 100*100mm ODTOK d40/50</t>
  </si>
  <si>
    <t>0.001</t>
  </si>
  <si>
    <t>721 A01 721194104</t>
  </si>
  <si>
    <t>VYVEDENI KANAL VYPUSTEK D 40</t>
  </si>
  <si>
    <t>721 A01 721194105</t>
  </si>
  <si>
    <t>VYVEDENI KANAL VYPUSTEK D 50</t>
  </si>
  <si>
    <t>721 A01 721194109</t>
  </si>
  <si>
    <t>VYVEDENI KANAL VYPUSTEK D 110</t>
  </si>
  <si>
    <t>721 A01 721194110</t>
  </si>
  <si>
    <t>DOPOJENI NA KANAL. PRIPOJKU POTRUBÍ  PVC150/150</t>
  </si>
  <si>
    <t>SADA</t>
  </si>
  <si>
    <t>721 A01 721223414</t>
  </si>
  <si>
    <t>STENOVY ODPAD. VENTIL d40</t>
  </si>
  <si>
    <t>0.008</t>
  </si>
  <si>
    <t>721 SPC 721273202</t>
  </si>
  <si>
    <t>KOTVICI MAT. PRO KANALIZACI POZINKOVANÝ S VÝSTELKOU PRYŽOVOU</t>
  </si>
  <si>
    <t>KG</t>
  </si>
  <si>
    <t>721 A01 721273215</t>
  </si>
  <si>
    <t>VENTIL.PRIVETR HLAVICE d110+MRIZK</t>
  </si>
  <si>
    <t>0.006</t>
  </si>
  <si>
    <t>721 A01 721273216</t>
  </si>
  <si>
    <t>VENTIL.KANAL.HLAVICE d110+PRUCHODKA STŘECHOU</t>
  </si>
  <si>
    <t>0.002</t>
  </si>
  <si>
    <t>721 A01 721273218</t>
  </si>
  <si>
    <t>CIS.KUS d110/75+DVIRKA 150*150</t>
  </si>
  <si>
    <t>0.00482</t>
  </si>
  <si>
    <t>0.024</t>
  </si>
  <si>
    <t>721 A01 721273220</t>
  </si>
  <si>
    <t>DOPOJENI NA KANALIZACI nové TECHNOLOGIE VYDEJE</t>
  </si>
  <si>
    <t>721 A01 721273221</t>
  </si>
  <si>
    <t>ZATKY POTRUBI PP 110/75/50</t>
  </si>
  <si>
    <t>0.00565</t>
  </si>
  <si>
    <t>0.011</t>
  </si>
  <si>
    <t>721 A01 721273223</t>
  </si>
  <si>
    <t>POMOCNE LESENI PRO INSTALACI ZTI</t>
  </si>
  <si>
    <t>721 A01 721290112</t>
  </si>
  <si>
    <t>ZKOUSKA TES KANAL VODA+KOUR-DN150</t>
  </si>
  <si>
    <t>721 A01 721290114</t>
  </si>
  <si>
    <t>TESNICI MATER=PENA PUR 750mm</t>
  </si>
  <si>
    <t>0.007</t>
  </si>
  <si>
    <t>721 A01 998721102</t>
  </si>
  <si>
    <t>KANALIZACE PRESUN HMOT VYSKA-6M</t>
  </si>
  <si>
    <t>T</t>
  </si>
  <si>
    <t>VNITŘNI KANALIZACE CELKEM</t>
  </si>
  <si>
    <t>7.151</t>
  </si>
  <si>
    <t>OBOR 722</t>
  </si>
  <si>
    <t>VNITŘNÍ VODOVOD</t>
  </si>
  <si>
    <t>721 C02 722173908</t>
  </si>
  <si>
    <t xml:space="preserve">DEMONT. POTRUBI VODOINSTLACE potrubí dn150-25 VČETNĚ IZOLACE S ULOŽENÍM NA SKLÁDCE STAVBY DO 50m </t>
  </si>
  <si>
    <t>0.02000</t>
  </si>
  <si>
    <t>0.500</t>
  </si>
  <si>
    <t>721 C02 722173910</t>
  </si>
  <si>
    <t>DOD+MONT VODOMĚRNE SOUPRAVY /UK+ZK,PLASTOVÝ DRŽÁK,vodoměr dodávka provozovatele vodovodu)</t>
  </si>
  <si>
    <t>0.010</t>
  </si>
  <si>
    <t>721 C02 722173912</t>
  </si>
  <si>
    <t>POTR PLASTOVE PN20 d20 spoje svarem</t>
  </si>
  <si>
    <t>0.160</t>
  </si>
  <si>
    <t>721 C02 722173913</t>
  </si>
  <si>
    <t>POTR PLASTOVE PN20 d25 spoje svarem</t>
  </si>
  <si>
    <t>0.130</t>
  </si>
  <si>
    <t>721 C02 722173914</t>
  </si>
  <si>
    <t>POTR PLASTOVE PN20 d32 spoje svarem</t>
  </si>
  <si>
    <t>721 C02 722173915</t>
  </si>
  <si>
    <t>DOPOJENI NA STAV. ROZVOD/PRIPOJKU-ZA VODOMĚR. SOUPRAVOU</t>
  </si>
  <si>
    <t>721 C02 722173916</t>
  </si>
  <si>
    <t>KOTVICI PRVKY PRO VODU S PRYZ.VLOŽKOU</t>
  </si>
  <si>
    <t>721 C02 722173917</t>
  </si>
  <si>
    <t>ZLAB /POZINK. DRATENY 250*50m,KOTVENÝ DO STROPU PRO ROZVOD V 1.PP OBJEKTU</t>
  </si>
  <si>
    <t>0.017</t>
  </si>
  <si>
    <t>721 A02 722181111</t>
  </si>
  <si>
    <t>POTRUBNI IZOLACE TL.9-20mm/d20-32</t>
  </si>
  <si>
    <t>721 A02 722190023</t>
  </si>
  <si>
    <t>NASTENKA  PRO VENTIL G 1/2</t>
  </si>
  <si>
    <t>0.00083</t>
  </si>
  <si>
    <t>0.029</t>
  </si>
  <si>
    <t>721 A02 722190224</t>
  </si>
  <si>
    <t>DOPOJENI ROZVODU PRO MLHU v 1.pp OBJEKTU</t>
  </si>
  <si>
    <t>721 A02 722190225</t>
  </si>
  <si>
    <t xml:space="preserve">SMESOVACI VENTL DN20/25 PRO TUV VÝSTUP 35C+3*UK </t>
  </si>
  <si>
    <t>0.040</t>
  </si>
  <si>
    <t>721 A02 722239112</t>
  </si>
  <si>
    <t>UK 20 s VK PLAST S PÁČKOU</t>
  </si>
  <si>
    <t>721 A02 722239113</t>
  </si>
  <si>
    <t>UK 25 s VK PLAST S PÁČKOU</t>
  </si>
  <si>
    <t>721 A02 722239120</t>
  </si>
  <si>
    <t>POJIST.SOUPRAVA DN 20 PRO TUV+EXP 18l PRO OHŘÍVAČ TUV</t>
  </si>
  <si>
    <t>721 A02 722239121</t>
  </si>
  <si>
    <t>CIRKULACNI SADA TUV/2*UK,FILTR,CE</t>
  </si>
  <si>
    <t>721 A01 722290224</t>
  </si>
  <si>
    <t>0.080</t>
  </si>
  <si>
    <t>721 A02 722290225</t>
  </si>
  <si>
    <t>STAVEB.POMOC-DRAZKY/STENA/PODLAHA  DO 100cm2</t>
  </si>
  <si>
    <t>0.042</t>
  </si>
  <si>
    <t>721 A02 722290226</t>
  </si>
  <si>
    <t>STAVEB.POMOC-OTVORY/STENA/STRP DO 150cm2</t>
  </si>
  <si>
    <t>721 A02 722290228</t>
  </si>
  <si>
    <t>ZKOUSKA TLAK POTRUBI PLAST -DN50</t>
  </si>
  <si>
    <t>0.00018</t>
  </si>
  <si>
    <t>721 A02 722290234</t>
  </si>
  <si>
    <t>PROPLACH A DEZINFEKCE -DN 25</t>
  </si>
  <si>
    <t>0.00001</t>
  </si>
  <si>
    <t>721 A02 722290240</t>
  </si>
  <si>
    <t>ORIENT.STITKY VODOINSTALACE OBJEKTU</t>
  </si>
  <si>
    <t>721 A02 998722102</t>
  </si>
  <si>
    <t>VODOVOD PRESUN HMOT VYSKA -6M</t>
  </si>
  <si>
    <t>VNITŘNÍ VODOVOD CELKEM</t>
  </si>
  <si>
    <t>1.288</t>
  </si>
  <si>
    <t>OBOR 725</t>
  </si>
  <si>
    <t>ZAŘIZOVACI PREDMETY ZTI</t>
  </si>
  <si>
    <t>721 A05 725119300</t>
  </si>
  <si>
    <t>DEMONT VYLEVKY+SPRCHY/1.PP OBJEKTU A ULOŽENÍ NA SKLÁDCE STAVBY DO 50m</t>
  </si>
  <si>
    <t>721 A05 725119305</t>
  </si>
  <si>
    <t>MTZ ZAVES.KLOZETU+NADRZKY+VYLEVKY</t>
  </si>
  <si>
    <t>0.00204</t>
  </si>
  <si>
    <t>721 A05 725119306</t>
  </si>
  <si>
    <t>NADRZKA ZAVES SPLACH 6/3LITRŮ+RAM+OVLAD.TLACITKO</t>
  </si>
  <si>
    <t>0.400</t>
  </si>
  <si>
    <t>721 A05 725119307</t>
  </si>
  <si>
    <t>ZAVES.WC BILE/HL.500mm+SEDATKO</t>
  </si>
  <si>
    <t>0.03000</t>
  </si>
  <si>
    <t>721 A05 725119308</t>
  </si>
  <si>
    <t>ZAVES.WC BILE/DETSKE  +SEDATKO</t>
  </si>
  <si>
    <t>0.050</t>
  </si>
  <si>
    <t>721 A05 725119309</t>
  </si>
  <si>
    <t>VYLEVKA ZAVES.ZADNI odp+PLAST.MRIŽ</t>
  </si>
  <si>
    <t>721 A05 725119351</t>
  </si>
  <si>
    <t>SESTAVA PRO INVALID WC/MADLA,ZRCADLO /PEVNÉ SKLOPNÉ PRO WC,MALÉ PEVNÉ PRO UM,ZRCADLO NALEPOVACÍ 600*600mm</t>
  </si>
  <si>
    <t>721 A05 725119352</t>
  </si>
  <si>
    <t>LAPAK TUKU 670*330*470mm,230V,1,5kW,Samotný čistící proces je založen na principu gravitační separace tuků a olejů o menší měrné hmotnosti než voda. Vzhledem k tomu, že separovaný tuk může při nižších teplotách ztuhnout, což by znemožňovalo jeho odstranění stíracím systémem, je celý odlučovač  zahříván pomocí topné spirály na teplotu cca 40 °C.Zahřívání obsahu nádrže a následný odtah tuků mimo lapač (do přistavené nádoby), probíhá v časových intervalech nastavených pomocí spínacích hodin. Spínací hodiny jsou součástí lapače a jsou umístěny v kryté el. skříni vně lapače. Setřený tuk je odváděn sběrným kanálkem do přistavené nádržky na tuky a oleje.</t>
  </si>
  <si>
    <t>0.05900</t>
  </si>
  <si>
    <t>0.059</t>
  </si>
  <si>
    <t>721 A05 725119354</t>
  </si>
  <si>
    <t>SPRCHA VANICKA d900mm PLAST BÍLÁ S PUR NOSIČEM  +ZASTENA ČIRÉ SKLO</t>
  </si>
  <si>
    <t>721 A05 725119355</t>
  </si>
  <si>
    <t>SPRCHA VANICKA 900*900mm PLAST BÍLÁ S PUR NOSIČEM  +ZASTENA ČIRÉ SKLO</t>
  </si>
  <si>
    <t>721 A05 725219402</t>
  </si>
  <si>
    <t>MONTAZ UMYVADEL NA KONZOLY/DESKY</t>
  </si>
  <si>
    <t>0.00500</t>
  </si>
  <si>
    <t>721 A05 725219403</t>
  </si>
  <si>
    <t>UM  BILE 550*450+PLAST.ODPAD40</t>
  </si>
  <si>
    <t>721 A05 725829201</t>
  </si>
  <si>
    <t>MTZ BATERII NASTEN+STOJ</t>
  </si>
  <si>
    <t>0.00012</t>
  </si>
  <si>
    <t>0.000</t>
  </si>
  <si>
    <t>721 A05 725829203</t>
  </si>
  <si>
    <t>SP=STENOVA PAK.+SPRCHA+DRZAK/KOV MAX PRŮTOK 6l/min</t>
  </si>
  <si>
    <t>721 A05 725829204</t>
  </si>
  <si>
    <t>VY=STENOVA PAK.+SPRCHA+DRZAK/KOV MAX PRŮTOK 6l/min</t>
  </si>
  <si>
    <t>721 A05 725829206</t>
  </si>
  <si>
    <t>PV se ZP.KLAPKOU 1/2 PRO PR</t>
  </si>
  <si>
    <t>721 A05 725829207</t>
  </si>
  <si>
    <t>MONT. VENTIL NASTENNYCH</t>
  </si>
  <si>
    <t>0.00010</t>
  </si>
  <si>
    <t>721 A05 725829208</t>
  </si>
  <si>
    <t>VENTIL NASTENNY PAKOVY max průtok 6l/s</t>
  </si>
  <si>
    <t>721 A05 725829212</t>
  </si>
  <si>
    <t>KOORDINACE  PRI INSTALACI NOVÉ TECHNOLOGIE VÝDEJE STRAVY</t>
  </si>
  <si>
    <t>HR</t>
  </si>
  <si>
    <t>721 A05 998725101</t>
  </si>
  <si>
    <t>ZARIZ PREDMETY PRESUN HMOT V-6M</t>
  </si>
  <si>
    <t>ZAŘIZOVACI PREDMETY ZTI CELKEM</t>
  </si>
  <si>
    <t>0.796</t>
  </si>
  <si>
    <t>ZDRAVOTNE TECHNICKE INSTALACE CELKEM</t>
  </si>
  <si>
    <t>BEZ DPH</t>
  </si>
  <si>
    <t>VZDUCHOTECHNIKA</t>
  </si>
  <si>
    <t>: MHSK-VZT</t>
  </si>
  <si>
    <t xml:space="preserve">STAVBY  : </t>
  </si>
  <si>
    <t>:</t>
  </si>
  <si>
    <t>JEDNOTK. HMOT v T</t>
  </si>
  <si>
    <t xml:space="preserve"> OBOR 726 </t>
  </si>
  <si>
    <t>721 A06 726090080</t>
  </si>
  <si>
    <t>MONTAZ VZDUCHOTECHNIKY</t>
  </si>
  <si>
    <t>721 A06 726090081</t>
  </si>
  <si>
    <t>SESTAVY VZT1-4  v 1.PP OBJEKTU /vz níže</t>
  </si>
  <si>
    <t>721 A06 CENA00</t>
  </si>
  <si>
    <t>VENTILATOR STENOVÝ AXIÁLNÍ ,(230V,30W,180m3/h), S TEPLOTNÍM ČIDLEM 40 C a ZPĚTNOU KLAPKOU</t>
  </si>
  <si>
    <t>721 A06 CENA01</t>
  </si>
  <si>
    <t>VENTILATOR POTRUBNI 350m3/h,230V,50W,230V</t>
  </si>
  <si>
    <t>721 A06 CENA01A</t>
  </si>
  <si>
    <t>POTRUBNI TLUMIC d125/0.6m</t>
  </si>
  <si>
    <t>721 A06 CENA02</t>
  </si>
  <si>
    <t>POTRUBNI KLAPKA RSK 125</t>
  </si>
  <si>
    <t>721 A06 CENA03</t>
  </si>
  <si>
    <t>VENTIL PLASTOVÝ d125+RAMECEK</t>
  </si>
  <si>
    <t>721 A06 CENA04</t>
  </si>
  <si>
    <t>POTRUBI  SPIRO D125+TVAROVKY+IZ30mm</t>
  </si>
  <si>
    <t>721 A06 CENA05</t>
  </si>
  <si>
    <t>POTRUBI  SPIRO D150+TVAROVKY+IZ30mm</t>
  </si>
  <si>
    <t>721 A06 CENA06</t>
  </si>
  <si>
    <t>VNITRNI REGUL.AČNÍ UZAVIRATELNÁ MŘÍŽKA PRO POTRUBÍ DN150,INSTALACE V 1.PP OBJEKTU</t>
  </si>
  <si>
    <t>721 A06 CENA07</t>
  </si>
  <si>
    <t>FASADNI KLAPKA S PEVNÝMI LISTY PRO POTRUBÍ DN150</t>
  </si>
  <si>
    <t>721 A06 726090083</t>
  </si>
  <si>
    <t>SESTAVA VZT1+VZT3 v 1.NP/viz níže</t>
  </si>
  <si>
    <t>POTRUBNI VENTILATOR 800M3/H,230V,80W</t>
  </si>
  <si>
    <t>POTRUBNI TLIMIC d200/1.0m</t>
  </si>
  <si>
    <t>POTRUBNI KLAPKA RSK 200</t>
  </si>
  <si>
    <t>STRESNI HLAVICE 200+PRUCHODKA</t>
  </si>
  <si>
    <t>POTRUBI SPIRO d200+TVAROVKY+IZ30mm</t>
  </si>
  <si>
    <t>POTRUBI SPIRO d150+TVAROVKY+IZ40mm,EI30 (POŽÁRNÍ!!!!!) POTRUBÍ PRO ODTAH Z VÝDEJNY!!</t>
  </si>
  <si>
    <t>ODTAH. VENTIL 125+RAMECEK BILY</t>
  </si>
  <si>
    <t>721 A06 CENA08</t>
  </si>
  <si>
    <t>DIGESTOR NEREZ s radiálním ventilátorem 450M3,23V,150W, S OSVĚTLENÍM A TUK. FILTREM+ZAKRYT 2000*600mm NEREZOVÝ S POLODRÁŽKOU a klapkou RSK/zpětnou</t>
  </si>
  <si>
    <t>721 A06 CENA09</t>
  </si>
  <si>
    <t>venkovní plášť  -leštěný hliník PRO VZT 3 NAD STŘECHOU PŘÍSTAVBY</t>
  </si>
  <si>
    <t>M2</t>
  </si>
  <si>
    <t>721 A06 CENA10</t>
  </si>
  <si>
    <t>OTVOR 200+MRIZKA 200*200DVOJSTRANNÁ PRO PŘÍVOD VZDUCHU DO VÝDEJNY STRAVY</t>
  </si>
  <si>
    <t>721 A06 726090090</t>
  </si>
  <si>
    <t>SESTAVA VZT2 viz níže</t>
  </si>
  <si>
    <t>ODTAH/PRIVOD VENTIL D125+RAMECEK</t>
  </si>
  <si>
    <t>POTR.KRUH.POZIN. d200+TVAROVKY+IZ30mm</t>
  </si>
  <si>
    <t>POTR.PRUZNE ALUFLEX HYGIENIC 203mm</t>
  </si>
  <si>
    <t>POTRUBNI TLUMIC D200/1.0m+IZ30mm</t>
  </si>
  <si>
    <t>FASADNI ELEKTROKLAPKA  PRO POTRUBÍ DN200/přívod/odvod jednotky VZT/</t>
  </si>
  <si>
    <t>JEDNOTKA VZT REKUPERAČNÍ JEDNOTKA 900*60*850mm (výkon při 0 Pa 650m3/hod)  vestavěný elektroohřívač 1,67kW,ventilátory 2*170W,230V přívodní filtr ePM1 60%,odvodní filtr ePM10 50%,rotační  rekuperátor</t>
  </si>
  <si>
    <t>MODUL RELE 1*RELE 24/230V</t>
  </si>
  <si>
    <t>CIDLO  CO2</t>
  </si>
  <si>
    <t>PROPOJ KABEL CIDLO /JEDNOTKA VZT</t>
  </si>
  <si>
    <t>721 A06 726090092</t>
  </si>
  <si>
    <t>MOBIL.LESENI PRO VZT / do v.1.5m</t>
  </si>
  <si>
    <t>721 A06 726120000</t>
  </si>
  <si>
    <t>SPOJOVACI A MONTAZNI PRVKY VZT</t>
  </si>
  <si>
    <t>721 A06 726120001</t>
  </si>
  <si>
    <t>MATERIAL KOTVICI,ZAVESY POTRUBI pozink.  Prvky s pryžovou výstelkou</t>
  </si>
  <si>
    <t>721 A06 726120002</t>
  </si>
  <si>
    <t>ELEKTRO NENI SOUCASTI</t>
  </si>
  <si>
    <t>721 A06 726120122</t>
  </si>
  <si>
    <t>STAVEBNI VYPOMOC OTVORY  steny strop do  0,04m2</t>
  </si>
  <si>
    <t>721 A06 726120124</t>
  </si>
  <si>
    <t>SERIZENI,SPUSTENI,ZASKOLENI VZT</t>
  </si>
  <si>
    <t>721 A06 998726101</t>
  </si>
  <si>
    <t>VZDUCHOTECHNIKA PRESUN HMOT -6m</t>
  </si>
  <si>
    <t>VZDUCHOTECHNIKA CELKEM</t>
  </si>
  <si>
    <t>OTOPNÁ SOUSTAVA+ZDROJ+BEZ REGULACE</t>
  </si>
  <si>
    <t>,C,STAVBY</t>
  </si>
  <si>
    <t>: MHSK-UT</t>
  </si>
  <si>
    <t>,C,OBJ,</t>
  </si>
  <si>
    <t>: 606262761</t>
  </si>
  <si>
    <t>CIS,</t>
  </si>
  <si>
    <t>CEN CEN, POLOZKY</t>
  </si>
  <si>
    <t>M,J,</t>
  </si>
  <si>
    <t>JEDNOTK, CENA</t>
  </si>
  <si>
    <t>CELKEM CENA</t>
  </si>
  <si>
    <t>731 800-731 USTRE</t>
  </si>
  <si>
    <t>ÚSTŘEDNÍ  VYTAPENI</t>
  </si>
  <si>
    <t xml:space="preserve">LNY OBOR 731 </t>
  </si>
  <si>
    <t>KOTELNY</t>
  </si>
  <si>
    <t>731 A01 731112000</t>
  </si>
  <si>
    <t>VYPUSTENI OTOP,SOUSTAVY  v OBJEKTU</t>
  </si>
  <si>
    <t>731 A01 731112003</t>
  </si>
  <si>
    <t>DEMONT, PRVKU KOT+STROJ+ULOZENI NA SKLÁDCE STAVBY DO 50 DL EPOŽADAVKŮ INVESTORA</t>
  </si>
  <si>
    <t>731 A01 731112010</t>
  </si>
  <si>
    <t>MONTAZ TEPELNEHO CERPADLA  DO 200kg,NA RÁM/KONZOLU MIMO OBJEKT</t>
  </si>
  <si>
    <t>731 A01 CENA01</t>
  </si>
  <si>
    <t>TEPELNÉ ČERPADLO VZDUCH VODA F2120-20-3*400V Topný faktor při A 2/W45 (EN 14511) 10,41kW, ROZMĚR 1280*612*1163MM,183KG</t>
  </si>
  <si>
    <t>731 A01 731112011</t>
  </si>
  <si>
    <t>SPUSTENI ZDROJE AUTOR, OSOBOU</t>
  </si>
  <si>
    <t>731 A01 731112012</t>
  </si>
  <si>
    <t>ARMATURY PRIMARNIHO OKRUHU/vnitřní akumulace -TUV-venkovní jednotky/ SADA=6*KK5/4“+1* FILTREM 5/4“, ROZBOČOVACÍ VENTIL 5/4“ /A-B-AB/, 2*ZK5/4“, 1*P,V,1/2“, 4*AUTOMAT,OV ½“,4*VK ½“</t>
  </si>
  <si>
    <t>731 A01 731112013</t>
  </si>
  <si>
    <t>OHRIVAC VODY 500L VČETNĚ IZOLAČNHO PLÁŠTĚ SE ZVĚTŠENOU PŘEDÁVACÍ PLOCHOU 6,2m2 A MOŽNOSTI VESTAVBY ELEKTROVLOŽKY 6,0kW A CIRKULACE VODY</t>
  </si>
  <si>
    <t>731 A01 731112014</t>
  </si>
  <si>
    <t xml:space="preserve">AKUMULAČNÍ NÁDOBA 500 LITRŮ,IZOLAČNÍ PLAŠŤ tl,80mm+POVRCHOVÝ PLAŠŤ PE,vybavení nádoby pro vestavbu min, 3elektrovložky 6,0kW/400V,jimky 1/2“ pro teplotní čidla </t>
  </si>
  <si>
    <t>731 A01 731112015</t>
  </si>
  <si>
    <t>VNITRNI JEDNOTKA Řídící modul  360x410x120mm, řídicí jednotka, která je určena pro řízení tepelného čerpadla</t>
  </si>
  <si>
    <t>731 A01 731112016</t>
  </si>
  <si>
    <t>PATKA DN200/1000mm/B20+VYKOP/4*patka pro tepelné čerpadlo</t>
  </si>
  <si>
    <t>731 A01 731112017</t>
  </si>
  <si>
    <t>KONZOLA PRO TEPELNÉ ČERPADLO OCELOVÁ POZINKOVANÁ KONSTRUKCE-KOTVENÍ NA 4*PATKU</t>
  </si>
  <si>
    <t>731 A01 731112018</t>
  </si>
  <si>
    <t>ELEKTROVLOŽKA 6,0kW,400V,pro vestavbu do akumulace+TUV</t>
  </si>
  <si>
    <t>731 A01 731112032</t>
  </si>
  <si>
    <t xml:space="preserve">OTVORY ZDI do 0,04m2 </t>
  </si>
  <si>
    <t>731 A01 731119423</t>
  </si>
  <si>
    <t>Čerpadlové skupiny S MC (směšovaný okruh) DN 25 – 32 trojcestný T-směšovač s plynule nastavitelným obtokem Kompletní sestava s oběhovým čerpadlem (Grundfos Alpha2,1 25-60-180 mm), dvěma kulovými kohouty, zpětnou klapkou včetně vzduchové propusti ve zpětném vedení, dva integrované kontaktní teploměry v rukojeti kulového kohoutu, směšovač, izolace EPP, propojovací díly, montážní konzole, vše kompletně smontováno v pouzdě</t>
  </si>
  <si>
    <t>731 A01 731119425</t>
  </si>
  <si>
    <t>EXPANZE 80L/3bar+UK ZDRUZENA 3/4"/OV ventil,p,v,,manometr 0-4bar/</t>
  </si>
  <si>
    <t>731 A01 731119426</t>
  </si>
  <si>
    <t>NAPOJ, POJISTNÉHO VENTILU+ZDROJE NA ODPAD</t>
  </si>
  <si>
    <t>731 A01 731119444</t>
  </si>
  <si>
    <t>ARMATUR, SESTAVA VNITR,OKRUHU / SADA=8*KK1“+2* FILTREM 1“,  2*ZK1“, 4*AUTOMAT,OV ½“,4*VK ½“</t>
  </si>
  <si>
    <t>731 A01 731119456</t>
  </si>
  <si>
    <t>VK DN15</t>
  </si>
  <si>
    <t>731 A01 731119459</t>
  </si>
  <si>
    <t>AUTOMAT OV ½“</t>
  </si>
  <si>
    <t>731 A01 731119460</t>
  </si>
  <si>
    <t>POTRUBI PRO VODU  PEd20+IZ 9mm</t>
  </si>
  <si>
    <t>731 A01 731119461</t>
  </si>
  <si>
    <t>UK DN15 HADICOVY PRO DOPOUŠTĚNÍ SOUSTAVY+HADICE</t>
  </si>
  <si>
    <t>731 A01 731119462</t>
  </si>
  <si>
    <t>UK D20+VODOMER 1,5m3/H PRO ZDROJ</t>
  </si>
  <si>
    <t>731 A01 731119476</t>
  </si>
  <si>
    <t xml:space="preserve">STENOVY ODPAD VENTIL d40 PRO TECHNOLOGII,POJISTNÉ VENTILY ZDROJE,TUV </t>
  </si>
  <si>
    <t>731 A01 731119478</t>
  </si>
  <si>
    <t>ODVOD KONDENZATU VNĚJŠÍ JEDNOTKY T,Č, VČETNĚ OHREVU – OCHRANA PROTI ZAMRZNUTÍ</t>
  </si>
  <si>
    <t>731 A01 731119480</t>
  </si>
  <si>
    <t>ODSTAVENI PLYNOINSTALACE +ODVZDUSNĚNÍ, ZASLEPENÍ, DEMONTÁŽ PLYNOINSTALACE 10m DN25/35 S ULOŽENÍM NA SKLÁDCE STAVBY</t>
  </si>
  <si>
    <t>731 A01 998731101</t>
  </si>
  <si>
    <t>KOTELNY PRESUN UMISTENI VYSCE- 6M</t>
  </si>
  <si>
    <t>KOTELNY CELKEM</t>
  </si>
  <si>
    <t xml:space="preserve"> OBOR 733 </t>
  </si>
  <si>
    <t>POTRUBI USTREDNIHO VYTAPENI</t>
  </si>
  <si>
    <t>731 A03 733111280</t>
  </si>
  <si>
    <t>DEMONT,OCEL,POTR,DN15-50+ULOZENI NA SKLÁDCE STAVBY DLE POŽADAVKU INVESTORA</t>
  </si>
  <si>
    <t>731 A03 733111305</t>
  </si>
  <si>
    <t>POTR Cu d22 PAJENE/EXPANZE</t>
  </si>
  <si>
    <t>731 A03 733111306</t>
  </si>
  <si>
    <t>POTR Cu d28 PAJENE</t>
  </si>
  <si>
    <t>731 A03 733111307</t>
  </si>
  <si>
    <t>POTR Cu d35 PAJENE</t>
  </si>
  <si>
    <t>731 A03 733112010</t>
  </si>
  <si>
    <t>MONTAZ IZ,NAVLEKOVE/SPONKY+PASKA</t>
  </si>
  <si>
    <t>731 A03 CENA01</t>
  </si>
  <si>
    <t>TL,20MM/28mm</t>
  </si>
  <si>
    <t>731 A03 CENA07</t>
  </si>
  <si>
    <t>TL,30MM/35mm</t>
  </si>
  <si>
    <t>731 A03 733112011</t>
  </si>
  <si>
    <t>POTRUBI DN200 PVC/ PRO VEN, VEDENI z venkovní jednotkyT.Č. do 1.pp objektu ,ZASLEPENÍ PUR zátkou,a jistění vodovzdornou folii</t>
  </si>
  <si>
    <t>731 A03 733190108</t>
  </si>
  <si>
    <t>TLAK ZKOUSKA POTRUBI do DN50</t>
  </si>
  <si>
    <t>731 A03 998733103</t>
  </si>
  <si>
    <t>POTRUBI PRESUN HMOT VYSKA - 6M</t>
  </si>
  <si>
    <t xml:space="preserve">OBOR 733 </t>
  </si>
  <si>
    <t>POTRUBI USTREDNIHO VYTAPENI CELKEM</t>
  </si>
  <si>
    <t>OBOR 735</t>
  </si>
  <si>
    <t>OTOPNÁ TELESA</t>
  </si>
  <si>
    <t>731 C05 735410905</t>
  </si>
  <si>
    <t>DEMONT, STAV, TELES A ZPĚTNÁ INSTALACE VE VÝDEJNĚ STRAVY,PRODLOŽENÍ PŘÍPOJKY 3,0m</t>
  </si>
  <si>
    <t>731 C05 735410909</t>
  </si>
  <si>
    <t>ROZDELOVAC BEZ SMĚŠOVÁNÍ pro PODLAHOVÉ VYTÁPĚNÍ 10 OKRUHU /SOUČÁSTÍ SKŘÍŇ  do ZDIVA,KOMPLETNÍ VYSTROJENÍ ,VČETNĚ PRŮTOKOMĚRŮ,OV VENTILŮ,PROPOJENÍ,UZAVÍRACÍCH ARMATUR,VK,OV)</t>
  </si>
  <si>
    <t>731 C05 735410912</t>
  </si>
  <si>
    <t>MONTAZ PODLAHOVEHO VYTAPENI</t>
  </si>
  <si>
    <t>731 C05 735410913</t>
  </si>
  <si>
    <t>FOLIE REFLEXNI /Al+PE/+10%</t>
  </si>
  <si>
    <t>731 C05 735410914</t>
  </si>
  <si>
    <t>DILATACNI PASY z pěnového polyetylenu profil 10/100mm</t>
  </si>
  <si>
    <t>731 C05 735410915</t>
  </si>
  <si>
    <t>POTRUBI D18 DIFUSTOP, PN20</t>
  </si>
  <si>
    <t>731 C05 735410916</t>
  </si>
  <si>
    <t>POTRUBNI PRICHYTKY</t>
  </si>
  <si>
    <t>731 C05 735410917</t>
  </si>
  <si>
    <t>OCHRANNE HADICE D24</t>
  </si>
  <si>
    <t>731 C05 735410918</t>
  </si>
  <si>
    <t>NAPUSTENI NOVE OTOPNE SOUSTAVY</t>
  </si>
  <si>
    <t>731 C05 735410919</t>
  </si>
  <si>
    <t>TLAKOVA ZKOUSKA OTOPNE SOUSTAVY</t>
  </si>
  <si>
    <t>731 C05 735410920</t>
  </si>
  <si>
    <t>TOPNA ZKOUSKA+VYREGULOV,SOUSTAVY</t>
  </si>
  <si>
    <t>731 A05 998735102</t>
  </si>
  <si>
    <t>TOP TELESO PRESUN HMOT VYSKA - 6M</t>
  </si>
  <si>
    <t xml:space="preserve">LNY OBOR 735 </t>
  </si>
  <si>
    <t>OTOPNÁ  TELESA CELKEM</t>
  </si>
  <si>
    <t>DNI VYTAPENI CELKEM</t>
  </si>
  <si>
    <t xml:space="preserve">JEDNOTK. CENA </t>
  </si>
  <si>
    <t>MONTAZ CENAV T</t>
  </si>
  <si>
    <t>CELKEM HMOT v T</t>
  </si>
  <si>
    <t>1 ZEMNI PRACE</t>
  </si>
  <si>
    <t>001 A01 130001103</t>
  </si>
  <si>
    <t>VYTYCENI ING.SITI- V TRASE</t>
  </si>
  <si>
    <t>001 A01 132201201</t>
  </si>
  <si>
    <t>HLB RYH 2000MM TR. 3 100M3</t>
  </si>
  <si>
    <t>001 A01 132201202</t>
  </si>
  <si>
    <t>PRIPLATEK  ZA RUCNI VYKOP</t>
  </si>
  <si>
    <t>001 A01 132201204</t>
  </si>
  <si>
    <t>PRIPLATEK ZA LEPIVOST</t>
  </si>
  <si>
    <t>001 A01 132201208</t>
  </si>
  <si>
    <t>ZAJISTENI ING SITI VE VYKOPU</t>
  </si>
  <si>
    <t>001 A01 151101099</t>
  </si>
  <si>
    <t>DOPRAVNI OZNACENI CHODNIKU PŘI REALIZACI</t>
  </si>
  <si>
    <t>001 A01 151101100</t>
  </si>
  <si>
    <t>ZAJISTENI VYKOPU PROTI PADU --- OCELOVÉ SLOUPKY,FOLIE PE+PLETIVOVÉ DÍLY POZINK.</t>
  </si>
  <si>
    <t>0.20000</t>
  </si>
  <si>
    <t>0.200</t>
  </si>
  <si>
    <t>001 A01 151101101</t>
  </si>
  <si>
    <t>PAZENI PRILOZNE HL.DO 2M RYHY</t>
  </si>
  <si>
    <t>0.00085</t>
  </si>
  <si>
    <t>001 A01 151101111</t>
  </si>
  <si>
    <t>ODSTRANENI PAZENI RYH HL.2M PRIL.</t>
  </si>
  <si>
    <t>001 A01 175101102</t>
  </si>
  <si>
    <t>OBSYP VYKOPKEM PROSATYM do 63mm</t>
  </si>
  <si>
    <t>0.036</t>
  </si>
  <si>
    <t>001 A01 175101104</t>
  </si>
  <si>
    <t>ZASYP VYKOPKEM s HUTNENIM</t>
  </si>
  <si>
    <t>ZEMNÍ  PRACE CELKEM</t>
  </si>
  <si>
    <t>0.253</t>
  </si>
  <si>
    <t>4 VODOROVNE KONSTRUKCE</t>
  </si>
  <si>
    <t>271 A01 451573111</t>
  </si>
  <si>
    <t>LOZE VYKOPU Z PISKU</t>
  </si>
  <si>
    <t>1.89077</t>
  </si>
  <si>
    <t>1.134</t>
  </si>
  <si>
    <t>VODOROVNE KONSTRUKCE CELKEM</t>
  </si>
  <si>
    <t>8 TRUBNI VEDENI</t>
  </si>
  <si>
    <t>271 A03 871353110</t>
  </si>
  <si>
    <t>DEMONT. POTRUBI d32/7.5m STÁVAJÍCÍ  VODOPŘÍPOJKY</t>
  </si>
  <si>
    <t>0.04000</t>
  </si>
  <si>
    <t>271 A03 871353112</t>
  </si>
  <si>
    <t>NAVRTAVKA d110/50+SOUPATKO DN40 +ZEMNI SOUPRAVA S POKLOPEM LT ozn. VODA</t>
  </si>
  <si>
    <t>271 A03 CENA00</t>
  </si>
  <si>
    <t>POTR.HDPE PE100 RC d50*3.6/SDR11</t>
  </si>
  <si>
    <t>0.074</t>
  </si>
  <si>
    <t>271 A03 CENA01</t>
  </si>
  <si>
    <t>CHRANICKA DN100-1.0m/OBJEKT DO 1.PP +OTVOR DN100+ZATĚSNĚNÍ TPT TMELEM</t>
  </si>
  <si>
    <t>271 A03 871353126</t>
  </si>
  <si>
    <t>PRECHODKU+UK DN40 V OBJEKTU</t>
  </si>
  <si>
    <t>271 A03 871353222</t>
  </si>
  <si>
    <t>PROPOJENI EL. VODICE VODOVOD.ŘÁD-PŘÍPOJKA +MERENI FUNKČNOSTI</t>
  </si>
  <si>
    <t>271 A03 871353223</t>
  </si>
  <si>
    <t>FOLIE BILA/350mm+VODIC Cu</t>
  </si>
  <si>
    <t>0.070</t>
  </si>
  <si>
    <t>TRUBNI VEDENI CELKEM</t>
  </si>
  <si>
    <t>0.198</t>
  </si>
  <si>
    <t xml:space="preserve">9 OSTATNI KONSTRUKCE A PRACE </t>
  </si>
  <si>
    <t>211 A01 992124102</t>
  </si>
  <si>
    <t>ODVOZ+ULOZ.VYTL.ZEMINY-SKLADKA  S AUTORIZACÍ</t>
  </si>
  <si>
    <t>211 A01 992124106</t>
  </si>
  <si>
    <t>ZPETNA OPRAVA CHODNIKU PO REALIZACI VODOPŘÍPOJKY /rozebrání blažby a podloží, po realizaci hutněného zásypu realizace podloží a pokládka původní dlažby)</t>
  </si>
  <si>
    <t>0.075</t>
  </si>
  <si>
    <t>211 A01 992124111</t>
  </si>
  <si>
    <t>ZKOUSKY+DESINFEKCE VODY PITNE</t>
  </si>
  <si>
    <t>0.00334</t>
  </si>
  <si>
    <t>0.003</t>
  </si>
  <si>
    <t>211 A01 992124112</t>
  </si>
  <si>
    <t>ZKOUSKA+ PROTOKOL PITNE VODY</t>
  </si>
  <si>
    <t>211 A01 992124113</t>
  </si>
  <si>
    <t>ZAMERENI VODOPRIPOJKY</t>
  </si>
  <si>
    <t>271 A01 998276101</t>
  </si>
  <si>
    <t>PRES HMOT TR PLAST OV</t>
  </si>
  <si>
    <t>OSTATNI KONSTRUKCE A PRACEI</t>
  </si>
  <si>
    <t>CELKEM</t>
  </si>
  <si>
    <t>0.078</t>
  </si>
  <si>
    <t>HLAVNÍ STAVEBNÍ VÝROBA CELKEM</t>
  </si>
  <si>
    <t>1.664</t>
  </si>
  <si>
    <t>PŘÍPOJKA SPLAŠKOVÉ KANALIZACE</t>
  </si>
  <si>
    <t>: MHSK-ISP</t>
  </si>
  <si>
    <t>001 A01 151101098</t>
  </si>
  <si>
    <t>001 A01 151101110</t>
  </si>
  <si>
    <t>ZEMNÍ PRACE CELKEM</t>
  </si>
  <si>
    <t>271 A01 451573110</t>
  </si>
  <si>
    <t>271 A03 871353111</t>
  </si>
  <si>
    <t>DEMONT. STAV. NAPOJENI-ODPOJENÍ TVAROVKY U STÁVAJÍCÍ KANALIZAČNÍ ŠACHTY</t>
  </si>
  <si>
    <t>NAPOJENI TVAROVKA NA ST. SACHTU</t>
  </si>
  <si>
    <t>271 A03 871353121</t>
  </si>
  <si>
    <t>MONTAZ POTRUBI PVC DN150</t>
  </si>
  <si>
    <t>POTR. PVC DN150/SN4</t>
  </si>
  <si>
    <t>271 A03 871353122</t>
  </si>
  <si>
    <t>MONTAZ TVAROVEK PVC DN150</t>
  </si>
  <si>
    <t>TVAROVKY PVC DN150/KOLENA</t>
  </si>
  <si>
    <t>FOLIE HNEDA/KANAL 300mm</t>
  </si>
  <si>
    <t>271 A03 871353224</t>
  </si>
  <si>
    <t>SACHTA PLAST DN400/DNO PP DN150,POKLOP LT d300/3,5t,VÝŠKA ŠACHTY do 1,7m</t>
  </si>
  <si>
    <t>TRUBNÍ VEDENÍ CELKEM</t>
  </si>
  <si>
    <t>9 OSTATNI KONSTRUKCE A PRACE</t>
  </si>
  <si>
    <t>211 A01 992124101</t>
  </si>
  <si>
    <t>OTVOR DN200 DO OBJEKTU V 1.PP+CHRANICKA DN200+TESNENI  TPT PO REALIZACI KANALIZACE</t>
  </si>
  <si>
    <t>ZKOUSKY PROVOZNI A TESNOSTI KANALIZACE</t>
  </si>
  <si>
    <t>ZAMERENI SPLASKOVÉ  KANALIZACE</t>
  </si>
  <si>
    <t>OSTATNI KONSTRUKCE A PRACE</t>
  </si>
  <si>
    <t>DEŠŤOVÁ KANALIZACE,AKUMULACE</t>
  </si>
  <si>
    <t>: MHSK-IDE</t>
  </si>
  <si>
    <t>001 A01 132201195</t>
  </si>
  <si>
    <t>DEMONT.BETON KC V TRASE KANALIZACE</t>
  </si>
  <si>
    <t>2.40000</t>
  </si>
  <si>
    <t>3.600</t>
  </si>
  <si>
    <t>0.01500</t>
  </si>
  <si>
    <t>0.525</t>
  </si>
  <si>
    <t>0.510</t>
  </si>
  <si>
    <t>5.360</t>
  </si>
  <si>
    <t>7.941</t>
  </si>
  <si>
    <t>271 A01 451573112</t>
  </si>
  <si>
    <t>STERK LOZE 16-32 POD AKUMULACI</t>
  </si>
  <si>
    <t>1.70000</t>
  </si>
  <si>
    <t>1.700</t>
  </si>
  <si>
    <t>271 A01 451573114</t>
  </si>
  <si>
    <t>BET. DESKA 2.8*0.15*1.5+KARI SÍŤ  POD AKUMULACI VODY</t>
  </si>
  <si>
    <t>2.50000</t>
  </si>
  <si>
    <t>3.000</t>
  </si>
  <si>
    <t>12.641</t>
  </si>
  <si>
    <t>NAVRTAVKA NA POTRUBI DN150+TVAROVKA NAPOJOVACÍ/PRO NOVÝ SVOD k ULICI</t>
  </si>
  <si>
    <t>0.052</t>
  </si>
  <si>
    <t>0.520</t>
  </si>
  <si>
    <t>TVAROVKY PVC DN150/KOLENA,ODBOCKY</t>
  </si>
  <si>
    <t>271 A03 CENA02</t>
  </si>
  <si>
    <t>LAPACE SPLAVENIDN PLAST DN100/150</t>
  </si>
  <si>
    <t>MONTAZ AKUMULACE 6.0M3 do 300KG</t>
  </si>
  <si>
    <t>0.25200</t>
  </si>
  <si>
    <t>0.252</t>
  </si>
  <si>
    <t>DODÁVKA A DOPRAVA AKUMULACE 6,0M3 SAMONOSNA PLASTOVÁ JÍMKA VSTUPNÍ OTVOR DN600,POKLOP DN600/3,5t, prostupy 2xDN32 +1xDN75 pro instalaci kabelové chráničky +výtlak z čerpadla</t>
  </si>
  <si>
    <t>0.25000</t>
  </si>
  <si>
    <t>271 A03 871353127</t>
  </si>
  <si>
    <t xml:space="preserve">DOD+MONTÁŽ Čerpací systém obsahuje automatickou funkci spínání a vypínání chodu pro automatizovaný provoz a ochranu proti chodu nasucho. Výška čerpání je až 47 m. Hloubka ponoru až 17 m. Rychlost čerpání až 4700 l/hod, provozní tlak 4,7 bar. Integrovaný a snadno čistitelný filtr navíc zabraňuje znečištění nebo poškození čerpadla a přípojných zařízení. Čerpací systém obsahuje ponorné čerpadlo  s kabelem 20 m, výtlačnou hadici a spojky  s vývodem v komínku nádrže pro napojení zahrady a v čele nádrže pro napojení objektu. </t>
  </si>
  <si>
    <t>SACHTA PLAST DN400/DNO PP DN150,POKLOP LT d300/3,5t,vestavěný filtr pro záchyt nečistot,VÝŠKA ŠACHTY do 1,5m</t>
  </si>
  <si>
    <t>1.662</t>
  </si>
  <si>
    <t>ODVOZ+ULOZ.VYTL.BETON +SKLADKA  S AUTORIZACÍ</t>
  </si>
  <si>
    <t>3.750</t>
  </si>
  <si>
    <t>211 A01 992124104</t>
  </si>
  <si>
    <r>
      <rPr>
        <sz val="8"/>
        <rFont val="Arial CE"/>
        <family val="2"/>
      </rPr>
      <t>ZPETNA POVRCH UPRAVA ZATRAVNENI /</t>
    </r>
    <r>
      <rPr>
        <i/>
        <sz val="8"/>
        <rFont val="Arial CE"/>
        <family val="2"/>
      </rPr>
      <t>semeno 200g</t>
    </r>
    <r>
      <rPr>
        <sz val="8"/>
        <rFont val="Arial CE"/>
        <family val="2"/>
      </rPr>
      <t>m2/</t>
    </r>
  </si>
  <si>
    <t>0.174</t>
  </si>
  <si>
    <t>ZKOUSKA TĚSNOSTI+ZPROVOZNENI AKUMULACE</t>
  </si>
  <si>
    <t>ZAMERENI DESTOVE KANALIZACE</t>
  </si>
  <si>
    <t>OSTATNÍ KONSTRUKCE A PRACE</t>
  </si>
  <si>
    <t>3.966</t>
  </si>
  <si>
    <t>O</t>
  </si>
  <si>
    <t>Ostatní položky / HZS</t>
  </si>
  <si>
    <t>Třídění odpadů</t>
  </si>
  <si>
    <t>Popl.za uloženi suti</t>
  </si>
  <si>
    <t>Odvoz suti na skládku do 1km</t>
  </si>
  <si>
    <t>Stavební výpomoce</t>
  </si>
  <si>
    <t>Napojení na stávající zařízení</t>
  </si>
  <si>
    <t>Nepředvídané práce</t>
  </si>
  <si>
    <t>Mechanismy</t>
  </si>
  <si>
    <t>Spolupráce s dodavatelem při zkouškách a zapojování</t>
  </si>
  <si>
    <t>Spolupráce s revizním technikem</t>
  </si>
  <si>
    <t>Výchozí revize</t>
  </si>
  <si>
    <t>Dokumentace skutečného provedení, tisk 3 paré, CD</t>
  </si>
  <si>
    <t>Zaučení obsluhy,závěrečná měření, předávací protokoly</t>
  </si>
  <si>
    <t>Demontáž stávající elektroinstalace, svítidel, rozvodnic</t>
  </si>
  <si>
    <t>Úklid</t>
  </si>
  <si>
    <t>Instalační kloubová plošina s prac. výškou 12m</t>
  </si>
  <si>
    <t>den</t>
  </si>
  <si>
    <t>Protipožární přepážky a ucpávky komplet</t>
  </si>
  <si>
    <t>Bezbečnostní tabulky</t>
  </si>
  <si>
    <t>Koordinace s dodavatelem stavby</t>
  </si>
  <si>
    <t xml:space="preserve">Koordinace s profesí VZT, ÚT </t>
  </si>
  <si>
    <t>Koordinace s distributorem</t>
  </si>
  <si>
    <t>Koordinace s poskytovatelem datového připojení</t>
  </si>
  <si>
    <t>Podíl prací jiných profesí</t>
  </si>
  <si>
    <t>Zařízení staveniště pro profesi elektro</t>
  </si>
  <si>
    <t>Uvedení do provozu</t>
  </si>
  <si>
    <t>Protokol měření intenzity osvětlení</t>
  </si>
  <si>
    <t>Měření uzemnění během realizace LPS</t>
  </si>
  <si>
    <t>J.cena materiál [CZK]</t>
  </si>
  <si>
    <t>J.cena práce [CZK]</t>
  </si>
  <si>
    <t>Celkem cena materiál [CZK]</t>
  </si>
  <si>
    <t>Celkem cena práce [CZK]</t>
  </si>
  <si>
    <t>Slaboproud</t>
  </si>
  <si>
    <t>Dodávky strukturovaná kabeláž</t>
  </si>
  <si>
    <t xml:space="preserve">Datový rozváděč DR </t>
  </si>
  <si>
    <t>Datový rozváděč rozměry 18U, 19" IP30, nástěnný datový rozvaděč, dveře sklo, uzamykatelný</t>
  </si>
  <si>
    <t>ks</t>
  </si>
  <si>
    <t xml:space="preserve">Montážní sada,4 x základní sada prvků (obsahuje plovoucí matici, šroub a plastovou podložku.) pro uchycení zařízení do rozvaděče nebo rámu </t>
  </si>
  <si>
    <t>Patch panel PP 24xRJ45 kat6 , komplet vybavený</t>
  </si>
  <si>
    <t>Vyvazovací panel 1U/ 19" jednostranná plast. lišta</t>
  </si>
  <si>
    <t>Rozvodný panel 8 x 230 V, 50 Hz s přepěťovou ochranou</t>
  </si>
  <si>
    <t>Polička s perforací 1U/450mm, max.nosnost 40-80kg</t>
  </si>
  <si>
    <t>Propojovací kabel Cat.6 stíněný 1m</t>
  </si>
  <si>
    <t>UPS -  Kapacita – 1500VA/900W
Napěťový rozsah – 165-265V
Výstupní napětí – Simulovaný sinusový 230VAC +/- 10%
Datová ochrana – RJ45/RJ11 - 1x In, 1x Out
Přepěťová ochrana – 1030J
Typ baterie (počet) – 6V/9Ah (4)</t>
  </si>
  <si>
    <t xml:space="preserve">Switch 24x Gbit LAN, 2x SFP port, POE+, připojení zařízení AP, 150W, propustnost až 10 Gbps, forwarding rate 14,88 Mpps.podpora PoE dle normy IEEE 802.3af/at a pasivního PoE 24V na každém portu  - maximální výkon PoE+ na jeden port je 34,2 W, maximální výkon pasivního PoE 24V na jeden port je 17 W
</t>
  </si>
  <si>
    <t>Vnitřní AP Anténa, Long Range 1317 Mbps AP/Hotspot 2,4/5 GHz, 802.11ac, MIMO 3×3 - vnitřní,3 dBi antén na 2,4GHz a dvou integrovaných 6 dBi antén pro 5 GHz pásmo</t>
  </si>
  <si>
    <t>Montážní kit pro uchycení AP, nástěnná/stropní montáž v barvě bílé</t>
  </si>
  <si>
    <t>Dveřní komunikátor IP - jednotka s kamerou a třemi zvonkovými tlačítky, do venkovního prostředí IP53</t>
  </si>
  <si>
    <t>Nerezová stříška pro 1 modul na povrchovou instalaci</t>
  </si>
  <si>
    <t xml:space="preserve">Napájecí záložní zdroj , 13,8 VAC/1 A, pro napájení elektrom. zámku ve dveřích s interkomem, vč. montážního příslušenství </t>
  </si>
  <si>
    <t>Elektromechanický zámek 12-24V/DC inverzní provedení, funkce fail-save pro požární a únikové dveře, vč. veškerého příslušenství</t>
  </si>
  <si>
    <t>IP video telefon, Android, max 6x SIP účtů, 2x RJ45, USB, WIFI, Bluetooth, PoE</t>
  </si>
  <si>
    <t>Piezo dotekové tlačítko široké pro ovládání EZ, vestavěné relé (pulzní nebo překlápěcí režim), barevná indikace stavu LED prstencem kolem dotekové plošky, IP65, anti-vandal provedení bez pohyblivých částí.</t>
  </si>
  <si>
    <t>Metalický datový kabel U/UTP cat 6 LSZH, 4pár, drát, 23 AWG</t>
  </si>
  <si>
    <t>Napájecí kabel, měděný, 2 žíly [ např. JYTY 2x1 či jiné rovnocenné řešení] , pro napájení dveřních komunikátorů, elektrických zámků apod.</t>
  </si>
  <si>
    <t>Zásuvka 2xRJ45,UTP komplet,Cat.6 - design dle interiéru, uložení na přístrojovou krabici pod omítku</t>
  </si>
  <si>
    <t>Standardní 8-pinový UTP konektor RJ45</t>
  </si>
  <si>
    <t>Krabice přístrojová KP 68/xx montáž pod omítku/do SDK</t>
  </si>
  <si>
    <t>PVC chránička/trubka 16mm, ohebná</t>
  </si>
  <si>
    <t>PVC Chránička/trubka 36mm,ohebná</t>
  </si>
  <si>
    <t>Montáže strukturovaná kabeláž</t>
  </si>
  <si>
    <t>Instalační materiál</t>
  </si>
  <si>
    <t>Kabelové trasy-instalace kabelů do trubek, žlabů, lišt apod</t>
  </si>
  <si>
    <t>Kabelové trasy-instalace chrániček, kabelů do zdi, na příchytky, drážkování apod.</t>
  </si>
  <si>
    <t>Montáž rozváděče včetně vybavení , sestavení komplet (vyvazovací panely, patch panely, příslušenství apod.)</t>
  </si>
  <si>
    <t>Montáž a instalace switche do skříně rack vč. zprovoznění</t>
  </si>
  <si>
    <t>Montáž a instalace zdroje UPS do skříně rack vč. zprovoznění</t>
  </si>
  <si>
    <t>Montáž, osazení a zprovoznění AP Wi-Fi</t>
  </si>
  <si>
    <t>Zapojení vývodů zásuvek a v Racku</t>
  </si>
  <si>
    <t>Montáž zásuvek SK</t>
  </si>
  <si>
    <t>Montáž PP panelu 24 RJ, komplet do datového rozváděče, vč. Příslušenství</t>
  </si>
  <si>
    <t>Montáž konektoru UTP RJ 45 pro zapojení kamer CCTV, zvonkových tabel</t>
  </si>
  <si>
    <t>Montáž IP komunikátoru, uvedení do provozu</t>
  </si>
  <si>
    <t>Zapojení el. zámku na IP komunikátor, uvedení do provozu</t>
  </si>
  <si>
    <t>Montáž odchozího tlačítka pro EZ</t>
  </si>
  <si>
    <t>Certifikační měření Permanent link Cat.6A ISO 11801</t>
  </si>
  <si>
    <t>Vypracování realizační/skutečné dokumentace stavby</t>
  </si>
  <si>
    <t>Oživení, zkušební testy</t>
  </si>
  <si>
    <t>Pomocné stavební práce</t>
  </si>
  <si>
    <t>Revize</t>
  </si>
  <si>
    <t>PPV 6% (podružné pracovní výkony)</t>
  </si>
  <si>
    <t>Mimostav. doprava 3,6% z dodávky</t>
  </si>
  <si>
    <t>Dodávky PZTS</t>
  </si>
  <si>
    <t xml:space="preserve">Ústředna PZTS </t>
  </si>
  <si>
    <t xml:space="preserve">Deska IP ústředny, 6 vstupů, 4 vstupy/výstupy, 1 relé, USB, TCP/IP. Max. 48 zón, 12 podsystémů </t>
  </si>
  <si>
    <t>Velký box pro ústřednu se zdrojem 14,2V/3A a pojistkou</t>
  </si>
  <si>
    <t>Sběrnicový GSM/GPRS komunikátor pro ústřednu, 2x SIM, audio, detekce rušiček, integrovaná anténa + ETHM</t>
  </si>
  <si>
    <t xml:space="preserve">LCD klávesnice s dotykovými tlačítky, bílá barva </t>
  </si>
  <si>
    <t xml:space="preserve">Akumulátor 12V/18 Ah, montáž do skříně ústředny </t>
  </si>
  <si>
    <t>Deska expandéru pro 5 vstupů/výstupů, sběrnice KS-BUS</t>
  </si>
  <si>
    <t xml:space="preserve">Box pro komunikátor, plastový s tamperem pro komunikátor, vhodný i pro max. 2 expandéry </t>
  </si>
  <si>
    <t>USB programovací kabel z klávesnice, délka 1,5m</t>
  </si>
  <si>
    <t>Venkovní sběrnicová siréna, bez baterie, polykarbonátový kryt, krytí IP43, čidlo teploty, modro-bílá</t>
  </si>
  <si>
    <t>Digitální DUÁLNÍ PIR+MW,15m/85° s podhledem pod sebe, stojánky, vyvažovací rezistory, digital</t>
  </si>
  <si>
    <t>Teplotní/kouřový detektor včetně samoresetovací patice, montáž strop možnost volby připojení (autonomní nebo kabel)</t>
  </si>
  <si>
    <t>Instalační plastová krabice povrchová, tamper</t>
  </si>
  <si>
    <t>Magnetický kontakt povrchový/závrtný, kabel 3m</t>
  </si>
  <si>
    <t>Sada k MK pro vnitřní montáž do kovu</t>
  </si>
  <si>
    <t>Sběrnicový kabel stíněný SUPERBUS 2x1mm + 2x2x0,5mm, zesílené napájecí žíly</t>
  </si>
  <si>
    <t>Stíněný kabel 4x2 Cu drát Ø 0,5 mm, PVC plášť stíněný šestižilový kabel pro EZS</t>
  </si>
  <si>
    <t>Elektroinstalační chránička PVC trubka 16mm, ohebná</t>
  </si>
  <si>
    <t>Prožez 10%</t>
  </si>
  <si>
    <t>Montáže PZTS</t>
  </si>
  <si>
    <t>Kabelové trasy-instalace kabelů do trubek, žlabů apod</t>
  </si>
  <si>
    <t>Kabelové trasy-instalace chrániček, kabelů do zdi, na příchytky apod.</t>
  </si>
  <si>
    <t>Montáž ústředny, včetně programování a uvedení do provozu</t>
  </si>
  <si>
    <t>Montáž dotykové klávesnice, montáž ná stěnu vč. příslušenství</t>
  </si>
  <si>
    <t>Montáž expandérů vč. příslušenství a uvedení do provozu</t>
  </si>
  <si>
    <t>Montáž detektoru PIR a duálních, vč. příslušenství a uvedení do provozu</t>
  </si>
  <si>
    <t>Montáž stropních čidel prostředí - požáru vč. nastavení a uvedení do provozu</t>
  </si>
  <si>
    <t>Montáž sirény  vnitřní/venkovní vč. uvedení do provozu</t>
  </si>
  <si>
    <t>Montáž magnetických kontaktů vč. uvedení do provozu</t>
  </si>
  <si>
    <t>Montáž instalační plastová krabice povrchová</t>
  </si>
  <si>
    <t>Montáž akumulátoru</t>
  </si>
  <si>
    <t>Programování ústředny</t>
  </si>
  <si>
    <t>h</t>
  </si>
  <si>
    <t xml:space="preserve">Školení obsluhy </t>
  </si>
  <si>
    <t>Oživení, zkušební testy systému PZTS jako celku</t>
  </si>
  <si>
    <t>D+M</t>
  </si>
  <si>
    <t>Videotelefony</t>
  </si>
  <si>
    <t>Sada videotelefonu se 2 vstupy pro 4 účastníky a 2 el. zámky otevř./zavř., 7'', Full HD</t>
  </si>
  <si>
    <t>Elektrický zámek do dveří s nízkou spotřebou 12VDC (reverzní)</t>
  </si>
  <si>
    <t>Rozpínací tlačítko pro otevření dveří (design ABB TIME - dle vypínačů)</t>
  </si>
  <si>
    <t>Relé pod vypínač pro reverzaci spínacího tlačítka</t>
  </si>
  <si>
    <t xml:space="preserve">ks </t>
  </si>
  <si>
    <t>SYKFY 5x2x0,5</t>
  </si>
  <si>
    <t>CYKY-J 3x1,5</t>
  </si>
  <si>
    <t>Podružný materiál pro videotelefony</t>
  </si>
  <si>
    <t>PPV 10%</t>
  </si>
  <si>
    <t xml:space="preserve">kpl </t>
  </si>
  <si>
    <t>J. cena materiál [CZK]</t>
  </si>
  <si>
    <t>Celkem materiál [CZK]</t>
  </si>
  <si>
    <t>Celkem práce [CZK]</t>
  </si>
  <si>
    <t>Dodávky - hromosvod</t>
  </si>
  <si>
    <t>Pásek FeZn 30x4</t>
  </si>
  <si>
    <t>Kulatina FeZn 10</t>
  </si>
  <si>
    <t xml:space="preserve">AlMgSi 8 </t>
  </si>
  <si>
    <t>Podpěra vedení PV21d</t>
  </si>
  <si>
    <t>Podpěra vedení PV 1P-55</t>
  </si>
  <si>
    <t>Okapová svorka SO c N</t>
  </si>
  <si>
    <t>Spojovací svorka SS nerez</t>
  </si>
  <si>
    <t>Jímací tyč JT 3,0</t>
  </si>
  <si>
    <t>Držák jímací tyče</t>
  </si>
  <si>
    <t xml:space="preserve">Svorka k jímací tyči SJ 01 nerez </t>
  </si>
  <si>
    <t>Zkušební svorka nerez</t>
  </si>
  <si>
    <t>Svorka pásek - pásek nerez</t>
  </si>
  <si>
    <t>Svorka kulatina - pásek nerez</t>
  </si>
  <si>
    <t>Křížová svorka nerez</t>
  </si>
  <si>
    <t>Smršťovací bandáž s lepidlem</t>
  </si>
  <si>
    <t>Asflatový nátěr</t>
  </si>
  <si>
    <t>Označovací číslo svodu</t>
  </si>
  <si>
    <t xml:space="preserve">Ochranná trubka </t>
  </si>
  <si>
    <t>Držák ochranné trubky</t>
  </si>
  <si>
    <t>Hmoždinka 12x150</t>
  </si>
  <si>
    <t>Hmoždinka 8x150</t>
  </si>
  <si>
    <t>Podružný materiál</t>
  </si>
  <si>
    <t>Ostatní - hromosvod</t>
  </si>
  <si>
    <t>Ruční výkopové práce š.30 hl.100 v zemině tř.4</t>
  </si>
  <si>
    <t>Zásyp zeminou z výkopu</t>
  </si>
  <si>
    <t>Hutnění výkopu</t>
  </si>
  <si>
    <t>Vnitrostaveništní přesun hmot</t>
  </si>
  <si>
    <t>Kontrolní měření uzemnění</t>
  </si>
  <si>
    <t>PPV</t>
  </si>
  <si>
    <t xml:space="preserve">Kompletační činnost </t>
  </si>
  <si>
    <t>Přesun</t>
  </si>
  <si>
    <t>Prořez</t>
  </si>
  <si>
    <t>J.cena montáž [CZK]</t>
  </si>
  <si>
    <t>Silnoproud</t>
  </si>
  <si>
    <t>Dodávky + montáž rozvaděč</t>
  </si>
  <si>
    <t xml:space="preserve"> Oceloplechová rozvodnice pod omítku 96M, min. IP30</t>
  </si>
  <si>
    <t>SVBC-12,5-4-MZ</t>
  </si>
  <si>
    <t>MSN 40A/3</t>
  </si>
  <si>
    <t>SV-LT-400</t>
  </si>
  <si>
    <t>LMF B16/2/30mA typ A</t>
  </si>
  <si>
    <t>LMF B10/2/30mA typ AC</t>
  </si>
  <si>
    <t>LMF B16/2/30mA typ AC</t>
  </si>
  <si>
    <t>LFN 25/4/30mA</t>
  </si>
  <si>
    <t>LTN B4/1</t>
  </si>
  <si>
    <t>LTN B10/1</t>
  </si>
  <si>
    <t>LTN B16/1</t>
  </si>
  <si>
    <t>LTN B16/3</t>
  </si>
  <si>
    <t>LTN B20/3</t>
  </si>
  <si>
    <t>RSI-20-10</t>
  </si>
  <si>
    <t>CRM-161</t>
  </si>
  <si>
    <t>Relé 40.52.9.012.0000</t>
  </si>
  <si>
    <t xml:space="preserve">Ukončovací díl hřebenu </t>
  </si>
  <si>
    <t>Spojovací hřeben 1m</t>
  </si>
  <si>
    <t>Vodič CY 6 - hnědý</t>
  </si>
  <si>
    <t>Vodič CY 6 - černý</t>
  </si>
  <si>
    <t>Vodič CY 6 - šedý</t>
  </si>
  <si>
    <t>Vodič CY 6 - modrý</t>
  </si>
  <si>
    <t>Vodič CY 6 - zelený/žlutý</t>
  </si>
  <si>
    <t>Označovací návlečka kabeláže CY 2,5</t>
  </si>
  <si>
    <t>Označovací štítek do návlečky kabeláže CY 2,5</t>
  </si>
  <si>
    <t>Kapsa do dveří rozvaděče pro schéma</t>
  </si>
  <si>
    <t xml:space="preserve">Vysekání kapsy pro rozvaděč </t>
  </si>
  <si>
    <t>Usazení rozvaděče, přisádrování</t>
  </si>
  <si>
    <t>Certifikace a zkoušky instalované rozvodnice, dodávka kompletní dokumentace</t>
  </si>
  <si>
    <t xml:space="preserve"> Oceloplechová rozvodnice pod omítku 36M, min. IP30</t>
  </si>
  <si>
    <t>SV-LT-X400</t>
  </si>
  <si>
    <t>OLI B16/2/30mA typ A</t>
  </si>
  <si>
    <t>LTN C20/3</t>
  </si>
  <si>
    <t>Ukončovací díl hřebenu S3-L</t>
  </si>
  <si>
    <t>Spojovací hřeben S3-L 1m</t>
  </si>
  <si>
    <t>Usazení rozvaděče</t>
  </si>
  <si>
    <t>Dodávky + montáž svítidla</t>
  </si>
  <si>
    <t>Prachotěsné svítidlo 120 30W, 3000K, 120D</t>
  </si>
  <si>
    <t>Nouzové svítidlo nástěnné NES 3W, 3h, IP65</t>
  </si>
  <si>
    <t>Prachotěsné svítidlo 60 17W, 3000K, 120D</t>
  </si>
  <si>
    <t>Plafonier MINI 17W, 3000K, 120D</t>
  </si>
  <si>
    <t>Interierové svítidlo TUBO 14W, 3000K, 70D</t>
  </si>
  <si>
    <t>Nouzové svítidlo kulaté BES 3W, 3h</t>
  </si>
  <si>
    <t>Nouzové svítidlo stropní CES 1W, 3h</t>
  </si>
  <si>
    <t>Svítidlo liniové PRESTO 25W, 3000K, UGR</t>
  </si>
  <si>
    <t>Svítidlo pod linku 36W, 3000K, IP65</t>
  </si>
  <si>
    <t>Reflektor 20W, 3000K, ASY</t>
  </si>
  <si>
    <t>Svítidlo liniové PRESTO 31W, 3000K, UGR</t>
  </si>
  <si>
    <t>Plafonier MINI 17W, 3000K, 120D s modulem NO</t>
  </si>
  <si>
    <t>Dodávky silnoproud</t>
  </si>
  <si>
    <t>CY 6</t>
  </si>
  <si>
    <t>CY 10</t>
  </si>
  <si>
    <t>CY 25</t>
  </si>
  <si>
    <t>CYKY-O 3x1,5</t>
  </si>
  <si>
    <t>CYKY-J 3x2,5</t>
  </si>
  <si>
    <t>CYKY-J 5x1,5</t>
  </si>
  <si>
    <t>CYKY-J 5x2,5</t>
  </si>
  <si>
    <t>CYKY-J 5x4</t>
  </si>
  <si>
    <t>J-Y(ST)Y 3x2x0,6</t>
  </si>
  <si>
    <t>Zásuvka jednoduchá šedá přisazená montáž, IP44</t>
  </si>
  <si>
    <t>Zásuvka dvojitá, ocelová, IP40, montáž pod omítku</t>
  </si>
  <si>
    <t>Zásuvka jednoduchá ocelová, IP40, montáž pod omítku</t>
  </si>
  <si>
    <t>Zásuvka dvojitá IP40 s přepěťovou ochranou, ocelová, montáž pod omítku</t>
  </si>
  <si>
    <t>Zásuvka jednoduchá IP44, montáž pod omítku, bílá barva</t>
  </si>
  <si>
    <t xml:space="preserve">Tělo spínače 5 </t>
  </si>
  <si>
    <t xml:space="preserve">Tělo spínače 6 </t>
  </si>
  <si>
    <t xml:space="preserve">Tělo spínače 1 </t>
  </si>
  <si>
    <t xml:space="preserve">Tělo spínače 1/0+1/0 </t>
  </si>
  <si>
    <t>Klapka spínače 1,6,7 ocelová</t>
  </si>
  <si>
    <t>Klapka spínače 5,6+6,1/0+1/0 ocelová</t>
  </si>
  <si>
    <t>Rámeček jednoduchý vodorovný IP20 ocelvá</t>
  </si>
  <si>
    <t>Rámeček jednoduchý vodorovný IP44 ocelová</t>
  </si>
  <si>
    <t>Tělo spínače 1 IP44</t>
  </si>
  <si>
    <t>Tělo spínače řazení 1/0+1/0 IP44</t>
  </si>
  <si>
    <t>Rámeček pětinásobný vodorovný bílý</t>
  </si>
  <si>
    <t>Spínač PIR stropní přisazený IP20 bílý</t>
  </si>
  <si>
    <t>Spínač 1 přisazená montáž IP44</t>
  </si>
  <si>
    <t>Spínač 6 přisazená montáž IP44</t>
  </si>
  <si>
    <t>Spínač 5 přisazená montáž IP44</t>
  </si>
  <si>
    <t>Instalační krabice KUL68-45LD spojovací včetně vykroužení a sádrování</t>
  </si>
  <si>
    <t>Instalační krabice KPR68 spojovací včetně vykroužení a sádrování</t>
  </si>
  <si>
    <t>Instalační krabice KUL68/45 včetně vykroužení a instalace</t>
  </si>
  <si>
    <t xml:space="preserve">Panelová instalační krabice pro jednoduchou zásuvku </t>
  </si>
  <si>
    <t>PIR Snímač pohybu pro spínání osvětlení, přisazený, krytí IP44</t>
  </si>
  <si>
    <t>Odbočná krabice A11</t>
  </si>
  <si>
    <t>Víčko krabice KU68 na šroubky</t>
  </si>
  <si>
    <t>Nástrčné svorky dvojité pevný drát</t>
  </si>
  <si>
    <t>Nástrčné svorky trojité pevný drát</t>
  </si>
  <si>
    <t>Nástrčné svorky čtyřnásobné pevný drát</t>
  </si>
  <si>
    <t>Lišta vkládací 20x20</t>
  </si>
  <si>
    <t>Lišta vkládací 40x20</t>
  </si>
  <si>
    <t xml:space="preserve">Podružný materiál pro lišty (rohy, úhly, lepící tmel atp.) </t>
  </si>
  <si>
    <t>Trubka pevná 20</t>
  </si>
  <si>
    <t>Trubka ohebná 20</t>
  </si>
  <si>
    <t>Trubka ohebná 25</t>
  </si>
  <si>
    <t>Spojka trubky 20</t>
  </si>
  <si>
    <t>Příchytka trubky 20</t>
  </si>
  <si>
    <t>Trubka pevná 25</t>
  </si>
  <si>
    <t>Spojka trubky 25</t>
  </si>
  <si>
    <t>Příchytka trubky 25</t>
  </si>
  <si>
    <t>Vrut 4x40</t>
  </si>
  <si>
    <t>Hmoždinka 8</t>
  </si>
  <si>
    <t>Hmoždinka 10</t>
  </si>
  <si>
    <t>Vrut 5x50</t>
  </si>
  <si>
    <t>Vrut 3,5x30</t>
  </si>
  <si>
    <t>Průvlaková kotva 12x120</t>
  </si>
  <si>
    <t>Kabelový žlab žárový zinek 100x50</t>
  </si>
  <si>
    <t xml:space="preserve">Spojka kabelového žlabu </t>
  </si>
  <si>
    <t>Držák kabelového žlabu 100</t>
  </si>
  <si>
    <t>Externí tlačítko TOTAL STOP uzavřené, skleněná tabulka, min. IP44</t>
  </si>
  <si>
    <t>Autonomní snímač CO2 bateriový, přisazený</t>
  </si>
  <si>
    <t>Skříň pro doběh vzduchotechniky (impulzní relé, jistič B6/1, Svorky, vývodky, DIN lišta)</t>
  </si>
  <si>
    <t>Snímač teploty s reléovým výstupem</t>
  </si>
  <si>
    <t>Snímač vlhkosti s reléovým výstupem</t>
  </si>
  <si>
    <t>Bernard svorka</t>
  </si>
  <si>
    <t>Měděný Cu pásek pro Bernard svorku</t>
  </si>
  <si>
    <t>Sádra</t>
  </si>
  <si>
    <t>Prořez + 10%</t>
  </si>
  <si>
    <t>Podr.materiál + 3%</t>
  </si>
  <si>
    <t>Montáže silnoproud</t>
  </si>
  <si>
    <t xml:space="preserve">Vysekání rýh ve zdivu cihelném hl do 30 mm š do 30 mm </t>
  </si>
  <si>
    <t>Vysekání rýh ve zdivu cihelném hl do 40 mm š. do 40mm</t>
  </si>
  <si>
    <t>Prostupy skrze stropní konstrukci 200mm š 200mm d</t>
  </si>
  <si>
    <t>Prostupy skrze cihelné zdivo 100mm š 100mm d</t>
  </si>
  <si>
    <t>Prostupy skrze cihelné zdivo 50mm š 50mm d</t>
  </si>
  <si>
    <t>Kompletační činnost + 4,5%</t>
  </si>
  <si>
    <t>Přesun + 3%</t>
  </si>
  <si>
    <t>Dodávky - přívod</t>
  </si>
  <si>
    <t>Elektroměrový pilířový rozvaděč dvousazbový, zapuštěný, IP44</t>
  </si>
  <si>
    <t>Elektroměrový pilířový rozvaděč dvousazbový, zapuštěný, IP44 s dvojitými vývodovými svorkami</t>
  </si>
  <si>
    <t>Kabel CYKY-J 4x16</t>
  </si>
  <si>
    <t>Kabel CYKY-J 5x10</t>
  </si>
  <si>
    <t>Kabel CYKY-J 3x1,5</t>
  </si>
  <si>
    <t>Kabel CYKY-J 5x2,5</t>
  </si>
  <si>
    <t>Chránička KOPOFLEX 50</t>
  </si>
  <si>
    <t>Jistič B25/3 10kA</t>
  </si>
  <si>
    <t>Jistič B32/3 10kA</t>
  </si>
  <si>
    <t xml:space="preserve">Ochranná fólie červená </t>
  </si>
  <si>
    <t>Písek fr. 0/4</t>
  </si>
  <si>
    <t>Prožez</t>
  </si>
  <si>
    <t>PM</t>
  </si>
  <si>
    <t xml:space="preserve">M </t>
  </si>
  <si>
    <t>Montáže - přívod</t>
  </si>
  <si>
    <t>Montáž chráničky přes 40 do 63mm volně</t>
  </si>
  <si>
    <t>Montáž kabel Cu kulatý žíla 3x1,5 až 5x2,5 v chráničce</t>
  </si>
  <si>
    <t>Montáž kabel Cu kulatý žíla 5x10 v chráničce</t>
  </si>
  <si>
    <t xml:space="preserve">Montáž kabel Cu plný kulatý žíla 4x16 až 25 mm2  </t>
  </si>
  <si>
    <t>Usazení elektroměrového pilíře v zemině třídy 5</t>
  </si>
  <si>
    <t xml:space="preserve">Osazení a připojení trojfázového jistič </t>
  </si>
  <si>
    <t>Úprava původního elektroměrového rozvaděče na průběžný rozvaděč (přemostění místa pro elektroměr)</t>
  </si>
  <si>
    <t>Výkopové práce ruční zemina tř. 5 š. 40cm, hl. 80cm</t>
  </si>
  <si>
    <t>Pískové lóže 5cm</t>
  </si>
  <si>
    <t>Ruční zásyp kabelů pískem 15cm</t>
  </si>
  <si>
    <t>Uložení zbylé zeminy na skládku</t>
  </si>
  <si>
    <t>Doprava písku, odvoz zeminy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</si>
</sst>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0.00\ &quot;Kč&quot;;[Red]\-#,##0.00\ &quot;Kč&quot;"/>
    <numFmt numFmtId="44" formatCode="_-* #,##0.00\ &quot;Kč&quot;_-;\-* #,##0.00\ &quot;Kč&quot;_-;_-* &quot;-&quot;??\ &quot;Kč&quot;_-;_-@_-"/>
    <numFmt numFmtId="164" formatCode="#,##0.00%"/>
    <numFmt numFmtId="165" formatCode="dd\.mm\.yyyy"/>
    <numFmt numFmtId="166" formatCode="#,##0.00000"/>
    <numFmt numFmtId="167" formatCode="#,##0.000"/>
    <numFmt numFmtId="168" formatCode="0.000"/>
    <numFmt numFmtId="169" formatCode="#,##0.00&quot; Kč&quot;"/>
    <numFmt numFmtId="170" formatCode="#,##0.00\ &quot;Kč&quot;"/>
    <numFmt numFmtId="171" formatCode="_-* #,##0.000\ &quot;Kč&quot;_-;\-* #,##0.000\ &quot;Kč&quot;_-;_-* &quot;-&quot;???\ &quot;Kč&quot;_-;_-@_-"/>
    <numFmt numFmtId="172" formatCode="0.00\ %"/>
    <numFmt numFmtId="173" formatCode="#,##0.00\ [$Kč-405];[Red]\-#,##0.00\ [$Kč-405]"/>
  </numFmts>
  <fonts count="6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i/>
      <sz val="11"/>
      <color rgb="FF7F7F7F"/>
      <name val="Calibri"/>
      <family val="2"/>
      <scheme val="minor"/>
    </font>
    <font>
      <sz val="8"/>
      <color indexed="8"/>
      <name val="Arial CE"/>
      <family val="2"/>
    </font>
    <font>
      <sz val="8"/>
      <name val="Arial"/>
      <family val="2"/>
    </font>
    <font>
      <sz val="9"/>
      <color rgb="FF000000"/>
      <name val="Calibri"/>
      <family val="2"/>
    </font>
    <font>
      <b/>
      <sz val="9"/>
      <color rgb="FF003366"/>
      <name val="Arial CE"/>
      <family val="2"/>
    </font>
    <font>
      <b/>
      <sz val="9"/>
      <color rgb="FF000000"/>
      <name val="Calibri"/>
      <family val="2"/>
    </font>
    <font>
      <sz val="9"/>
      <color rgb="FF000000"/>
      <name val="Arial CE"/>
      <family val="2"/>
    </font>
    <font>
      <sz val="9"/>
      <name val="Arial"/>
      <family val="2"/>
    </font>
    <font>
      <b/>
      <sz val="9"/>
      <color rgb="FF960000"/>
      <name val="Arial"/>
      <family val="2"/>
    </font>
    <font>
      <sz val="9"/>
      <color rgb="FF000000"/>
      <name val="Arial"/>
      <family val="2"/>
    </font>
    <font>
      <b/>
      <sz val="9"/>
      <color rgb="FF003366"/>
      <name val="Arial"/>
      <family val="2"/>
    </font>
    <font>
      <sz val="9"/>
      <color rgb="FF0070C0"/>
      <name val="Arial"/>
      <family val="2"/>
    </font>
    <font>
      <sz val="9"/>
      <name val="Calibri"/>
      <family val="2"/>
      <scheme val="minor"/>
    </font>
    <font>
      <sz val="9"/>
      <color theme="1"/>
      <name val="Calibri"/>
      <family val="2"/>
      <scheme val="minor"/>
    </font>
    <font>
      <sz val="9"/>
      <color theme="4"/>
      <name val="Arial CE"/>
      <family val="2"/>
    </font>
    <font>
      <sz val="9"/>
      <color theme="4"/>
      <name val="Calibri"/>
      <family val="2"/>
      <scheme val="minor"/>
    </font>
    <font>
      <sz val="9"/>
      <color theme="1"/>
      <name val="Arial"/>
      <family val="2"/>
    </font>
    <font>
      <sz val="9"/>
      <color rgb="FF0070C0"/>
      <name val="Arial CE"/>
      <family val="2"/>
    </font>
    <font>
      <sz val="9"/>
      <color rgb="FF0070C0"/>
      <name val="Calibri"/>
      <family val="2"/>
      <scheme val="minor"/>
    </font>
    <font>
      <sz val="9"/>
      <color rgb="FF4472C4"/>
      <name val="Arial"/>
      <family val="2"/>
    </font>
  </fonts>
  <fills count="10">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theme="0" tint="-0.04997999966144562"/>
        <bgColor indexed="64"/>
      </patternFill>
    </fill>
    <fill>
      <patternFill patternType="solid">
        <fgColor rgb="FFC0C0C0"/>
        <bgColor indexed="64"/>
      </patternFill>
    </fill>
    <fill>
      <patternFill patternType="solid">
        <fgColor theme="9"/>
        <bgColor indexed="64"/>
      </patternFill>
    </fill>
    <fill>
      <patternFill patternType="solid">
        <fgColor indexed="13"/>
        <bgColor indexed="64"/>
      </patternFill>
    </fill>
    <fill>
      <patternFill patternType="solid">
        <fgColor rgb="FFFFFF00"/>
        <bgColor indexed="64"/>
      </patternFill>
    </fill>
    <fill>
      <patternFill patternType="solid">
        <fgColor rgb="FFD2D2D2"/>
        <bgColor indexed="64"/>
      </patternFill>
    </fill>
  </fills>
  <borders count="32">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hair">
        <color rgb="FF969696"/>
      </left>
      <right style="hair">
        <color rgb="FF969696"/>
      </right>
      <top style="hair">
        <color rgb="FF969696"/>
      </top>
      <bottom style="hair">
        <color rgb="FF96969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cellStyleXfs>
  <cellXfs count="62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1"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0" borderId="3" xfId="0" applyBorder="1" applyAlignment="1">
      <alignment horizontal="center" vertical="center" wrapText="1"/>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22" fillId="0" borderId="18"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37" fillId="0" borderId="3" xfId="0" applyFont="1" applyBorder="1" applyAlignment="1">
      <alignment vertical="center"/>
    </xf>
    <xf numFmtId="0" fontId="36" fillId="0" borderId="18" xfId="0" applyFont="1" applyBorder="1" applyAlignment="1">
      <alignment horizontal="left" vertical="center"/>
    </xf>
    <xf numFmtId="0" fontId="36"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2" fillId="0" borderId="19" xfId="0" applyFont="1" applyBorder="1" applyAlignment="1">
      <alignment horizontal="left" vertical="center"/>
    </xf>
    <xf numFmtId="0" fontId="22" fillId="0" borderId="20" xfId="0" applyFont="1" applyBorder="1" applyAlignment="1">
      <alignment horizontal="center" vertical="center"/>
    </xf>
    <xf numFmtId="166" fontId="22" fillId="0" borderId="20" xfId="0" applyNumberFormat="1" applyFont="1" applyBorder="1" applyAlignment="1">
      <alignment vertical="center"/>
    </xf>
    <xf numFmtId="166" fontId="22" fillId="0" borderId="21" xfId="0" applyNumberFormat="1" applyFont="1" applyBorder="1" applyAlignment="1">
      <alignment vertical="center"/>
    </xf>
    <xf numFmtId="0" fontId="0" fillId="0" borderId="0" xfId="0" applyAlignment="1">
      <alignment vertical="top"/>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7" xfId="0" applyFont="1" applyBorder="1" applyAlignment="1">
      <alignment vertical="center" wrapText="1"/>
    </xf>
    <xf numFmtId="0" fontId="42" fillId="0" borderId="28" xfId="0" applyFont="1" applyBorder="1" applyAlignment="1">
      <alignment vertical="center" wrapText="1"/>
    </xf>
    <xf numFmtId="0" fontId="38" fillId="0" borderId="29"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2" xfId="0" applyFont="1" applyBorder="1" applyAlignment="1">
      <alignment horizontal="left" vertical="center"/>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5"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7" xfId="0" applyFont="1" applyBorder="1" applyAlignment="1">
      <alignment horizontal="left" vertical="center"/>
    </xf>
    <xf numFmtId="0" fontId="42" fillId="0" borderId="28" xfId="0" applyFont="1" applyBorder="1" applyAlignment="1">
      <alignment horizontal="left" vertical="center"/>
    </xf>
    <xf numFmtId="0" fontId="38" fillId="0" borderId="29"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2" xfId="0" applyFont="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1" fillId="0" borderId="25" xfId="0" applyFont="1" applyBorder="1" applyAlignment="1">
      <alignment horizontal="left" vertical="center" wrapText="1"/>
    </xf>
    <xf numFmtId="0" fontId="41" fillId="0" borderId="0" xfId="0" applyFont="1" applyBorder="1" applyAlignment="1">
      <alignment horizontal="left" vertical="center"/>
    </xf>
    <xf numFmtId="0" fontId="41" fillId="0" borderId="26" xfId="0" applyFont="1" applyBorder="1" applyAlignment="1">
      <alignment horizontal="left" vertical="center" wrapText="1"/>
    </xf>
    <xf numFmtId="0" fontId="41" fillId="0" borderId="26" xfId="0" applyFont="1" applyBorder="1" applyAlignment="1">
      <alignment horizontal="left" vertical="center"/>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7" xfId="0" applyFont="1" applyBorder="1" applyAlignment="1">
      <alignment horizontal="left" vertical="center"/>
    </xf>
    <xf numFmtId="0" fontId="41" fillId="0" borderId="29"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38" fillId="0" borderId="25" xfId="0" applyFont="1" applyBorder="1" applyAlignment="1">
      <alignment vertical="top"/>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4" fillId="0" borderId="0" xfId="0" applyFont="1" applyAlignment="1">
      <alignment vertical="center"/>
    </xf>
    <xf numFmtId="0" fontId="27" fillId="0" borderId="0" xfId="0" applyFont="1" applyAlignment="1">
      <alignment vertical="center"/>
    </xf>
    <xf numFmtId="0" fontId="3" fillId="0" borderId="0" xfId="0" applyFont="1" applyAlignment="1">
      <alignment horizontal="left" vertical="center"/>
    </xf>
    <xf numFmtId="0" fontId="0" fillId="0" borderId="0" xfId="0"/>
    <xf numFmtId="0" fontId="0" fillId="0" borderId="5" xfId="0" applyFont="1" applyBorder="1" applyAlignment="1">
      <alignment vertical="center"/>
    </xf>
    <xf numFmtId="0" fontId="2" fillId="0" borderId="0" xfId="0" applyFont="1" applyAlignment="1">
      <alignment vertical="center"/>
    </xf>
    <xf numFmtId="0" fontId="0" fillId="2" borderId="7" xfId="0" applyFont="1" applyFill="1" applyBorder="1" applyAlignment="1">
      <alignment vertical="center"/>
    </xf>
    <xf numFmtId="0" fontId="3"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21" fillId="3" borderId="15" xfId="0" applyFont="1" applyFill="1" applyBorder="1" applyAlignment="1" applyProtection="1">
      <alignment horizontal="center" vertical="center" wrapText="1"/>
      <protection locked="0"/>
    </xf>
    <xf numFmtId="0" fontId="0" fillId="0" borderId="30" xfId="0" applyBorder="1"/>
    <xf numFmtId="0" fontId="21" fillId="3" borderId="15" xfId="0" applyFont="1" applyFill="1" applyBorder="1" applyAlignment="1">
      <alignment vertical="center" wrapText="1"/>
    </xf>
    <xf numFmtId="0" fontId="21" fillId="3" borderId="16" xfId="0" applyFont="1" applyFill="1" applyBorder="1" applyAlignment="1">
      <alignment horizontal="right" vertical="center" wrapText="1" indent="1"/>
    </xf>
    <xf numFmtId="0" fontId="0" fillId="4" borderId="0" xfId="0" applyFont="1" applyFill="1" applyAlignment="1" applyProtection="1">
      <alignment vertical="center"/>
      <protection locked="0"/>
    </xf>
    <xf numFmtId="0" fontId="3" fillId="4" borderId="0" xfId="0" applyFont="1" applyFill="1" applyAlignment="1" applyProtection="1">
      <alignment horizontal="left" vertical="center"/>
      <protection locked="0"/>
    </xf>
    <xf numFmtId="0" fontId="0" fillId="4" borderId="0" xfId="0" applyFill="1" applyProtection="1">
      <protection locked="0"/>
    </xf>
    <xf numFmtId="4" fontId="21" fillId="4" borderId="31" xfId="0" applyNumberFormat="1"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1" fillId="4" borderId="0" xfId="0" applyFont="1" applyFill="1" applyAlignment="1" applyProtection="1">
      <alignment vertical="center"/>
      <protection locked="0"/>
    </xf>
    <xf numFmtId="0" fontId="12" fillId="4" borderId="0" xfId="0" applyFont="1" applyFill="1" applyAlignment="1" applyProtection="1">
      <alignment vertical="center"/>
      <protection locked="0"/>
    </xf>
    <xf numFmtId="0" fontId="13" fillId="4" borderId="0" xfId="0" applyFont="1" applyFill="1" applyAlignment="1" applyProtection="1">
      <alignment vertical="center"/>
      <protection locked="0"/>
    </xf>
    <xf numFmtId="0" fontId="9" fillId="4" borderId="0" xfId="0" applyFont="1" applyFill="1" applyAlignment="1" applyProtection="1">
      <alignment/>
      <protection locked="0"/>
    </xf>
    <xf numFmtId="4" fontId="36" fillId="4" borderId="31" xfId="0" applyNumberFormat="1" applyFont="1" applyFill="1" applyBorder="1" applyAlignment="1" applyProtection="1">
      <alignment vertical="center"/>
      <protection locked="0"/>
    </xf>
    <xf numFmtId="0" fontId="0" fillId="0" borderId="0" xfId="0" applyFont="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16"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21" fillId="3" borderId="14" xfId="0" applyFont="1" applyFill="1" applyBorder="1" applyAlignment="1" applyProtection="1">
      <alignment horizontal="center" vertical="center" wrapText="1"/>
      <protection/>
    </xf>
    <xf numFmtId="0" fontId="21" fillId="3" borderId="15" xfId="0" applyFont="1" applyFill="1" applyBorder="1" applyAlignment="1" applyProtection="1">
      <alignment horizontal="center" vertical="center" wrapText="1"/>
      <protection/>
    </xf>
    <xf numFmtId="0" fontId="21" fillId="3" borderId="16" xfId="0" applyFont="1" applyFill="1" applyBorder="1"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9" fillId="0" borderId="0" xfId="0" applyFont="1" applyAlignment="1" applyProtection="1">
      <alignment/>
      <protection/>
    </xf>
    <xf numFmtId="0" fontId="9" fillId="0" borderId="3"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31" xfId="0" applyFont="1" applyBorder="1" applyAlignment="1" applyProtection="1">
      <alignment horizontal="center" vertical="center"/>
      <protection/>
    </xf>
    <xf numFmtId="49" fontId="21" fillId="0" borderId="31" xfId="0" applyNumberFormat="1" applyFont="1" applyBorder="1" applyAlignment="1" applyProtection="1">
      <alignment horizontal="left" vertical="center" wrapText="1"/>
      <protection/>
    </xf>
    <xf numFmtId="0" fontId="21" fillId="0" borderId="31" xfId="0" applyFont="1" applyBorder="1" applyAlignment="1" applyProtection="1">
      <alignment horizontal="left" vertical="center" wrapText="1"/>
      <protection/>
    </xf>
    <xf numFmtId="0" fontId="21" fillId="0" borderId="31" xfId="0" applyFont="1" applyBorder="1" applyAlignment="1" applyProtection="1">
      <alignment horizontal="center" vertical="center" wrapText="1"/>
      <protection/>
    </xf>
    <xf numFmtId="167" fontId="21" fillId="0" borderId="31" xfId="0" applyNumberFormat="1" applyFont="1" applyBorder="1" applyAlignment="1" applyProtection="1">
      <alignment vertical="center"/>
      <protection/>
    </xf>
    <xf numFmtId="4" fontId="21" fillId="0" borderId="31" xfId="0" applyNumberFormat="1" applyFont="1" applyBorder="1" applyAlignment="1" applyProtection="1">
      <alignment vertical="center"/>
      <protection/>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1" fillId="0" borderId="0" xfId="0" applyFont="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3" fillId="0" borderId="0" xfId="0" applyFont="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36" fillId="0" borderId="31" xfId="0" applyFont="1" applyBorder="1" applyAlignment="1" applyProtection="1">
      <alignment horizontal="center" vertical="center"/>
      <protection/>
    </xf>
    <xf numFmtId="49" fontId="36" fillId="0" borderId="31" xfId="0" applyNumberFormat="1" applyFont="1" applyBorder="1" applyAlignment="1" applyProtection="1">
      <alignment horizontal="left" vertical="center" wrapText="1"/>
      <protection/>
    </xf>
    <xf numFmtId="0" fontId="36" fillId="0" borderId="31" xfId="0" applyFont="1" applyBorder="1" applyAlignment="1" applyProtection="1">
      <alignment horizontal="left" vertical="center" wrapText="1"/>
      <protection/>
    </xf>
    <xf numFmtId="0" fontId="36" fillId="0" borderId="31" xfId="0" applyFont="1" applyBorder="1" applyAlignment="1" applyProtection="1">
      <alignment horizontal="center" vertical="center" wrapText="1"/>
      <protection/>
    </xf>
    <xf numFmtId="167" fontId="36" fillId="0" borderId="31" xfId="0" applyNumberFormat="1" applyFont="1" applyBorder="1" applyAlignment="1" applyProtection="1">
      <alignment vertical="center"/>
      <protection/>
    </xf>
    <xf numFmtId="4" fontId="36" fillId="0" borderId="31" xfId="0" applyNumberFormat="1"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3"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3" fillId="0" borderId="0" xfId="0" applyFont="1" applyAlignment="1" applyProtection="1">
      <alignment horizontal="left" vertical="center" wrapText="1"/>
      <protection/>
    </xf>
    <xf numFmtId="0" fontId="0" fillId="0" borderId="10" xfId="0" applyFont="1" applyBorder="1" applyAlignment="1" applyProtection="1">
      <alignment vertical="center"/>
      <protection/>
    </xf>
    <xf numFmtId="0" fontId="17" fillId="0" borderId="0" xfId="0" applyFont="1" applyAlignment="1" applyProtection="1">
      <alignment horizontal="left" vertical="center"/>
      <protection/>
    </xf>
    <xf numFmtId="4" fontId="23"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0"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right" vertical="center"/>
      <protection/>
    </xf>
    <xf numFmtId="0" fontId="5" fillId="3" borderId="7" xfId="0" applyFont="1" applyFill="1" applyBorder="1" applyAlignment="1" applyProtection="1">
      <alignment horizontal="center"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21" fillId="3" borderId="0" xfId="0" applyFont="1" applyFill="1" applyAlignment="1" applyProtection="1">
      <alignment horizontal="left" vertical="center"/>
      <protection/>
    </xf>
    <xf numFmtId="0" fontId="21" fillId="3"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3" xfId="0" applyFont="1" applyBorder="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4" borderId="9" xfId="0" applyFont="1" applyFill="1" applyBorder="1" applyAlignment="1" applyProtection="1">
      <alignment vertical="center"/>
      <protection locked="0"/>
    </xf>
    <xf numFmtId="0" fontId="26" fillId="0" borderId="0" xfId="0" applyFont="1" applyAlignment="1">
      <alignment horizontal="left" vertical="center" wrapText="1"/>
    </xf>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164" fontId="2" fillId="0" borderId="0" xfId="0" applyNumberFormat="1" applyFont="1" applyAlignment="1">
      <alignment horizontal="left" vertical="center"/>
    </xf>
    <xf numFmtId="0" fontId="2" fillId="0" borderId="0" xfId="0" applyFont="1" applyAlignment="1">
      <alignment vertical="center"/>
    </xf>
    <xf numFmtId="4" fontId="18" fillId="0" borderId="0" xfId="0" applyNumberFormat="1" applyFont="1" applyAlignment="1">
      <alignment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15" fillId="5" borderId="0" xfId="0" applyFont="1" applyFill="1" applyAlignment="1">
      <alignment horizontal="center" vertical="center"/>
    </xf>
    <xf numFmtId="0" fontId="21" fillId="3" borderId="7" xfId="0" applyFont="1" applyFill="1" applyBorder="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23" fillId="0" borderId="0" xfId="0" applyNumberFormat="1"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8"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8" xfId="0" applyFont="1" applyBorder="1" applyAlignment="1">
      <alignment horizontal="left" wrapText="1"/>
    </xf>
    <xf numFmtId="49" fontId="0" fillId="0" borderId="0" xfId="0" applyNumberFormat="1" applyFont="1" applyBorder="1" applyAlignment="1">
      <alignment horizontal="left" vertical="center" wrapText="1"/>
    </xf>
    <xf numFmtId="0" fontId="21" fillId="6" borderId="31" xfId="0" applyFont="1" applyFill="1" applyBorder="1" applyAlignment="1" applyProtection="1">
      <alignment horizontal="left" vertical="center" wrapText="1"/>
      <protection/>
    </xf>
    <xf numFmtId="4" fontId="21" fillId="6" borderId="31"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0" fillId="0" borderId="30" xfId="0" applyFont="1" applyBorder="1"/>
    <xf numFmtId="0" fontId="0" fillId="0" borderId="30" xfId="0" applyFont="1" applyBorder="1" applyAlignment="1">
      <alignment wrapText="1"/>
    </xf>
    <xf numFmtId="4" fontId="0" fillId="0" borderId="30" xfId="0" applyNumberFormat="1" applyFont="1" applyBorder="1"/>
    <xf numFmtId="4" fontId="0" fillId="4" borderId="30" xfId="0" applyNumberFormat="1" applyFont="1" applyFill="1" applyBorder="1" applyProtection="1">
      <protection locked="0"/>
    </xf>
    <xf numFmtId="0" fontId="0" fillId="4" borderId="30" xfId="0" applyFont="1" applyFill="1" applyBorder="1" applyProtection="1">
      <protection locked="0"/>
    </xf>
    <xf numFmtId="4" fontId="0" fillId="7" borderId="30" xfId="0" applyNumberFormat="1" applyFont="1" applyFill="1" applyBorder="1"/>
    <xf numFmtId="0" fontId="0" fillId="7" borderId="30" xfId="0" applyFont="1" applyFill="1" applyBorder="1"/>
    <xf numFmtId="0" fontId="0" fillId="0" borderId="30" xfId="0" applyFont="1" applyBorder="1" applyAlignment="1">
      <alignment wrapText="1"/>
    </xf>
    <xf numFmtId="0" fontId="48" fillId="0" borderId="30" xfId="0" applyFont="1" applyBorder="1" applyAlignment="1">
      <alignment wrapText="1"/>
    </xf>
    <xf numFmtId="0" fontId="49" fillId="0" borderId="30" xfId="0" applyFont="1" applyBorder="1" applyAlignment="1">
      <alignment wrapText="1"/>
    </xf>
    <xf numFmtId="4" fontId="0" fillId="8" borderId="30" xfId="0" applyNumberFormat="1" applyFont="1" applyFill="1" applyBorder="1"/>
    <xf numFmtId="0" fontId="21" fillId="9" borderId="15" xfId="22" applyFont="1" applyFill="1" applyBorder="1" applyAlignment="1" applyProtection="1">
      <alignment horizontal="center" vertical="center" wrapText="1"/>
      <protection/>
    </xf>
    <xf numFmtId="0" fontId="21" fillId="9" borderId="16" xfId="22" applyFont="1" applyFill="1" applyBorder="1" applyAlignment="1" applyProtection="1">
      <alignment horizontal="center" vertical="center" wrapText="1"/>
      <protection/>
    </xf>
    <xf numFmtId="0" fontId="23" fillId="0" borderId="0" xfId="22" applyFont="1" applyAlignment="1" applyProtection="1">
      <alignment horizontal="left" vertical="center"/>
      <protection/>
    </xf>
    <xf numFmtId="0" fontId="47" fillId="0" borderId="0" xfId="22" applyAlignment="1" applyProtection="1">
      <alignment vertical="center" wrapText="1"/>
      <protection/>
    </xf>
    <xf numFmtId="169" fontId="23" fillId="0" borderId="0" xfId="22" applyNumberFormat="1" applyFont="1" applyAlignment="1" applyProtection="1">
      <alignment wrapText="1"/>
      <protection/>
    </xf>
    <xf numFmtId="0" fontId="51" fillId="0" borderId="30" xfId="22" applyFont="1" applyBorder="1" applyAlignment="1" applyProtection="1">
      <alignment horizontal="left" wrapText="1"/>
      <protection/>
    </xf>
    <xf numFmtId="0" fontId="51" fillId="0" borderId="30" xfId="22" applyFont="1" applyBorder="1" applyAlignment="1" applyProtection="1">
      <alignment wrapText="1"/>
      <protection/>
    </xf>
    <xf numFmtId="169" fontId="51" fillId="0" borderId="30" xfId="22" applyNumberFormat="1" applyFont="1" applyBorder="1" applyAlignment="1" applyProtection="1">
      <alignment wrapText="1"/>
      <protection/>
    </xf>
    <xf numFmtId="0" fontId="57" fillId="0" borderId="30" xfId="22" applyFont="1" applyBorder="1" applyAlignment="1" applyProtection="1">
      <alignment horizontal="center" vertical="center" wrapText="1"/>
      <protection/>
    </xf>
    <xf numFmtId="0" fontId="57" fillId="0" borderId="30" xfId="22" applyFont="1" applyBorder="1" applyAlignment="1" applyProtection="1">
      <alignment horizontal="left" wrapText="1"/>
      <protection/>
    </xf>
    <xf numFmtId="0" fontId="57" fillId="0" borderId="30" xfId="22" applyFont="1" applyBorder="1" applyAlignment="1" applyProtection="1">
      <alignment wrapText="1"/>
      <protection/>
    </xf>
    <xf numFmtId="169" fontId="57" fillId="0" borderId="30" xfId="22" applyNumberFormat="1" applyFont="1" applyBorder="1" applyAlignment="1" applyProtection="1">
      <alignment wrapText="1"/>
      <protection/>
    </xf>
    <xf numFmtId="0" fontId="54" fillId="0" borderId="30" xfId="22" applyFont="1" applyBorder="1" applyAlignment="1" applyProtection="1">
      <alignment horizontal="center" vertical="center" wrapText="1"/>
      <protection/>
    </xf>
    <xf numFmtId="0" fontId="54" fillId="0" borderId="30" xfId="22" applyFont="1" applyBorder="1" applyAlignment="1" applyProtection="1">
      <alignment wrapText="1"/>
      <protection/>
    </xf>
    <xf numFmtId="168" fontId="54" fillId="0" borderId="30" xfId="22" applyNumberFormat="1" applyFont="1" applyBorder="1" applyAlignment="1" applyProtection="1">
      <alignment horizontal="right" vertical="center" wrapText="1"/>
      <protection/>
    </xf>
    <xf numFmtId="169" fontId="54" fillId="0" borderId="30" xfId="22" applyNumberFormat="1" applyFont="1" applyBorder="1" applyAlignment="1" applyProtection="1">
      <alignment horizontal="right" vertical="center" wrapText="1"/>
      <protection/>
    </xf>
    <xf numFmtId="169" fontId="54" fillId="0" borderId="30" xfId="22" applyNumberFormat="1" applyFont="1" applyBorder="1" applyAlignment="1" applyProtection="1">
      <alignment horizontal="right" wrapText="1"/>
      <protection/>
    </xf>
    <xf numFmtId="0" fontId="54" fillId="0" borderId="30" xfId="22" applyFont="1" applyBorder="1" applyAlignment="1" applyProtection="1">
      <alignment vertical="center" wrapText="1"/>
      <protection/>
    </xf>
    <xf numFmtId="172" fontId="54" fillId="0" borderId="30" xfId="22" applyNumberFormat="1" applyFont="1" applyBorder="1" applyAlignment="1" applyProtection="1">
      <alignment horizontal="right" vertical="center" wrapText="1"/>
      <protection/>
    </xf>
    <xf numFmtId="167" fontId="54" fillId="0" borderId="30" xfId="22" applyNumberFormat="1" applyFont="1" applyBorder="1" applyAlignment="1" applyProtection="1">
      <alignment horizontal="right" vertical="center" wrapText="1"/>
      <protection/>
    </xf>
    <xf numFmtId="169" fontId="56" fillId="0" borderId="30" xfId="22" applyNumberFormat="1" applyFont="1" applyBorder="1" applyAlignment="1" applyProtection="1">
      <alignment horizontal="right" vertical="center" wrapText="1"/>
      <protection/>
    </xf>
    <xf numFmtId="0" fontId="66" fillId="0" borderId="30" xfId="22" applyFont="1" applyBorder="1" applyAlignment="1" applyProtection="1">
      <alignment horizontal="center" vertical="center" wrapText="1"/>
      <protection/>
    </xf>
    <xf numFmtId="0" fontId="66" fillId="0" borderId="30" xfId="22" applyFont="1" applyBorder="1" applyAlignment="1" applyProtection="1">
      <alignment vertical="center" wrapText="1"/>
      <protection/>
    </xf>
    <xf numFmtId="167" fontId="66" fillId="0" borderId="30" xfId="22" applyNumberFormat="1" applyFont="1" applyBorder="1" applyAlignment="1" applyProtection="1">
      <alignment horizontal="right" vertical="center" wrapText="1"/>
      <protection/>
    </xf>
    <xf numFmtId="169" fontId="66" fillId="0" borderId="30" xfId="22" applyNumberFormat="1" applyFont="1" applyBorder="1" applyAlignment="1" applyProtection="1">
      <alignment horizontal="right" vertical="center" wrapText="1"/>
      <protection/>
    </xf>
    <xf numFmtId="0" fontId="56" fillId="0" borderId="30" xfId="22" applyFont="1" applyBorder="1" applyAlignment="1" applyProtection="1">
      <alignment wrapText="1"/>
      <protection/>
    </xf>
    <xf numFmtId="172" fontId="56" fillId="0" borderId="30" xfId="22" applyNumberFormat="1" applyFont="1" applyBorder="1" applyAlignment="1" applyProtection="1">
      <alignment horizontal="right" wrapText="1"/>
      <protection/>
    </xf>
    <xf numFmtId="173" fontId="56" fillId="0" borderId="30" xfId="22" applyNumberFormat="1" applyFont="1" applyBorder="1" applyAlignment="1" applyProtection="1">
      <alignment horizontal="right" wrapText="1"/>
      <protection/>
    </xf>
    <xf numFmtId="169" fontId="56" fillId="0" borderId="30" xfId="22" applyNumberFormat="1" applyFont="1" applyBorder="1" applyAlignment="1" applyProtection="1">
      <alignment horizontal="right" wrapText="1"/>
      <protection/>
    </xf>
    <xf numFmtId="169" fontId="54" fillId="4" borderId="30" xfId="22" applyNumberFormat="1" applyFont="1" applyFill="1" applyBorder="1" applyAlignment="1" applyProtection="1">
      <alignment horizontal="right" vertical="center" wrapText="1"/>
      <protection locked="0"/>
    </xf>
    <xf numFmtId="169" fontId="56" fillId="4" borderId="30" xfId="22" applyNumberFormat="1" applyFont="1" applyFill="1" applyBorder="1" applyAlignment="1" applyProtection="1">
      <alignment horizontal="right" vertical="center" wrapText="1"/>
      <protection locked="0"/>
    </xf>
    <xf numFmtId="169" fontId="66" fillId="4" borderId="30" xfId="22" applyNumberFormat="1" applyFont="1" applyFill="1" applyBorder="1" applyAlignment="1" applyProtection="1">
      <alignment horizontal="right" vertical="center" wrapText="1"/>
      <protection locked="0"/>
    </xf>
    <xf numFmtId="173" fontId="56" fillId="4" borderId="30" xfId="22" applyNumberFormat="1" applyFont="1" applyFill="1" applyBorder="1" applyAlignment="1" applyProtection="1">
      <alignment horizontal="right" wrapText="1"/>
      <protection locked="0"/>
    </xf>
    <xf numFmtId="169" fontId="56" fillId="4" borderId="30" xfId="22" applyNumberFormat="1" applyFont="1" applyFill="1" applyBorder="1" applyAlignment="1" applyProtection="1">
      <alignment horizontal="right" wrapText="1"/>
      <protection locked="0"/>
    </xf>
    <xf numFmtId="0" fontId="54" fillId="9" borderId="15" xfId="22" applyFont="1" applyFill="1" applyBorder="1" applyAlignment="1" applyProtection="1">
      <alignment horizontal="center" vertical="center" wrapText="1"/>
      <protection/>
    </xf>
    <xf numFmtId="170" fontId="54" fillId="9" borderId="15" xfId="22" applyNumberFormat="1" applyFont="1" applyFill="1" applyBorder="1" applyAlignment="1" applyProtection="1">
      <alignment horizontal="center" vertical="center" wrapText="1"/>
      <protection/>
    </xf>
    <xf numFmtId="0" fontId="54" fillId="9" borderId="16" xfId="22" applyFont="1" applyFill="1" applyBorder="1" applyAlignment="1" applyProtection="1">
      <alignment horizontal="center" vertical="center" wrapText="1"/>
      <protection/>
    </xf>
    <xf numFmtId="0" fontId="55" fillId="0" borderId="0" xfId="22" applyFont="1" applyAlignment="1" applyProtection="1">
      <alignment horizontal="left" vertical="center"/>
      <protection/>
    </xf>
    <xf numFmtId="0" fontId="56" fillId="0" borderId="0" xfId="22" applyFont="1" applyAlignment="1" applyProtection="1">
      <alignment vertical="center" wrapText="1"/>
      <protection/>
    </xf>
    <xf numFmtId="170" fontId="56" fillId="0" borderId="0" xfId="22" applyNumberFormat="1" applyFont="1" applyAlignment="1" applyProtection="1">
      <alignment vertical="center" wrapText="1"/>
      <protection/>
    </xf>
    <xf numFmtId="169" fontId="55" fillId="0" borderId="0" xfId="22" applyNumberFormat="1" applyFont="1" applyAlignment="1" applyProtection="1">
      <alignment wrapText="1"/>
      <protection/>
    </xf>
    <xf numFmtId="170" fontId="57" fillId="0" borderId="30" xfId="22" applyNumberFormat="1" applyFont="1" applyBorder="1" applyAlignment="1" applyProtection="1">
      <alignment wrapText="1"/>
      <protection/>
    </xf>
    <xf numFmtId="0" fontId="58" fillId="0" borderId="30" xfId="22" applyFont="1" applyBorder="1" applyAlignment="1" applyProtection="1">
      <alignment horizontal="center" vertical="center" wrapText="1"/>
      <protection/>
    </xf>
    <xf numFmtId="0" fontId="58" fillId="0" borderId="30" xfId="22" applyFont="1" applyBorder="1" applyAlignment="1" applyProtection="1">
      <alignment vertical="center" wrapText="1"/>
      <protection/>
    </xf>
    <xf numFmtId="167" fontId="58" fillId="0" borderId="30" xfId="22" applyNumberFormat="1" applyFont="1" applyBorder="1" applyAlignment="1" applyProtection="1">
      <alignment horizontal="center" vertical="center" wrapText="1"/>
      <protection/>
    </xf>
    <xf numFmtId="170" fontId="58" fillId="0" borderId="30" xfId="22" applyNumberFormat="1" applyFont="1" applyBorder="1" applyAlignment="1" applyProtection="1">
      <alignment horizontal="center" vertical="center" wrapText="1"/>
      <protection/>
    </xf>
    <xf numFmtId="169" fontId="58" fillId="0" borderId="30" xfId="22" applyNumberFormat="1" applyFont="1" applyBorder="1" applyAlignment="1" applyProtection="1">
      <alignment horizontal="center" vertical="center" wrapText="1"/>
      <protection/>
    </xf>
    <xf numFmtId="169" fontId="58" fillId="0" borderId="30" xfId="22" applyNumberFormat="1" applyFont="1" applyBorder="1" applyAlignment="1" applyProtection="1">
      <alignment horizontal="right" vertical="center" wrapText="1"/>
      <protection/>
    </xf>
    <xf numFmtId="170" fontId="54" fillId="0" borderId="30" xfId="22" applyNumberFormat="1" applyFont="1" applyBorder="1" applyAlignment="1" applyProtection="1">
      <alignment horizontal="right" vertical="center" wrapText="1"/>
      <protection/>
    </xf>
    <xf numFmtId="0" fontId="56" fillId="0" borderId="0" xfId="22" applyFont="1" applyAlignment="1" applyProtection="1">
      <alignment wrapText="1"/>
      <protection/>
    </xf>
    <xf numFmtId="0" fontId="56" fillId="0" borderId="0" xfId="22" applyFont="1" applyAlignment="1" applyProtection="1">
      <alignment horizontal="right" wrapText="1"/>
      <protection/>
    </xf>
    <xf numFmtId="170" fontId="56" fillId="0" borderId="0" xfId="22" applyNumberFormat="1" applyFont="1" applyAlignment="1" applyProtection="1">
      <alignment horizontal="right" wrapText="1"/>
      <protection/>
    </xf>
    <xf numFmtId="167" fontId="58" fillId="0" borderId="30" xfId="22" applyNumberFormat="1" applyFont="1" applyBorder="1" applyAlignment="1" applyProtection="1">
      <alignment horizontal="right" vertical="center" wrapText="1"/>
      <protection/>
    </xf>
    <xf numFmtId="170" fontId="58" fillId="0" borderId="30" xfId="22" applyNumberFormat="1" applyFont="1" applyBorder="1" applyAlignment="1" applyProtection="1">
      <alignment horizontal="right" vertical="center" wrapText="1"/>
      <protection/>
    </xf>
    <xf numFmtId="44" fontId="54" fillId="0" borderId="30" xfId="21" applyFont="1" applyBorder="1" applyAlignment="1" applyProtection="1">
      <alignment horizontal="right" vertical="center" wrapText="1"/>
      <protection/>
    </xf>
    <xf numFmtId="170" fontId="54" fillId="4" borderId="30" xfId="22" applyNumberFormat="1" applyFont="1" applyFill="1" applyBorder="1" applyAlignment="1" applyProtection="1">
      <alignment horizontal="right" vertical="center" wrapText="1"/>
      <protection locked="0"/>
    </xf>
    <xf numFmtId="44" fontId="54" fillId="4" borderId="30" xfId="21" applyFont="1" applyFill="1" applyBorder="1" applyAlignment="1" applyProtection="1">
      <alignment horizontal="right" vertical="center" wrapText="1"/>
      <protection locked="0"/>
    </xf>
    <xf numFmtId="0" fontId="0" fillId="0" borderId="0" xfId="0" applyAlignment="1" applyProtection="1">
      <alignment wrapText="1"/>
      <protection/>
    </xf>
    <xf numFmtId="0" fontId="0" fillId="0" borderId="0" xfId="0" applyAlignment="1" applyProtection="1">
      <alignment vertical="center" wrapText="1"/>
      <protection/>
    </xf>
    <xf numFmtId="170" fontId="23" fillId="0" borderId="0" xfId="0" applyNumberFormat="1" applyFont="1" applyAlignment="1" applyProtection="1">
      <alignment wrapText="1"/>
      <protection/>
    </xf>
    <xf numFmtId="0" fontId="51" fillId="0" borderId="30" xfId="0" applyFont="1" applyBorder="1" applyAlignment="1" applyProtection="1">
      <alignment horizontal="left" wrapText="1"/>
      <protection/>
    </xf>
    <xf numFmtId="0" fontId="51" fillId="0" borderId="30" xfId="0" applyFont="1" applyBorder="1" applyAlignment="1" applyProtection="1">
      <alignment wrapText="1"/>
      <protection/>
    </xf>
    <xf numFmtId="170" fontId="51" fillId="0" borderId="30" xfId="0" applyNumberFormat="1" applyFont="1" applyBorder="1" applyAlignment="1" applyProtection="1">
      <alignment wrapText="1"/>
      <protection/>
    </xf>
    <xf numFmtId="0" fontId="51" fillId="0" borderId="30" xfId="0" applyFont="1" applyBorder="1" applyAlignment="1" applyProtection="1">
      <alignment horizontal="center" vertical="center" wrapText="1"/>
      <protection/>
    </xf>
    <xf numFmtId="0" fontId="21" fillId="0" borderId="30" xfId="0" applyFont="1" applyBorder="1" applyAlignment="1" applyProtection="1">
      <alignment horizontal="center" vertical="center" wrapText="1"/>
      <protection/>
    </xf>
    <xf numFmtId="0" fontId="0" fillId="0" borderId="30" xfId="0" applyBorder="1" applyAlignment="1" applyProtection="1">
      <alignment horizontal="left" vertical="center" wrapText="1"/>
      <protection/>
    </xf>
    <xf numFmtId="168" fontId="21" fillId="0" borderId="30" xfId="0" applyNumberFormat="1" applyFont="1" applyBorder="1" applyAlignment="1" applyProtection="1">
      <alignment horizontal="center" vertical="center" wrapText="1"/>
      <protection/>
    </xf>
    <xf numFmtId="44" fontId="59" fillId="0" borderId="30" xfId="21" applyFont="1" applyBorder="1" applyAlignment="1" applyProtection="1">
      <alignment horizontal="center" vertical="center" wrapText="1"/>
      <protection/>
    </xf>
    <xf numFmtId="170" fontId="21" fillId="0" borderId="30" xfId="0" applyNumberFormat="1" applyFont="1" applyBorder="1" applyAlignment="1" applyProtection="1">
      <alignment wrapText="1"/>
      <protection/>
    </xf>
    <xf numFmtId="0" fontId="0" fillId="0" borderId="30" xfId="0" applyBorder="1" applyAlignment="1" applyProtection="1">
      <alignment horizontal="center" wrapText="1"/>
      <protection/>
    </xf>
    <xf numFmtId="10" fontId="21" fillId="0" borderId="30" xfId="0" applyNumberFormat="1" applyFont="1" applyBorder="1" applyAlignment="1" applyProtection="1">
      <alignment horizontal="center" vertical="center" wrapText="1"/>
      <protection/>
    </xf>
    <xf numFmtId="0" fontId="0" fillId="0" borderId="30" xfId="0" applyBorder="1" applyAlignment="1" applyProtection="1">
      <alignment wrapText="1"/>
      <protection/>
    </xf>
    <xf numFmtId="170" fontId="60" fillId="0" borderId="30" xfId="0" applyNumberFormat="1" applyFont="1" applyBorder="1" applyAlignment="1" applyProtection="1">
      <alignment horizontal="center" vertical="center" wrapText="1"/>
      <protection/>
    </xf>
    <xf numFmtId="170" fontId="21" fillId="0" borderId="30" xfId="0" applyNumberFormat="1" applyFont="1" applyBorder="1" applyAlignment="1" applyProtection="1">
      <alignment wrapText="1"/>
      <protection/>
    </xf>
    <xf numFmtId="9" fontId="21" fillId="0" borderId="30" xfId="0" applyNumberFormat="1" applyFont="1" applyBorder="1" applyAlignment="1" applyProtection="1">
      <alignment horizontal="center" vertical="center" wrapText="1"/>
      <protection/>
    </xf>
    <xf numFmtId="44" fontId="59" fillId="4" borderId="30" xfId="21" applyFont="1" applyFill="1" applyBorder="1" applyAlignment="1" applyProtection="1">
      <alignment horizontal="center" vertical="center" wrapText="1"/>
      <protection locked="0"/>
    </xf>
    <xf numFmtId="0" fontId="21" fillId="3" borderId="15" xfId="0" applyFont="1" applyFill="1" applyBorder="1" applyAlignment="1" applyProtection="1">
      <alignment vertical="center" wrapText="1"/>
      <protection/>
    </xf>
    <xf numFmtId="0" fontId="21" fillId="3" borderId="16" xfId="0" applyFont="1" applyFill="1" applyBorder="1" applyAlignment="1" applyProtection="1">
      <alignment horizontal="right" vertical="center" wrapText="1"/>
      <protection/>
    </xf>
    <xf numFmtId="0" fontId="0" fillId="0" borderId="0" xfId="0" applyAlignment="1" applyProtection="1">
      <alignment horizontal="center" vertical="center" wrapText="1"/>
      <protection/>
    </xf>
    <xf numFmtId="0" fontId="51" fillId="0" borderId="30" xfId="0" applyFont="1" applyBorder="1" applyAlignment="1" applyProtection="1">
      <alignment horizontal="center" wrapText="1"/>
      <protection/>
    </xf>
    <xf numFmtId="0" fontId="64" fillId="0" borderId="30" xfId="0" applyFont="1" applyBorder="1" applyAlignment="1" applyProtection="1">
      <alignment horizontal="center" vertical="center" wrapText="1"/>
      <protection/>
    </xf>
    <xf numFmtId="0" fontId="64" fillId="0" borderId="30" xfId="0" applyFont="1" applyBorder="1" applyAlignment="1" applyProtection="1">
      <alignment vertical="center" wrapText="1"/>
      <protection/>
    </xf>
    <xf numFmtId="167" fontId="64" fillId="0" borderId="30" xfId="0" applyNumberFormat="1" applyFont="1" applyBorder="1" applyAlignment="1" applyProtection="1">
      <alignment horizontal="center" vertical="center" wrapText="1"/>
      <protection/>
    </xf>
    <xf numFmtId="170" fontId="65" fillId="0" borderId="30" xfId="0" applyNumberFormat="1" applyFont="1" applyBorder="1" applyAlignment="1" applyProtection="1">
      <alignment horizontal="center" vertical="center" wrapText="1"/>
      <protection/>
    </xf>
    <xf numFmtId="170" fontId="64" fillId="0" borderId="30" xfId="0" applyNumberFormat="1" applyFont="1" applyBorder="1" applyAlignment="1" applyProtection="1">
      <alignment vertical="center" wrapText="1"/>
      <protection/>
    </xf>
    <xf numFmtId="0" fontId="21" fillId="0" borderId="30" xfId="0" applyFont="1" applyBorder="1" applyAlignment="1" applyProtection="1">
      <alignment vertical="center" wrapText="1"/>
      <protection/>
    </xf>
    <xf numFmtId="167" fontId="21" fillId="0" borderId="30" xfId="0" applyNumberFormat="1" applyFont="1" applyBorder="1" applyAlignment="1" applyProtection="1">
      <alignment horizontal="center" vertical="center" wrapText="1"/>
      <protection/>
    </xf>
    <xf numFmtId="170" fontId="21" fillId="0" borderId="30" xfId="0" applyNumberFormat="1" applyFont="1" applyBorder="1" applyAlignment="1" applyProtection="1">
      <alignment vertical="center" wrapText="1"/>
      <protection/>
    </xf>
    <xf numFmtId="0" fontId="21" fillId="0" borderId="30" xfId="0" applyFont="1" applyBorder="1" applyAlignment="1" applyProtection="1">
      <alignment horizontal="left" vertical="center" wrapText="1"/>
      <protection/>
    </xf>
    <xf numFmtId="0" fontId="21" fillId="0" borderId="30" xfId="0" applyFont="1" applyBorder="1" applyAlignment="1" applyProtection="1">
      <alignment horizontal="left" wrapText="1"/>
      <protection/>
    </xf>
    <xf numFmtId="0" fontId="63" fillId="0" borderId="30" xfId="0" applyFont="1" applyBorder="1" applyAlignment="1" applyProtection="1">
      <alignment vertical="center" wrapText="1"/>
      <protection/>
    </xf>
    <xf numFmtId="9" fontId="0" fillId="0" borderId="30" xfId="0" applyNumberFormat="1" applyBorder="1" applyAlignment="1" applyProtection="1">
      <alignment horizontal="center" vertical="center" wrapText="1"/>
      <protection/>
    </xf>
    <xf numFmtId="9" fontId="54" fillId="0" borderId="30" xfId="0" applyNumberFormat="1" applyFont="1" applyBorder="1" applyAlignment="1" applyProtection="1">
      <alignment horizontal="center" vertical="center" wrapText="1"/>
      <protection/>
    </xf>
    <xf numFmtId="8" fontId="60" fillId="0" borderId="30" xfId="0" applyNumberFormat="1" applyFont="1" applyBorder="1" applyAlignment="1" applyProtection="1">
      <alignment horizontal="center" vertical="center" wrapText="1"/>
      <protection/>
    </xf>
    <xf numFmtId="170" fontId="60" fillId="4" borderId="30"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170" fontId="23" fillId="0" borderId="0" xfId="0" applyNumberFormat="1" applyFont="1" applyAlignment="1" applyProtection="1">
      <alignment/>
      <protection/>
    </xf>
    <xf numFmtId="0" fontId="51" fillId="0" borderId="30" xfId="0" applyFont="1" applyBorder="1" applyAlignment="1" applyProtection="1">
      <alignment horizontal="center" vertical="center"/>
      <protection/>
    </xf>
    <xf numFmtId="0" fontId="51" fillId="0" borderId="30" xfId="0" applyFont="1" applyBorder="1" applyAlignment="1" applyProtection="1">
      <alignment horizontal="left"/>
      <protection/>
    </xf>
    <xf numFmtId="0" fontId="51" fillId="0" borderId="30" xfId="0" applyFont="1" applyBorder="1" applyAlignment="1" applyProtection="1">
      <alignment horizontal="center"/>
      <protection/>
    </xf>
    <xf numFmtId="170" fontId="51" fillId="0" borderId="30" xfId="0" applyNumberFormat="1" applyFont="1" applyBorder="1" applyAlignment="1" applyProtection="1">
      <alignment/>
      <protection/>
    </xf>
    <xf numFmtId="0" fontId="64" fillId="0" borderId="30" xfId="0" applyFont="1" applyBorder="1" applyAlignment="1" applyProtection="1">
      <alignment horizontal="center" vertical="center"/>
      <protection/>
    </xf>
    <xf numFmtId="167" fontId="64" fillId="0" borderId="30" xfId="0" applyNumberFormat="1" applyFont="1" applyBorder="1" applyAlignment="1" applyProtection="1">
      <alignment horizontal="center" vertical="center"/>
      <protection/>
    </xf>
    <xf numFmtId="170" fontId="65" fillId="0" borderId="30" xfId="0" applyNumberFormat="1" applyFont="1" applyBorder="1" applyAlignment="1" applyProtection="1">
      <alignment horizontal="center" vertical="center"/>
      <protection/>
    </xf>
    <xf numFmtId="170" fontId="64" fillId="0" borderId="30" xfId="0" applyNumberFormat="1" applyFont="1" applyBorder="1" applyAlignment="1" applyProtection="1">
      <alignment vertical="center"/>
      <protection/>
    </xf>
    <xf numFmtId="0" fontId="21" fillId="0" borderId="30" xfId="0" applyFont="1" applyBorder="1" applyAlignment="1" applyProtection="1">
      <alignment horizontal="center" vertical="center"/>
      <protection/>
    </xf>
    <xf numFmtId="167" fontId="21" fillId="0" borderId="30" xfId="0" applyNumberFormat="1" applyFont="1" applyBorder="1" applyAlignment="1" applyProtection="1">
      <alignment horizontal="center" vertical="center"/>
      <protection/>
    </xf>
    <xf numFmtId="170" fontId="60" fillId="0" borderId="30" xfId="0" applyNumberFormat="1" applyFont="1" applyBorder="1" applyAlignment="1" applyProtection="1">
      <alignment horizontal="center" vertical="center"/>
      <protection/>
    </xf>
    <xf numFmtId="170" fontId="21" fillId="0" borderId="30" xfId="0" applyNumberFormat="1" applyFont="1" applyBorder="1" applyAlignment="1" applyProtection="1">
      <alignment vertical="center"/>
      <protection/>
    </xf>
    <xf numFmtId="0" fontId="0" fillId="0" borderId="30" xfId="0" applyBorder="1" applyAlignment="1" applyProtection="1">
      <alignment horizontal="center"/>
      <protection/>
    </xf>
    <xf numFmtId="9" fontId="21" fillId="0" borderId="30" xfId="0" applyNumberFormat="1" applyFont="1" applyBorder="1" applyAlignment="1" applyProtection="1">
      <alignment horizontal="center" vertical="center"/>
      <protection/>
    </xf>
    <xf numFmtId="170" fontId="21" fillId="0" borderId="30" xfId="0" applyNumberFormat="1" applyFont="1" applyBorder="1" applyAlignment="1" applyProtection="1">
      <alignment/>
      <protection/>
    </xf>
    <xf numFmtId="10" fontId="21" fillId="0" borderId="30" xfId="0" applyNumberFormat="1" applyFont="1" applyBorder="1" applyAlignment="1" applyProtection="1">
      <alignment horizontal="center" vertical="center"/>
      <protection/>
    </xf>
    <xf numFmtId="9" fontId="0" fillId="0" borderId="30" xfId="0" applyNumberFormat="1" applyBorder="1" applyAlignment="1" applyProtection="1">
      <alignment horizontal="center" vertical="center"/>
      <protection/>
    </xf>
    <xf numFmtId="9" fontId="54" fillId="0" borderId="30" xfId="0" applyNumberFormat="1" applyFont="1" applyBorder="1" applyAlignment="1" applyProtection="1">
      <alignment horizontal="center" vertical="center"/>
      <protection/>
    </xf>
    <xf numFmtId="8" fontId="60" fillId="0" borderId="30" xfId="0" applyNumberFormat="1" applyFont="1" applyBorder="1" applyAlignment="1" applyProtection="1">
      <alignment horizontal="center" vertical="center"/>
      <protection/>
    </xf>
    <xf numFmtId="170" fontId="60" fillId="4" borderId="30" xfId="0" applyNumberFormat="1" applyFont="1" applyFill="1" applyBorder="1" applyAlignment="1" applyProtection="1">
      <alignment horizontal="center" vertical="center"/>
      <protection locked="0"/>
    </xf>
    <xf numFmtId="0" fontId="56" fillId="0" borderId="0" xfId="22" applyFont="1" applyAlignment="1" applyProtection="1">
      <alignment vertical="center"/>
      <protection/>
    </xf>
    <xf numFmtId="0" fontId="56" fillId="0" borderId="0" xfId="22" applyFont="1" applyAlignment="1" applyProtection="1">
      <alignment horizontal="center" vertical="center"/>
      <protection/>
    </xf>
    <xf numFmtId="170" fontId="56" fillId="0" borderId="0" xfId="22" applyNumberFormat="1" applyFont="1" applyAlignment="1" applyProtection="1">
      <alignment horizontal="center" vertical="center"/>
      <protection/>
    </xf>
    <xf numFmtId="169" fontId="55" fillId="0" borderId="0" xfId="22" applyNumberFormat="1" applyFont="1" applyProtection="1">
      <protection/>
    </xf>
    <xf numFmtId="0" fontId="57" fillId="0" borderId="30" xfId="22" applyFont="1" applyBorder="1" applyAlignment="1" applyProtection="1">
      <alignment horizontal="left"/>
      <protection/>
    </xf>
    <xf numFmtId="0" fontId="57" fillId="0" borderId="30" xfId="22" applyFont="1" applyBorder="1" applyProtection="1">
      <protection/>
    </xf>
    <xf numFmtId="0" fontId="57" fillId="0" borderId="30" xfId="22" applyFont="1" applyBorder="1" applyAlignment="1" applyProtection="1">
      <alignment horizontal="center" vertical="center"/>
      <protection/>
    </xf>
    <xf numFmtId="170" fontId="57" fillId="0" borderId="30" xfId="22" applyNumberFormat="1" applyFont="1" applyBorder="1" applyAlignment="1" applyProtection="1">
      <alignment horizontal="center" vertical="center"/>
      <protection/>
    </xf>
    <xf numFmtId="169" fontId="57" fillId="0" borderId="30" xfId="22" applyNumberFormat="1" applyFont="1" applyBorder="1" applyProtection="1">
      <protection/>
    </xf>
    <xf numFmtId="0" fontId="56" fillId="0" borderId="30" xfId="22" applyFont="1" applyBorder="1" applyProtection="1">
      <protection/>
    </xf>
    <xf numFmtId="0" fontId="56" fillId="0" borderId="30" xfId="22" applyFont="1" applyBorder="1" applyAlignment="1" applyProtection="1">
      <alignment horizontal="center" vertical="center"/>
      <protection/>
    </xf>
    <xf numFmtId="170" fontId="56" fillId="0" borderId="30" xfId="22" applyNumberFormat="1" applyFont="1" applyBorder="1" applyAlignment="1" applyProtection="1">
      <alignment horizontal="center" vertical="center"/>
      <protection/>
    </xf>
    <xf numFmtId="0" fontId="58" fillId="0" borderId="30" xfId="22" applyFont="1" applyBorder="1" applyAlignment="1" applyProtection="1">
      <alignment horizontal="center" vertical="center"/>
      <protection/>
    </xf>
    <xf numFmtId="167" fontId="58" fillId="0" borderId="30" xfId="22" applyNumberFormat="1" applyFont="1" applyBorder="1" applyAlignment="1" applyProtection="1">
      <alignment horizontal="center" vertical="center"/>
      <protection/>
    </xf>
    <xf numFmtId="170" fontId="58" fillId="0" borderId="30" xfId="22" applyNumberFormat="1" applyFont="1" applyBorder="1" applyAlignment="1" applyProtection="1">
      <alignment horizontal="center" vertical="center"/>
      <protection/>
    </xf>
    <xf numFmtId="169" fontId="58" fillId="0" borderId="30" xfId="22" applyNumberFormat="1" applyFont="1" applyBorder="1" applyAlignment="1" applyProtection="1">
      <alignment horizontal="center" vertical="center"/>
      <protection/>
    </xf>
    <xf numFmtId="169" fontId="58" fillId="0" borderId="30" xfId="22" applyNumberFormat="1" applyFont="1" applyBorder="1" applyAlignment="1" applyProtection="1">
      <alignment horizontal="right" vertical="center"/>
      <protection/>
    </xf>
    <xf numFmtId="0" fontId="54" fillId="0" borderId="30" xfId="22" applyFont="1" applyBorder="1" applyAlignment="1" applyProtection="1">
      <alignment horizontal="center" vertical="center"/>
      <protection/>
    </xf>
    <xf numFmtId="168" fontId="54" fillId="0" borderId="30" xfId="22" applyNumberFormat="1" applyFont="1" applyBorder="1" applyAlignment="1" applyProtection="1">
      <alignment horizontal="center" vertical="center"/>
      <protection/>
    </xf>
    <xf numFmtId="44" fontId="54" fillId="0" borderId="30" xfId="21" applyFont="1" applyBorder="1" applyAlignment="1" applyProtection="1">
      <alignment horizontal="center" vertical="center"/>
      <protection/>
    </xf>
    <xf numFmtId="169" fontId="54" fillId="0" borderId="30" xfId="22" applyNumberFormat="1" applyFont="1" applyBorder="1" applyAlignment="1" applyProtection="1">
      <alignment horizontal="right" vertical="center"/>
      <protection/>
    </xf>
    <xf numFmtId="171" fontId="56" fillId="0" borderId="30" xfId="22" applyNumberFormat="1" applyFont="1" applyBorder="1" applyAlignment="1" applyProtection="1">
      <alignment horizontal="center" vertical="center"/>
      <protection/>
    </xf>
    <xf numFmtId="44" fontId="54" fillId="4" borderId="30" xfId="21" applyFont="1" applyFill="1" applyBorder="1" applyAlignment="1" applyProtection="1">
      <alignment horizontal="center" vertical="center"/>
      <protection locked="0"/>
    </xf>
    <xf numFmtId="170" fontId="23" fillId="0" borderId="0" xfId="0" applyNumberFormat="1" applyFont="1" applyProtection="1">
      <protection/>
    </xf>
    <xf numFmtId="0" fontId="51" fillId="0" borderId="30" xfId="0" applyFont="1" applyBorder="1" applyProtection="1">
      <protection/>
    </xf>
    <xf numFmtId="170" fontId="51" fillId="0" borderId="30" xfId="0" applyNumberFormat="1" applyFont="1" applyBorder="1" applyProtection="1">
      <protection/>
    </xf>
    <xf numFmtId="0" fontId="21" fillId="0" borderId="30" xfId="0" applyFont="1" applyBorder="1" applyAlignment="1" applyProtection="1">
      <alignment/>
      <protection/>
    </xf>
    <xf numFmtId="168" fontId="21" fillId="0" borderId="30" xfId="0" applyNumberFormat="1" applyFont="1" applyBorder="1" applyAlignment="1" applyProtection="1">
      <alignment horizontal="center" vertical="center"/>
      <protection/>
    </xf>
    <xf numFmtId="170" fontId="59" fillId="0" borderId="30" xfId="0" applyNumberFormat="1" applyFont="1" applyBorder="1" applyAlignment="1" applyProtection="1">
      <alignment horizontal="center" vertical="center"/>
      <protection/>
    </xf>
    <xf numFmtId="170" fontId="21" fillId="0" borderId="30" xfId="0" applyNumberFormat="1" applyFont="1" applyBorder="1" applyProtection="1">
      <protection/>
    </xf>
    <xf numFmtId="0" fontId="21" fillId="0" borderId="30" xfId="0" applyFont="1" applyBorder="1" applyAlignment="1" applyProtection="1">
      <alignment vertical="center"/>
      <protection/>
    </xf>
    <xf numFmtId="170" fontId="21" fillId="0" borderId="30" xfId="0" applyNumberFormat="1" applyFont="1" applyBorder="1" applyAlignment="1" applyProtection="1">
      <alignment horizontal="right" vertical="center"/>
      <protection/>
    </xf>
    <xf numFmtId="0" fontId="61" fillId="0" borderId="30" xfId="0" applyFont="1" applyBorder="1" applyAlignment="1" applyProtection="1">
      <alignment horizontal="center" vertical="center"/>
      <protection/>
    </xf>
    <xf numFmtId="0" fontId="61" fillId="0" borderId="30" xfId="0" applyFont="1" applyBorder="1" applyAlignment="1" applyProtection="1">
      <alignment vertical="center"/>
      <protection/>
    </xf>
    <xf numFmtId="0" fontId="61" fillId="0" borderId="30" xfId="0" applyFont="1" applyBorder="1" applyAlignment="1" applyProtection="1">
      <alignment horizontal="center" vertical="center" wrapText="1"/>
      <protection/>
    </xf>
    <xf numFmtId="167" fontId="61" fillId="0" borderId="30" xfId="0" applyNumberFormat="1" applyFont="1" applyBorder="1" applyAlignment="1" applyProtection="1">
      <alignment horizontal="center" vertical="center"/>
      <protection/>
    </xf>
    <xf numFmtId="170" fontId="62" fillId="0" borderId="30" xfId="0" applyNumberFormat="1" applyFont="1" applyBorder="1" applyAlignment="1" applyProtection="1">
      <alignment horizontal="center" vertical="center"/>
      <protection/>
    </xf>
    <xf numFmtId="170" fontId="61" fillId="0" borderId="30" xfId="0" applyNumberFormat="1" applyFont="1" applyBorder="1" applyAlignment="1" applyProtection="1">
      <alignment horizontal="right" vertical="center"/>
      <protection/>
    </xf>
    <xf numFmtId="168" fontId="59" fillId="0" borderId="30" xfId="0" applyNumberFormat="1" applyFont="1" applyBorder="1" applyAlignment="1" applyProtection="1">
      <alignment horizontal="center" vertical="center"/>
      <protection/>
    </xf>
    <xf numFmtId="0" fontId="21" fillId="0" borderId="30" xfId="0" applyFont="1" applyBorder="1" applyAlignment="1" applyProtection="1">
      <alignment horizontal="left" vertical="center"/>
      <protection/>
    </xf>
    <xf numFmtId="0" fontId="0" fillId="0" borderId="30" xfId="0" applyBorder="1" applyProtection="1">
      <protection/>
    </xf>
    <xf numFmtId="170" fontId="21" fillId="0" borderId="30" xfId="0" applyNumberFormat="1" applyFont="1" applyBorder="1" applyProtection="1">
      <protection/>
    </xf>
    <xf numFmtId="0" fontId="21" fillId="0" borderId="30" xfId="0" applyFont="1" applyBorder="1" applyAlignment="1" applyProtection="1">
      <alignment horizontal="left"/>
      <protection/>
    </xf>
    <xf numFmtId="170" fontId="59" fillId="4" borderId="30" xfId="0" applyNumberFormat="1" applyFont="1" applyFill="1" applyBorder="1" applyAlignment="1" applyProtection="1">
      <alignment horizontal="center" vertical="center"/>
      <protection locked="0"/>
    </xf>
    <xf numFmtId="168" fontId="21" fillId="9" borderId="15" xfId="22" applyNumberFormat="1" applyFont="1" applyFill="1" applyBorder="1" applyAlignment="1" applyProtection="1">
      <alignment horizontal="center" vertical="center" wrapText="1"/>
      <protection/>
    </xf>
    <xf numFmtId="44" fontId="21" fillId="9" borderId="15" xfId="21" applyFont="1" applyFill="1" applyBorder="1" applyAlignment="1" applyProtection="1">
      <alignment horizontal="center" vertical="center" wrapText="1"/>
      <protection/>
    </xf>
    <xf numFmtId="0" fontId="47" fillId="0" borderId="0" xfId="22" applyAlignment="1" applyProtection="1">
      <alignment vertical="center"/>
      <protection/>
    </xf>
    <xf numFmtId="0" fontId="47" fillId="0" borderId="0" xfId="22" applyAlignment="1" applyProtection="1">
      <alignment horizontal="center" vertical="center"/>
      <protection/>
    </xf>
    <xf numFmtId="168" fontId="50" fillId="0" borderId="0" xfId="22" applyNumberFormat="1" applyFont="1" applyAlignment="1" applyProtection="1">
      <alignment horizontal="center" vertical="center"/>
      <protection/>
    </xf>
    <xf numFmtId="44" fontId="0" fillId="0" borderId="0" xfId="21" applyFont="1" applyBorder="1" applyAlignment="1" applyProtection="1">
      <alignment horizontal="center" vertical="center"/>
      <protection/>
    </xf>
    <xf numFmtId="169" fontId="23" fillId="0" borderId="0" xfId="22" applyNumberFormat="1" applyFont="1" applyProtection="1">
      <protection/>
    </xf>
    <xf numFmtId="0" fontId="21" fillId="0" borderId="30" xfId="22" applyFont="1" applyBorder="1" applyAlignment="1" applyProtection="1">
      <alignment horizontal="center" vertical="center"/>
      <protection/>
    </xf>
    <xf numFmtId="0" fontId="21" fillId="0" borderId="30" xfId="22" applyFont="1" applyBorder="1" applyAlignment="1" applyProtection="1">
      <alignment horizontal="left" vertical="center" wrapText="1"/>
      <protection/>
    </xf>
    <xf numFmtId="0" fontId="21" fillId="0" borderId="30" xfId="22" applyFont="1" applyBorder="1" applyAlignment="1" applyProtection="1">
      <alignment horizontal="center" vertical="center" wrapText="1"/>
      <protection/>
    </xf>
    <xf numFmtId="168" fontId="21" fillId="0" borderId="30" xfId="22" applyNumberFormat="1" applyFont="1" applyBorder="1" applyAlignment="1" applyProtection="1">
      <alignment horizontal="center" vertical="center"/>
      <protection/>
    </xf>
    <xf numFmtId="44" fontId="50" fillId="0" borderId="30" xfId="21" applyFont="1" applyBorder="1" applyAlignment="1" applyProtection="1">
      <alignment horizontal="center" vertical="center"/>
      <protection/>
    </xf>
    <xf numFmtId="169" fontId="21" fillId="0" borderId="30" xfId="22" applyNumberFormat="1" applyFont="1" applyBorder="1" applyAlignment="1" applyProtection="1">
      <alignment vertical="center"/>
      <protection/>
    </xf>
    <xf numFmtId="0" fontId="51" fillId="0" borderId="30" xfId="22" applyFont="1" applyBorder="1" applyAlignment="1" applyProtection="1">
      <alignment horizontal="center" vertical="center"/>
      <protection/>
    </xf>
    <xf numFmtId="0" fontId="51" fillId="0" borderId="30" xfId="22" applyFont="1" applyBorder="1" applyAlignment="1" applyProtection="1">
      <alignment horizontal="left"/>
      <protection/>
    </xf>
    <xf numFmtId="168" fontId="51" fillId="0" borderId="30" xfId="22" applyNumberFormat="1" applyFont="1" applyBorder="1" applyAlignment="1" applyProtection="1">
      <alignment horizontal="center" vertical="center"/>
      <protection/>
    </xf>
    <xf numFmtId="44" fontId="52" fillId="0" borderId="30" xfId="21" applyFont="1" applyBorder="1" applyAlignment="1" applyProtection="1">
      <alignment horizontal="center" vertical="center"/>
      <protection/>
    </xf>
    <xf numFmtId="169" fontId="51" fillId="0" borderId="30" xfId="22" applyNumberFormat="1" applyFont="1" applyBorder="1" applyProtection="1">
      <protection/>
    </xf>
    <xf numFmtId="0" fontId="21" fillId="0" borderId="30" xfId="22" applyFont="1" applyBorder="1" applyAlignment="1" applyProtection="1">
      <alignment horizontal="center" vertical="center"/>
      <protection/>
    </xf>
    <xf numFmtId="0" fontId="21" fillId="0" borderId="30" xfId="22" applyFont="1" applyBorder="1" applyProtection="1">
      <protection/>
    </xf>
    <xf numFmtId="0" fontId="53" fillId="0" borderId="30" xfId="22" applyFont="1" applyBorder="1" applyAlignment="1" applyProtection="1">
      <alignment horizontal="center" vertical="center"/>
      <protection/>
    </xf>
    <xf numFmtId="168" fontId="53" fillId="0" borderId="30" xfId="22" applyNumberFormat="1" applyFont="1" applyBorder="1" applyAlignment="1" applyProtection="1">
      <alignment horizontal="center" vertical="center"/>
      <protection/>
    </xf>
    <xf numFmtId="169" fontId="21" fillId="0" borderId="30" xfId="22" applyNumberFormat="1" applyFont="1" applyBorder="1" applyAlignment="1" applyProtection="1">
      <alignment horizontal="right" vertical="center"/>
      <protection/>
    </xf>
    <xf numFmtId="0" fontId="21" fillId="0" borderId="30" xfId="22" applyFont="1" applyBorder="1" applyAlignment="1" applyProtection="1">
      <alignment vertical="top" wrapText="1"/>
      <protection/>
    </xf>
    <xf numFmtId="168" fontId="21" fillId="0" borderId="30" xfId="22" applyNumberFormat="1" applyFont="1" applyBorder="1" applyAlignment="1" applyProtection="1">
      <alignment horizontal="center" vertical="center"/>
      <protection/>
    </xf>
    <xf numFmtId="0" fontId="53" fillId="0" borderId="30" xfId="22" applyFont="1" applyBorder="1" applyAlignment="1" applyProtection="1">
      <alignment vertical="center" wrapText="1"/>
      <protection/>
    </xf>
    <xf numFmtId="168" fontId="53" fillId="0" borderId="30" xfId="22" applyNumberFormat="1" applyFont="1" applyBorder="1" applyAlignment="1" applyProtection="1">
      <alignment horizontal="center" vertical="center" wrapText="1"/>
      <protection/>
    </xf>
    <xf numFmtId="0" fontId="53" fillId="0" borderId="30" xfId="22" applyFont="1" applyBorder="1" applyProtection="1">
      <protection/>
    </xf>
    <xf numFmtId="0" fontId="21" fillId="0" borderId="30" xfId="22" applyFont="1" applyBorder="1" applyAlignment="1" applyProtection="1">
      <alignment horizontal="left" vertical="center" wrapText="1"/>
      <protection/>
    </xf>
    <xf numFmtId="44" fontId="53" fillId="4" borderId="30" xfId="21" applyFont="1" applyFill="1" applyBorder="1" applyAlignment="1" applyProtection="1">
      <alignment horizontal="center" vertical="center"/>
      <protection locked="0"/>
    </xf>
    <xf numFmtId="44" fontId="21" fillId="4" borderId="30" xfId="21" applyFont="1" applyFill="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Hypertextový odkaz" xfId="20"/>
    <cellStyle name="Měna" xfId="21"/>
    <cellStyle name="Vysvětlující text"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32351101" TargetMode="External" /><Relationship Id="rId2" Type="http://schemas.openxmlformats.org/officeDocument/2006/relationships/hyperlink" Target="https://podminky.urs.cz/item/CS_URS_2023_01/132351253" TargetMode="External" /><Relationship Id="rId3" Type="http://schemas.openxmlformats.org/officeDocument/2006/relationships/hyperlink" Target="https://podminky.urs.cz/item/CS_URS_2023_01/167151102" TargetMode="External" /><Relationship Id="rId4" Type="http://schemas.openxmlformats.org/officeDocument/2006/relationships/hyperlink" Target="https://podminky.urs.cz/item/CS_URS_2023_01/162251122" TargetMode="External" /><Relationship Id="rId5" Type="http://schemas.openxmlformats.org/officeDocument/2006/relationships/hyperlink" Target="https://podminky.urs.cz/item/CS_URS_2023_01/162751137" TargetMode="External" /><Relationship Id="rId6" Type="http://schemas.openxmlformats.org/officeDocument/2006/relationships/hyperlink" Target="https://podminky.urs.cz/item/CS_URS_2023_01/171251201" TargetMode="External" /><Relationship Id="rId7" Type="http://schemas.openxmlformats.org/officeDocument/2006/relationships/hyperlink" Target="https://podminky.urs.cz/item/CS_URS_2023_01/171201221" TargetMode="External" /><Relationship Id="rId8" Type="http://schemas.openxmlformats.org/officeDocument/2006/relationships/hyperlink" Target="https://podminky.urs.cz/item/CS_URS_2023_01/174151101" TargetMode="External" /><Relationship Id="rId9" Type="http://schemas.openxmlformats.org/officeDocument/2006/relationships/hyperlink" Target="https://podminky.urs.cz/item/CS_URS_2023_01/274313611" TargetMode="External" /><Relationship Id="rId10" Type="http://schemas.openxmlformats.org/officeDocument/2006/relationships/hyperlink" Target="https://podminky.urs.cz/item/CS_URS_2023_01/274351121" TargetMode="External" /><Relationship Id="rId11" Type="http://schemas.openxmlformats.org/officeDocument/2006/relationships/hyperlink" Target="https://podminky.urs.cz/item/CS_URS_2023_01/274351122" TargetMode="External" /><Relationship Id="rId12" Type="http://schemas.openxmlformats.org/officeDocument/2006/relationships/hyperlink" Target="https://podminky.urs.cz/item/CS_URS_2023_01/279113145" TargetMode="External" /><Relationship Id="rId13" Type="http://schemas.openxmlformats.org/officeDocument/2006/relationships/hyperlink" Target="https://podminky.urs.cz/item/CS_URS_2023_01/279361821" TargetMode="External" /><Relationship Id="rId14" Type="http://schemas.openxmlformats.org/officeDocument/2006/relationships/hyperlink" Target="https://podminky.urs.cz/item/CS_URS_2023_01/311113144" TargetMode="External" /><Relationship Id="rId15" Type="http://schemas.openxmlformats.org/officeDocument/2006/relationships/hyperlink" Target="https://podminky.urs.cz/item/CS_URS_2023_01/311361821" TargetMode="External" /><Relationship Id="rId16" Type="http://schemas.openxmlformats.org/officeDocument/2006/relationships/hyperlink" Target="https://podminky.urs.cz/item/CS_URS_2023_01/411121121" TargetMode="External" /><Relationship Id="rId17" Type="http://schemas.openxmlformats.org/officeDocument/2006/relationships/hyperlink" Target="https://podminky.urs.cz/item/CS_URS_2023_01/411121125" TargetMode="External" /><Relationship Id="rId18" Type="http://schemas.openxmlformats.org/officeDocument/2006/relationships/hyperlink" Target="https://podminky.urs.cz/item/CS_URS_2023_01/389381001" TargetMode="External" /><Relationship Id="rId19" Type="http://schemas.openxmlformats.org/officeDocument/2006/relationships/hyperlink" Target="https://podminky.urs.cz/item/CS_URS_2023_01/389361001" TargetMode="External" /><Relationship Id="rId20" Type="http://schemas.openxmlformats.org/officeDocument/2006/relationships/hyperlink" Target="https://podminky.urs.cz/item/CS_URS_2023_01/411362021" TargetMode="External" /><Relationship Id="rId21" Type="http://schemas.openxmlformats.org/officeDocument/2006/relationships/hyperlink" Target="https://podminky.urs.cz/item/CS_URS_2023_01/413231221" TargetMode="External" /><Relationship Id="rId22" Type="http://schemas.openxmlformats.org/officeDocument/2006/relationships/hyperlink" Target="https://podminky.urs.cz/item/CS_URS_2023_01/413231231" TargetMode="External" /><Relationship Id="rId23" Type="http://schemas.openxmlformats.org/officeDocument/2006/relationships/hyperlink" Target="https://podminky.urs.cz/item/CS_URS_2023_01/413941133" TargetMode="External" /><Relationship Id="rId24" Type="http://schemas.openxmlformats.org/officeDocument/2006/relationships/hyperlink" Target="https://podminky.urs.cz/item/CS_URS_2023_01/430321515" TargetMode="External" /><Relationship Id="rId25" Type="http://schemas.openxmlformats.org/officeDocument/2006/relationships/hyperlink" Target="https://podminky.urs.cz/item/CS_URS_2023_01/430362021" TargetMode="External" /><Relationship Id="rId26" Type="http://schemas.openxmlformats.org/officeDocument/2006/relationships/hyperlink" Target="https://podminky.urs.cz/item/CS_URS_2023_01/431351125" TargetMode="External" /><Relationship Id="rId27" Type="http://schemas.openxmlformats.org/officeDocument/2006/relationships/hyperlink" Target="https://podminky.urs.cz/item/CS_URS_2023_01/431351126" TargetMode="External" /><Relationship Id="rId28" Type="http://schemas.openxmlformats.org/officeDocument/2006/relationships/hyperlink" Target="https://podminky.urs.cz/item/CS_URS_2023_01/612131121" TargetMode="External" /><Relationship Id="rId29" Type="http://schemas.openxmlformats.org/officeDocument/2006/relationships/hyperlink" Target="https://podminky.urs.cz/item/CS_URS_2023_01/612135001" TargetMode="External" /><Relationship Id="rId30" Type="http://schemas.openxmlformats.org/officeDocument/2006/relationships/hyperlink" Target="https://podminky.urs.cz/item/CS_URS_2023_01/612135091" TargetMode="External" /><Relationship Id="rId31" Type="http://schemas.openxmlformats.org/officeDocument/2006/relationships/hyperlink" Target="https://podminky.urs.cz/item/CS_URS_2023_01/612321131" TargetMode="External" /><Relationship Id="rId32" Type="http://schemas.openxmlformats.org/officeDocument/2006/relationships/hyperlink" Target="https://podminky.urs.cz/item/CS_URS_2023_01/622131121" TargetMode="External" /><Relationship Id="rId33" Type="http://schemas.openxmlformats.org/officeDocument/2006/relationships/hyperlink" Target="https://podminky.urs.cz/item/CS_URS_2023_01/622135011" TargetMode="External" /><Relationship Id="rId34" Type="http://schemas.openxmlformats.org/officeDocument/2006/relationships/hyperlink" Target="https://podminky.urs.cz/item/CS_URS_2023_01/622211021" TargetMode="External" /><Relationship Id="rId35" Type="http://schemas.openxmlformats.org/officeDocument/2006/relationships/hyperlink" Target="https://podminky.urs.cz/item/CS_URS_2023_01/622151031" TargetMode="External" /><Relationship Id="rId36" Type="http://schemas.openxmlformats.org/officeDocument/2006/relationships/hyperlink" Target="https://podminky.urs.cz/item/CS_URS_2023_01/622541012" TargetMode="External" /><Relationship Id="rId37" Type="http://schemas.openxmlformats.org/officeDocument/2006/relationships/hyperlink" Target="https://podminky.urs.cz/item/CS_URS_2023_01/629135102" TargetMode="External" /><Relationship Id="rId38" Type="http://schemas.openxmlformats.org/officeDocument/2006/relationships/hyperlink" Target="https://podminky.urs.cz/item/CS_URS_2023_01/632451214" TargetMode="External" /><Relationship Id="rId39" Type="http://schemas.openxmlformats.org/officeDocument/2006/relationships/hyperlink" Target="https://podminky.urs.cz/item/CS_URS_2023_01/632451291" TargetMode="External" /><Relationship Id="rId40" Type="http://schemas.openxmlformats.org/officeDocument/2006/relationships/hyperlink" Target="https://podminky.urs.cz/item/CS_URS_2023_01/632481212" TargetMode="External" /><Relationship Id="rId41" Type="http://schemas.openxmlformats.org/officeDocument/2006/relationships/hyperlink" Target="https://podminky.urs.cz/item/CS_URS_2023_01/634911114" TargetMode="External" /><Relationship Id="rId42" Type="http://schemas.openxmlformats.org/officeDocument/2006/relationships/hyperlink" Target="https://podminky.urs.cz/item/CS_URS_2023_01/634661111" TargetMode="External" /><Relationship Id="rId43" Type="http://schemas.openxmlformats.org/officeDocument/2006/relationships/hyperlink" Target="https://podminky.urs.cz/item/CS_URS_2023_01/632452513" TargetMode="External" /><Relationship Id="rId44" Type="http://schemas.openxmlformats.org/officeDocument/2006/relationships/hyperlink" Target="https://podminky.urs.cz/item/CS_URS_2023_01/941211111" TargetMode="External" /><Relationship Id="rId45" Type="http://schemas.openxmlformats.org/officeDocument/2006/relationships/hyperlink" Target="https://podminky.urs.cz/item/CS_URS_2023_01/941211211" TargetMode="External" /><Relationship Id="rId46" Type="http://schemas.openxmlformats.org/officeDocument/2006/relationships/hyperlink" Target="https://podminky.urs.cz/item/CS_URS_2023_01/941211811" TargetMode="External" /><Relationship Id="rId47" Type="http://schemas.openxmlformats.org/officeDocument/2006/relationships/hyperlink" Target="https://podminky.urs.cz/item/CS_URS_2023_01/944511111" TargetMode="External" /><Relationship Id="rId48" Type="http://schemas.openxmlformats.org/officeDocument/2006/relationships/hyperlink" Target="https://podminky.urs.cz/item/CS_URS_2023_01/944511211" TargetMode="External" /><Relationship Id="rId49" Type="http://schemas.openxmlformats.org/officeDocument/2006/relationships/hyperlink" Target="https://podminky.urs.cz/item/CS_URS_2023_01/944511811" TargetMode="External" /><Relationship Id="rId50" Type="http://schemas.openxmlformats.org/officeDocument/2006/relationships/hyperlink" Target="https://podminky.urs.cz/item/CS_URS_2023_01/949101111" TargetMode="External" /><Relationship Id="rId51" Type="http://schemas.openxmlformats.org/officeDocument/2006/relationships/hyperlink" Target="https://podminky.urs.cz/item/CS_URS_2023_01/993111111" TargetMode="External" /><Relationship Id="rId52" Type="http://schemas.openxmlformats.org/officeDocument/2006/relationships/hyperlink" Target="https://podminky.urs.cz/item/CS_URS_2023_01/941211312" TargetMode="External" /><Relationship Id="rId53" Type="http://schemas.openxmlformats.org/officeDocument/2006/relationships/hyperlink" Target="https://podminky.urs.cz/item/CS_URS_2023_01/952901111" TargetMode="External" /><Relationship Id="rId54" Type="http://schemas.openxmlformats.org/officeDocument/2006/relationships/hyperlink" Target="https://podminky.urs.cz/item/CS_URS_2023_01/953943122" TargetMode="External" /><Relationship Id="rId55" Type="http://schemas.openxmlformats.org/officeDocument/2006/relationships/hyperlink" Target="https://podminky.urs.cz/item/CS_URS_2023_01/953965121" TargetMode="External" /><Relationship Id="rId56" Type="http://schemas.openxmlformats.org/officeDocument/2006/relationships/hyperlink" Target="https://podminky.urs.cz/item/CS_URS_2023_01/953965131" TargetMode="External" /><Relationship Id="rId57" Type="http://schemas.openxmlformats.org/officeDocument/2006/relationships/hyperlink" Target="https://podminky.urs.cz/item/CS_URS_2023_01/966080103" TargetMode="External" /><Relationship Id="rId58" Type="http://schemas.openxmlformats.org/officeDocument/2006/relationships/hyperlink" Target="https://podminky.urs.cz/item/CS_URS_2023_01/973031325" TargetMode="External" /><Relationship Id="rId59" Type="http://schemas.openxmlformats.org/officeDocument/2006/relationships/hyperlink" Target="https://podminky.urs.cz/item/CS_URS_2023_01/997013212" TargetMode="External" /><Relationship Id="rId60" Type="http://schemas.openxmlformats.org/officeDocument/2006/relationships/hyperlink" Target="https://podminky.urs.cz/item/CS_URS_2023_01/997013501" TargetMode="External" /><Relationship Id="rId61" Type="http://schemas.openxmlformats.org/officeDocument/2006/relationships/hyperlink" Target="https://podminky.urs.cz/item/CS_URS_2023_01/997013509" TargetMode="External" /><Relationship Id="rId62" Type="http://schemas.openxmlformats.org/officeDocument/2006/relationships/hyperlink" Target="https://podminky.urs.cz/item/CS_URS_2023_01/997013631" TargetMode="External" /><Relationship Id="rId63" Type="http://schemas.openxmlformats.org/officeDocument/2006/relationships/hyperlink" Target="https://podminky.urs.cz/item/CS_URS_2023_01/998011001" TargetMode="External" /><Relationship Id="rId64" Type="http://schemas.openxmlformats.org/officeDocument/2006/relationships/hyperlink" Target="https://podminky.urs.cz/item/CS_URS_2023_01/711111001" TargetMode="External" /><Relationship Id="rId65" Type="http://schemas.openxmlformats.org/officeDocument/2006/relationships/hyperlink" Target="https://podminky.urs.cz/item/CS_URS_2023_01/711112001" TargetMode="External" /><Relationship Id="rId66" Type="http://schemas.openxmlformats.org/officeDocument/2006/relationships/hyperlink" Target="https://podminky.urs.cz/item/CS_URS_2023_01/711113001" TargetMode="External" /><Relationship Id="rId67" Type="http://schemas.openxmlformats.org/officeDocument/2006/relationships/hyperlink" Target="https://podminky.urs.cz/item/CS_URS_2023_01/711141559" TargetMode="External" /><Relationship Id="rId68" Type="http://schemas.openxmlformats.org/officeDocument/2006/relationships/hyperlink" Target="https://podminky.urs.cz/item/CS_URS_2023_01/711142559" TargetMode="External" /><Relationship Id="rId69" Type="http://schemas.openxmlformats.org/officeDocument/2006/relationships/hyperlink" Target="https://podminky.urs.cz/item/CS_URS_2023_01/711161212" TargetMode="External" /><Relationship Id="rId70" Type="http://schemas.openxmlformats.org/officeDocument/2006/relationships/hyperlink" Target="https://podminky.urs.cz/item/CS_URS_2023_01/711161383" TargetMode="External" /><Relationship Id="rId71" Type="http://schemas.openxmlformats.org/officeDocument/2006/relationships/hyperlink" Target="https://podminky.urs.cz/item/CS_URS_2023_01/998711202" TargetMode="External" /><Relationship Id="rId72" Type="http://schemas.openxmlformats.org/officeDocument/2006/relationships/hyperlink" Target="https://podminky.urs.cz/item/CS_URS_2023_01/712331111" TargetMode="External" /><Relationship Id="rId73" Type="http://schemas.openxmlformats.org/officeDocument/2006/relationships/hyperlink" Target="https://podminky.urs.cz/item/CS_URS_2023_01/712363352" TargetMode="External" /><Relationship Id="rId74" Type="http://schemas.openxmlformats.org/officeDocument/2006/relationships/hyperlink" Target="https://podminky.urs.cz/item/CS_URS_2023_01/712363353" TargetMode="External" /><Relationship Id="rId75" Type="http://schemas.openxmlformats.org/officeDocument/2006/relationships/hyperlink" Target="https://podminky.urs.cz/item/CS_URS_2023_01/712363354" TargetMode="External" /><Relationship Id="rId76" Type="http://schemas.openxmlformats.org/officeDocument/2006/relationships/hyperlink" Target="https://podminky.urs.cz/item/CS_URS_2023_01/712363357" TargetMode="External" /><Relationship Id="rId77" Type="http://schemas.openxmlformats.org/officeDocument/2006/relationships/hyperlink" Target="https://podminky.urs.cz/item/CS_URS_2023_01/712363358" TargetMode="External" /><Relationship Id="rId78" Type="http://schemas.openxmlformats.org/officeDocument/2006/relationships/hyperlink" Target="https://podminky.urs.cz/item/CS_URS_2023_01/712391171" TargetMode="External" /><Relationship Id="rId79" Type="http://schemas.openxmlformats.org/officeDocument/2006/relationships/hyperlink" Target="https://podminky.urs.cz/item/CS_URS_2023_01/712363412" TargetMode="External" /><Relationship Id="rId80" Type="http://schemas.openxmlformats.org/officeDocument/2006/relationships/hyperlink" Target="https://podminky.urs.cz/item/CS_URS_2023_01/712363612" TargetMode="External" /><Relationship Id="rId81" Type="http://schemas.openxmlformats.org/officeDocument/2006/relationships/hyperlink" Target="https://podminky.urs.cz/item/CS_URS_2023_01/712363005" TargetMode="External" /><Relationship Id="rId82" Type="http://schemas.openxmlformats.org/officeDocument/2006/relationships/hyperlink" Target="https://podminky.urs.cz/item/CS_URS_2023_01/712363122" TargetMode="External" /><Relationship Id="rId83" Type="http://schemas.openxmlformats.org/officeDocument/2006/relationships/hyperlink" Target="https://podminky.urs.cz/item/CS_URS_2023_01/712363115" TargetMode="External" /><Relationship Id="rId84" Type="http://schemas.openxmlformats.org/officeDocument/2006/relationships/hyperlink" Target="https://podminky.urs.cz/item/CS_URS_2023_01/712771101" TargetMode="External" /><Relationship Id="rId85" Type="http://schemas.openxmlformats.org/officeDocument/2006/relationships/hyperlink" Target="https://podminky.urs.cz/item/CS_URS_2023_01/712771331" TargetMode="External" /><Relationship Id="rId86" Type="http://schemas.openxmlformats.org/officeDocument/2006/relationships/hyperlink" Target="https://podminky.urs.cz/item/CS_URS_2023_01/712771401" TargetMode="External" /><Relationship Id="rId87" Type="http://schemas.openxmlformats.org/officeDocument/2006/relationships/hyperlink" Target="https://podminky.urs.cz/item/CS_URS_2023_01/712771521" TargetMode="External" /><Relationship Id="rId88" Type="http://schemas.openxmlformats.org/officeDocument/2006/relationships/hyperlink" Target="https://podminky.urs.cz/item/CS_URS_2023_01/712771601" TargetMode="External" /><Relationship Id="rId89" Type="http://schemas.openxmlformats.org/officeDocument/2006/relationships/hyperlink" Target="https://podminky.urs.cz/item/CS_URS_2023_01/712771613" TargetMode="External" /><Relationship Id="rId90" Type="http://schemas.openxmlformats.org/officeDocument/2006/relationships/hyperlink" Target="https://podminky.urs.cz/item/CS_URS_2023_01/998712202" TargetMode="External" /><Relationship Id="rId91" Type="http://schemas.openxmlformats.org/officeDocument/2006/relationships/hyperlink" Target="https://podminky.urs.cz/item/CS_URS_2023_01/713111121" TargetMode="External" /><Relationship Id="rId92" Type="http://schemas.openxmlformats.org/officeDocument/2006/relationships/hyperlink" Target="https://podminky.urs.cz/item/CS_URS_2023_01/713121121" TargetMode="External" /><Relationship Id="rId93" Type="http://schemas.openxmlformats.org/officeDocument/2006/relationships/hyperlink" Target="https://podminky.urs.cz/item/CS_URS_2023_01/713131146" TargetMode="External" /><Relationship Id="rId94" Type="http://schemas.openxmlformats.org/officeDocument/2006/relationships/hyperlink" Target="https://podminky.urs.cz/item/CS_URS_2023_01/713141136" TargetMode="External" /><Relationship Id="rId95" Type="http://schemas.openxmlformats.org/officeDocument/2006/relationships/hyperlink" Target="https://podminky.urs.cz/item/CS_URS_2023_01/998713202" TargetMode="External" /><Relationship Id="rId96" Type="http://schemas.openxmlformats.org/officeDocument/2006/relationships/hyperlink" Target="https://podminky.urs.cz/item/CS_URS_2023_01/998714202" TargetMode="External" /><Relationship Id="rId97" Type="http://schemas.openxmlformats.org/officeDocument/2006/relationships/hyperlink" Target="https://podminky.urs.cz/item/CS_URS_2023_01/735511061" TargetMode="External" /><Relationship Id="rId98" Type="http://schemas.openxmlformats.org/officeDocument/2006/relationships/hyperlink" Target="https://podminky.urs.cz/item/CS_URS_2023_01/735511062" TargetMode="External" /><Relationship Id="rId99" Type="http://schemas.openxmlformats.org/officeDocument/2006/relationships/hyperlink" Target="https://podminky.urs.cz/item/CS_URS_2023_01/998735202" TargetMode="External" /><Relationship Id="rId100" Type="http://schemas.openxmlformats.org/officeDocument/2006/relationships/hyperlink" Target="https://podminky.urs.cz/item/CS_URS_2023_01/762333631" TargetMode="External" /><Relationship Id="rId101" Type="http://schemas.openxmlformats.org/officeDocument/2006/relationships/hyperlink" Target="https://podminky.urs.cz/item/CS_URS_2023_01/762333632" TargetMode="External" /><Relationship Id="rId102" Type="http://schemas.openxmlformats.org/officeDocument/2006/relationships/hyperlink" Target="https://podminky.urs.cz/item/CS_URS_2023_01/762333633" TargetMode="External" /><Relationship Id="rId103" Type="http://schemas.openxmlformats.org/officeDocument/2006/relationships/hyperlink" Target="https://podminky.urs.cz/item/CS_URS_2023_01/762333634" TargetMode="External" /><Relationship Id="rId104" Type="http://schemas.openxmlformats.org/officeDocument/2006/relationships/hyperlink" Target="https://podminky.urs.cz/item/CS_URS_2023_01/762333635" TargetMode="External" /><Relationship Id="rId105" Type="http://schemas.openxmlformats.org/officeDocument/2006/relationships/hyperlink" Target="https://podminky.urs.cz/item/CS_URS_2023_01/762341026" TargetMode="External" /><Relationship Id="rId106" Type="http://schemas.openxmlformats.org/officeDocument/2006/relationships/hyperlink" Target="https://podminky.urs.cz/item/CS_URS_2023_01/762341260" TargetMode="External" /><Relationship Id="rId107" Type="http://schemas.openxmlformats.org/officeDocument/2006/relationships/hyperlink" Target="https://podminky.urs.cz/item/CS_URS_2023_01/762352110" TargetMode="External" /><Relationship Id="rId108" Type="http://schemas.openxmlformats.org/officeDocument/2006/relationships/hyperlink" Target="https://podminky.urs.cz/item/CS_URS_2023_01/762395000" TargetMode="External" /><Relationship Id="rId109" Type="http://schemas.openxmlformats.org/officeDocument/2006/relationships/hyperlink" Target="https://podminky.urs.cz/item/CS_URS_2023_01/762431013" TargetMode="External" /><Relationship Id="rId110" Type="http://schemas.openxmlformats.org/officeDocument/2006/relationships/hyperlink" Target="https://podminky.urs.cz/item/CS_URS_2023_01/762713121" TargetMode="External" /><Relationship Id="rId111" Type="http://schemas.openxmlformats.org/officeDocument/2006/relationships/hyperlink" Target="https://podminky.urs.cz/item/CS_URS_2023_01/762795000" TargetMode="External" /><Relationship Id="rId112" Type="http://schemas.openxmlformats.org/officeDocument/2006/relationships/hyperlink" Target="https://podminky.urs.cz/item/CS_URS_2023_01/998762202" TargetMode="External" /><Relationship Id="rId113" Type="http://schemas.openxmlformats.org/officeDocument/2006/relationships/hyperlink" Target="https://podminky.urs.cz/item/CS_URS_2023_01/763111314" TargetMode="External" /><Relationship Id="rId114" Type="http://schemas.openxmlformats.org/officeDocument/2006/relationships/hyperlink" Target="https://podminky.urs.cz/item/CS_URS_2023_01/763111712" TargetMode="External" /><Relationship Id="rId115" Type="http://schemas.openxmlformats.org/officeDocument/2006/relationships/hyperlink" Target="https://podminky.urs.cz/item/CS_URS_2023_01/763111717" TargetMode="External" /><Relationship Id="rId116" Type="http://schemas.openxmlformats.org/officeDocument/2006/relationships/hyperlink" Target="https://podminky.urs.cz/item/CS_URS_2023_01/763111723" TargetMode="External" /><Relationship Id="rId117" Type="http://schemas.openxmlformats.org/officeDocument/2006/relationships/hyperlink" Target="https://podminky.urs.cz/item/CS_URS_2023_01/763111916" TargetMode="External" /><Relationship Id="rId118" Type="http://schemas.openxmlformats.org/officeDocument/2006/relationships/hyperlink" Target="https://podminky.urs.cz/item/CS_URS_2023_01/763131451" TargetMode="External" /><Relationship Id="rId119" Type="http://schemas.openxmlformats.org/officeDocument/2006/relationships/hyperlink" Target="https://podminky.urs.cz/item/CS_URS_2023_01/763131714" TargetMode="External" /><Relationship Id="rId120" Type="http://schemas.openxmlformats.org/officeDocument/2006/relationships/hyperlink" Target="https://podminky.urs.cz/item/CS_URS_2023_01/763221672" TargetMode="External" /><Relationship Id="rId121" Type="http://schemas.openxmlformats.org/officeDocument/2006/relationships/hyperlink" Target="https://podminky.urs.cz/item/CS_URS_2023_01/763121714" TargetMode="External" /><Relationship Id="rId122" Type="http://schemas.openxmlformats.org/officeDocument/2006/relationships/hyperlink" Target="https://podminky.urs.cz/item/CS_URS_2023_01/763711122" TargetMode="External" /><Relationship Id="rId123" Type="http://schemas.openxmlformats.org/officeDocument/2006/relationships/hyperlink" Target="https://podminky.urs.cz/item/CS_URS_2023_01/763712210" TargetMode="External" /><Relationship Id="rId124" Type="http://schemas.openxmlformats.org/officeDocument/2006/relationships/hyperlink" Target="https://podminky.urs.cz/item/CS_URS_2023_01/998763402" TargetMode="External" /><Relationship Id="rId125" Type="http://schemas.openxmlformats.org/officeDocument/2006/relationships/hyperlink" Target="https://podminky.urs.cz/item/CS_URS_2023_01/764002851" TargetMode="External" /><Relationship Id="rId126" Type="http://schemas.openxmlformats.org/officeDocument/2006/relationships/hyperlink" Target="https://podminky.urs.cz/item/CS_URS_2023_01/764004863" TargetMode="External" /><Relationship Id="rId127" Type="http://schemas.openxmlformats.org/officeDocument/2006/relationships/hyperlink" Target="https://podminky.urs.cz/item/CS_URS_2023_01/764011614" TargetMode="External" /><Relationship Id="rId128" Type="http://schemas.openxmlformats.org/officeDocument/2006/relationships/hyperlink" Target="https://podminky.urs.cz/item/CS_URS_2023_01/764042419" TargetMode="External" /><Relationship Id="rId129" Type="http://schemas.openxmlformats.org/officeDocument/2006/relationships/hyperlink" Target="https://podminky.urs.cz/item/CS_URS_2023_01/764111640" TargetMode="External" /><Relationship Id="rId130" Type="http://schemas.openxmlformats.org/officeDocument/2006/relationships/hyperlink" Target="https://podminky.urs.cz/item/CS_URS_2023_01/764212650" TargetMode="External" /><Relationship Id="rId131" Type="http://schemas.openxmlformats.org/officeDocument/2006/relationships/hyperlink" Target="https://podminky.urs.cz/item/CS_URS_2023_01/764212683" TargetMode="External" /><Relationship Id="rId132" Type="http://schemas.openxmlformats.org/officeDocument/2006/relationships/hyperlink" Target="https://podminky.urs.cz/item/CS_URS_2023_01/764311604" TargetMode="External" /><Relationship Id="rId133" Type="http://schemas.openxmlformats.org/officeDocument/2006/relationships/hyperlink" Target="https://podminky.urs.cz/item/CS_URS_2023_01/764011621" TargetMode="External" /><Relationship Id="rId134" Type="http://schemas.openxmlformats.org/officeDocument/2006/relationships/hyperlink" Target="https://podminky.urs.cz/item/CS_URS_2023_01/764246346" TargetMode="External" /><Relationship Id="rId135" Type="http://schemas.openxmlformats.org/officeDocument/2006/relationships/hyperlink" Target="https://podminky.urs.cz/item/CS_URS_2023_01/764508131" TargetMode="External" /><Relationship Id="rId136" Type="http://schemas.openxmlformats.org/officeDocument/2006/relationships/hyperlink" Target="https://podminky.urs.cz/item/CS_URS_2023_01/764541303" TargetMode="External" /><Relationship Id="rId137" Type="http://schemas.openxmlformats.org/officeDocument/2006/relationships/hyperlink" Target="https://podminky.urs.cz/item/CS_URS_2023_01/764541305" TargetMode="External" /><Relationship Id="rId138" Type="http://schemas.openxmlformats.org/officeDocument/2006/relationships/hyperlink" Target="https://podminky.urs.cz/item/CS_URS_2023_01/764541342" TargetMode="External" /><Relationship Id="rId139" Type="http://schemas.openxmlformats.org/officeDocument/2006/relationships/hyperlink" Target="https://podminky.urs.cz/item/CS_URS_2023_01/764541347" TargetMode="External" /><Relationship Id="rId140" Type="http://schemas.openxmlformats.org/officeDocument/2006/relationships/hyperlink" Target="https://podminky.urs.cz/item/CS_URS_2023_01/764548322" TargetMode="External" /><Relationship Id="rId141" Type="http://schemas.openxmlformats.org/officeDocument/2006/relationships/hyperlink" Target="https://podminky.urs.cz/item/CS_URS_2023_01/764548324" TargetMode="External" /><Relationship Id="rId142" Type="http://schemas.openxmlformats.org/officeDocument/2006/relationships/hyperlink" Target="https://podminky.urs.cz/item/CS_URS_2023_01/998764202" TargetMode="External" /><Relationship Id="rId143" Type="http://schemas.openxmlformats.org/officeDocument/2006/relationships/hyperlink" Target="https://podminky.urs.cz/item/CS_URS_2023_01/766694116" TargetMode="External" /><Relationship Id="rId144" Type="http://schemas.openxmlformats.org/officeDocument/2006/relationships/hyperlink" Target="https://podminky.urs.cz/item/CS_URS_2023_01/998766202" TargetMode="External" /><Relationship Id="rId145" Type="http://schemas.openxmlformats.org/officeDocument/2006/relationships/hyperlink" Target="https://podminky.urs.cz/item/CS_URS_2023_01/998767202" TargetMode="External" /><Relationship Id="rId146" Type="http://schemas.openxmlformats.org/officeDocument/2006/relationships/hyperlink" Target="https://podminky.urs.cz/item/CS_URS_2023_01/771111011" TargetMode="External" /><Relationship Id="rId147" Type="http://schemas.openxmlformats.org/officeDocument/2006/relationships/hyperlink" Target="https://podminky.urs.cz/item/CS_URS_2023_01/771121011" TargetMode="External" /><Relationship Id="rId148" Type="http://schemas.openxmlformats.org/officeDocument/2006/relationships/hyperlink" Target="https://podminky.urs.cz/item/CS_URS_2023_01/771151014" TargetMode="External" /><Relationship Id="rId149" Type="http://schemas.openxmlformats.org/officeDocument/2006/relationships/hyperlink" Target="https://podminky.urs.cz/item/CS_URS_2023_01/771591112" TargetMode="External" /><Relationship Id="rId150" Type="http://schemas.openxmlformats.org/officeDocument/2006/relationships/hyperlink" Target="https://podminky.urs.cz/item/CS_URS_2023_01/771591264" TargetMode="External" /><Relationship Id="rId151" Type="http://schemas.openxmlformats.org/officeDocument/2006/relationships/hyperlink" Target="https://podminky.urs.cz/item/CS_URS_2023_01/771554112" TargetMode="External" /><Relationship Id="rId152" Type="http://schemas.openxmlformats.org/officeDocument/2006/relationships/hyperlink" Target="https://podminky.urs.cz/item/CS_URS_2023_01/771574263" TargetMode="External" /><Relationship Id="rId153" Type="http://schemas.openxmlformats.org/officeDocument/2006/relationships/hyperlink" Target="https://podminky.urs.cz/item/CS_URS_2023_01/771474112" TargetMode="External" /><Relationship Id="rId154" Type="http://schemas.openxmlformats.org/officeDocument/2006/relationships/hyperlink" Target="https://podminky.urs.cz/item/CS_URS_2023_01/771591115" TargetMode="External" /><Relationship Id="rId155" Type="http://schemas.openxmlformats.org/officeDocument/2006/relationships/hyperlink" Target="https://podminky.urs.cz/item/CS_URS_2023_01/998771202" TargetMode="External" /><Relationship Id="rId156" Type="http://schemas.openxmlformats.org/officeDocument/2006/relationships/hyperlink" Target="https://podminky.urs.cz/item/CS_URS_2023_01/776111311" TargetMode="External" /><Relationship Id="rId157" Type="http://schemas.openxmlformats.org/officeDocument/2006/relationships/hyperlink" Target="https://podminky.urs.cz/item/CS_URS_2023_01/776121321" TargetMode="External" /><Relationship Id="rId158" Type="http://schemas.openxmlformats.org/officeDocument/2006/relationships/hyperlink" Target="https://podminky.urs.cz/item/CS_URS_2023_01/776141114" TargetMode="External" /><Relationship Id="rId159" Type="http://schemas.openxmlformats.org/officeDocument/2006/relationships/hyperlink" Target="https://podminky.urs.cz/item/CS_URS_2023_01/776222111" TargetMode="External" /><Relationship Id="rId160" Type="http://schemas.openxmlformats.org/officeDocument/2006/relationships/hyperlink" Target="https://podminky.urs.cz/item/CS_URS_2023_01/776411111" TargetMode="External" /><Relationship Id="rId161" Type="http://schemas.openxmlformats.org/officeDocument/2006/relationships/hyperlink" Target="https://podminky.urs.cz/item/CS_URS_2023_01/998776202" TargetMode="External" /><Relationship Id="rId162" Type="http://schemas.openxmlformats.org/officeDocument/2006/relationships/hyperlink" Target="https://podminky.urs.cz/item/CS_URS_2023_01/781121011" TargetMode="External" /><Relationship Id="rId163" Type="http://schemas.openxmlformats.org/officeDocument/2006/relationships/hyperlink" Target="https://podminky.urs.cz/item/CS_URS_2023_01/781131112" TargetMode="External" /><Relationship Id="rId164" Type="http://schemas.openxmlformats.org/officeDocument/2006/relationships/hyperlink" Target="https://podminky.urs.cz/item/CS_URS_2023_01/781131264" TargetMode="External" /><Relationship Id="rId165" Type="http://schemas.openxmlformats.org/officeDocument/2006/relationships/hyperlink" Target="https://podminky.urs.cz/item/CS_URS_2023_01/781474113" TargetMode="External" /><Relationship Id="rId166" Type="http://schemas.openxmlformats.org/officeDocument/2006/relationships/hyperlink" Target="https://podminky.urs.cz/item/CS_URS_2023_01/781491012" TargetMode="External" /><Relationship Id="rId167" Type="http://schemas.openxmlformats.org/officeDocument/2006/relationships/hyperlink" Target="https://podminky.urs.cz/item/CS_URS_2023_01/781494111" TargetMode="External" /><Relationship Id="rId168" Type="http://schemas.openxmlformats.org/officeDocument/2006/relationships/hyperlink" Target="https://podminky.urs.cz/item/CS_URS_2023_01/781495115" TargetMode="External" /><Relationship Id="rId169" Type="http://schemas.openxmlformats.org/officeDocument/2006/relationships/hyperlink" Target="https://podminky.urs.cz/item/CS_URS_2023_01/998781202" TargetMode="External" /><Relationship Id="rId170" Type="http://schemas.openxmlformats.org/officeDocument/2006/relationships/hyperlink" Target="https://podminky.urs.cz/item/CS_URS_2023_01/783214101" TargetMode="External" /><Relationship Id="rId171" Type="http://schemas.openxmlformats.org/officeDocument/2006/relationships/hyperlink" Target="https://podminky.urs.cz/item/CS_URS_2023_01/783218111" TargetMode="External" /><Relationship Id="rId172" Type="http://schemas.openxmlformats.org/officeDocument/2006/relationships/hyperlink" Target="https://podminky.urs.cz/item/CS_URS_2023_01/783314201" TargetMode="External" /><Relationship Id="rId173" Type="http://schemas.openxmlformats.org/officeDocument/2006/relationships/hyperlink" Target="https://podminky.urs.cz/item/CS_URS_2023_01/784211101" TargetMode="External" /><Relationship Id="rId174" Type="http://schemas.openxmlformats.org/officeDocument/2006/relationships/hyperlink" Target="https://podminky.urs.cz/item/CS_URS_2023_01/784211163" TargetMode="External" /><Relationship Id="rId175" Type="http://schemas.openxmlformats.org/officeDocument/2006/relationships/hyperlink" Target="https://podminky.urs.cz/item/CS_URS_2023_01/998786202" TargetMode="External" /><Relationship Id="rId176" Type="http://schemas.openxmlformats.org/officeDocument/2006/relationships/drawing" Target="../drawings/drawing2.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31351100" TargetMode="External" /><Relationship Id="rId2" Type="http://schemas.openxmlformats.org/officeDocument/2006/relationships/hyperlink" Target="https://podminky.urs.cz/item/CS_URS_2023_01/132351101" TargetMode="External" /><Relationship Id="rId3" Type="http://schemas.openxmlformats.org/officeDocument/2006/relationships/hyperlink" Target="https://podminky.urs.cz/item/CS_URS_2023_01/139711111" TargetMode="External" /><Relationship Id="rId4" Type="http://schemas.openxmlformats.org/officeDocument/2006/relationships/hyperlink" Target="https://podminky.urs.cz/item/CS_URS_2023_01/162211201" TargetMode="External" /><Relationship Id="rId5" Type="http://schemas.openxmlformats.org/officeDocument/2006/relationships/hyperlink" Target="https://podminky.urs.cz/item/CS_URS_2023_01/162211209" TargetMode="External" /><Relationship Id="rId6" Type="http://schemas.openxmlformats.org/officeDocument/2006/relationships/hyperlink" Target="https://podminky.urs.cz/item/CS_URS_2023_01/167111102" TargetMode="External" /><Relationship Id="rId7" Type="http://schemas.openxmlformats.org/officeDocument/2006/relationships/hyperlink" Target="https://podminky.urs.cz/item/CS_URS_2023_01/162251122" TargetMode="External" /><Relationship Id="rId8" Type="http://schemas.openxmlformats.org/officeDocument/2006/relationships/hyperlink" Target="https://podminky.urs.cz/item/CS_URS_2023_01/167111101" TargetMode="External" /><Relationship Id="rId9" Type="http://schemas.openxmlformats.org/officeDocument/2006/relationships/hyperlink" Target="https://podminky.urs.cz/item/CS_URS_2023_01/162751137" TargetMode="External" /><Relationship Id="rId10" Type="http://schemas.openxmlformats.org/officeDocument/2006/relationships/hyperlink" Target="https://podminky.urs.cz/item/CS_URS_2023_01/162751139" TargetMode="External" /><Relationship Id="rId11" Type="http://schemas.openxmlformats.org/officeDocument/2006/relationships/hyperlink" Target="https://podminky.urs.cz/item/CS_URS_2023_01/171251201" TargetMode="External" /><Relationship Id="rId12" Type="http://schemas.openxmlformats.org/officeDocument/2006/relationships/hyperlink" Target="https://podminky.urs.cz/item/CS_URS_2023_01/171201221" TargetMode="External" /><Relationship Id="rId13" Type="http://schemas.openxmlformats.org/officeDocument/2006/relationships/hyperlink" Target="https://podminky.urs.cz/item/CS_URS_2023_01/174151101" TargetMode="External" /><Relationship Id="rId14" Type="http://schemas.openxmlformats.org/officeDocument/2006/relationships/hyperlink" Target="https://podminky.urs.cz/item/CS_URS_2023_01/211531111" TargetMode="External" /><Relationship Id="rId15" Type="http://schemas.openxmlformats.org/officeDocument/2006/relationships/hyperlink" Target="https://podminky.urs.cz/item/CS_URS_2023_01/211971110" TargetMode="External" /><Relationship Id="rId16" Type="http://schemas.openxmlformats.org/officeDocument/2006/relationships/hyperlink" Target="https://podminky.urs.cz/item/CS_URS_2023_01/212750101" TargetMode="External" /><Relationship Id="rId17" Type="http://schemas.openxmlformats.org/officeDocument/2006/relationships/hyperlink" Target="https://podminky.urs.cz/item/CS_URS_2023_01/274313611" TargetMode="External" /><Relationship Id="rId18" Type="http://schemas.openxmlformats.org/officeDocument/2006/relationships/hyperlink" Target="https://podminky.urs.cz/item/CS_URS_2023_01/274351121" TargetMode="External" /><Relationship Id="rId19" Type="http://schemas.openxmlformats.org/officeDocument/2006/relationships/hyperlink" Target="https://podminky.urs.cz/item/CS_URS_2023_01/274351122" TargetMode="External" /><Relationship Id="rId20" Type="http://schemas.openxmlformats.org/officeDocument/2006/relationships/hyperlink" Target="https://podminky.urs.cz/item/CS_URS_2023_01/310235241" TargetMode="External" /><Relationship Id="rId21" Type="http://schemas.openxmlformats.org/officeDocument/2006/relationships/hyperlink" Target="https://podminky.urs.cz/item/CS_URS_2023_01/310239211" TargetMode="External" /><Relationship Id="rId22" Type="http://schemas.openxmlformats.org/officeDocument/2006/relationships/hyperlink" Target="https://podminky.urs.cz/item/CS_URS_2023_01/311113143" TargetMode="External" /><Relationship Id="rId23" Type="http://schemas.openxmlformats.org/officeDocument/2006/relationships/hyperlink" Target="https://podminky.urs.cz/item/CS_URS_2023_01/311361821" TargetMode="External" /><Relationship Id="rId24" Type="http://schemas.openxmlformats.org/officeDocument/2006/relationships/hyperlink" Target="https://podminky.urs.cz/item/CS_URS_2023_01/317142442" TargetMode="External" /><Relationship Id="rId25" Type="http://schemas.openxmlformats.org/officeDocument/2006/relationships/hyperlink" Target="https://podminky.urs.cz/item/CS_URS_2023_01/317234410" TargetMode="External" /><Relationship Id="rId26" Type="http://schemas.openxmlformats.org/officeDocument/2006/relationships/hyperlink" Target="https://podminky.urs.cz/item/CS_URS_2023_01/317944321" TargetMode="External" /><Relationship Id="rId27" Type="http://schemas.openxmlformats.org/officeDocument/2006/relationships/hyperlink" Target="https://podminky.urs.cz/item/CS_URS_2023_01/628195001" TargetMode="External" /><Relationship Id="rId28" Type="http://schemas.openxmlformats.org/officeDocument/2006/relationships/hyperlink" Target="https://podminky.urs.cz/item/CS_URS_2023_01/319201321" TargetMode="External" /><Relationship Id="rId29" Type="http://schemas.openxmlformats.org/officeDocument/2006/relationships/hyperlink" Target="https://podminky.urs.cz/item/CS_URS_2023_01/342272245" TargetMode="External" /><Relationship Id="rId30" Type="http://schemas.openxmlformats.org/officeDocument/2006/relationships/hyperlink" Target="https://podminky.urs.cz/item/CS_URS_2023_01/342291112" TargetMode="External" /><Relationship Id="rId31" Type="http://schemas.openxmlformats.org/officeDocument/2006/relationships/hyperlink" Target="https://podminky.urs.cz/item/CS_URS_2023_01/342291121" TargetMode="External" /><Relationship Id="rId32" Type="http://schemas.openxmlformats.org/officeDocument/2006/relationships/hyperlink" Target="https://podminky.urs.cz/item/CS_URS_2023_01/346244381" TargetMode="External" /><Relationship Id="rId33" Type="http://schemas.openxmlformats.org/officeDocument/2006/relationships/hyperlink" Target="https://podminky.urs.cz/item/CS_URS_2023_01/346272256" TargetMode="External" /><Relationship Id="rId34" Type="http://schemas.openxmlformats.org/officeDocument/2006/relationships/hyperlink" Target="https://podminky.urs.cz/item/CS_URS_2023_01/349231811" TargetMode="External" /><Relationship Id="rId35" Type="http://schemas.openxmlformats.org/officeDocument/2006/relationships/hyperlink" Target="https://podminky.urs.cz/item/CS_URS_2023_01/430321414" TargetMode="External" /><Relationship Id="rId36" Type="http://schemas.openxmlformats.org/officeDocument/2006/relationships/hyperlink" Target="https://podminky.urs.cz/item/CS_URS_2023_01/430361821" TargetMode="External" /><Relationship Id="rId37" Type="http://schemas.openxmlformats.org/officeDocument/2006/relationships/hyperlink" Target="https://podminky.urs.cz/item/CS_URS_2023_01/434311115" TargetMode="External" /><Relationship Id="rId38" Type="http://schemas.openxmlformats.org/officeDocument/2006/relationships/hyperlink" Target="https://podminky.urs.cz/item/CS_URS_2023_01/434351141" TargetMode="External" /><Relationship Id="rId39" Type="http://schemas.openxmlformats.org/officeDocument/2006/relationships/hyperlink" Target="https://podminky.urs.cz/item/CS_URS_2023_01/434351142" TargetMode="External" /><Relationship Id="rId40" Type="http://schemas.openxmlformats.org/officeDocument/2006/relationships/hyperlink" Target="https://podminky.urs.cz/item/CS_URS_2023_01/619991011" TargetMode="External" /><Relationship Id="rId41" Type="http://schemas.openxmlformats.org/officeDocument/2006/relationships/hyperlink" Target="https://podminky.urs.cz/item/CS_URS_2023_01/611131151" TargetMode="External" /><Relationship Id="rId42" Type="http://schemas.openxmlformats.org/officeDocument/2006/relationships/hyperlink" Target="https://podminky.urs.cz/item/CS_URS_2023_01/611324113" TargetMode="External" /><Relationship Id="rId43" Type="http://schemas.openxmlformats.org/officeDocument/2006/relationships/hyperlink" Target="https://podminky.urs.cz/item/CS_URS_2023_01/611325133" TargetMode="External" /><Relationship Id="rId44" Type="http://schemas.openxmlformats.org/officeDocument/2006/relationships/hyperlink" Target="https://podminky.urs.cz/item/CS_URS_2023_01/611328133" TargetMode="External" /><Relationship Id="rId45" Type="http://schemas.openxmlformats.org/officeDocument/2006/relationships/hyperlink" Target="https://podminky.urs.cz/item/CS_URS_2023_01/612131101" TargetMode="External" /><Relationship Id="rId46" Type="http://schemas.openxmlformats.org/officeDocument/2006/relationships/hyperlink" Target="https://podminky.urs.cz/item/CS_URS_2023_01/612321121" TargetMode="External" /><Relationship Id="rId47" Type="http://schemas.openxmlformats.org/officeDocument/2006/relationships/hyperlink" Target="https://podminky.urs.cz/item/CS_URS_2023_01/612321141" TargetMode="External" /><Relationship Id="rId48" Type="http://schemas.openxmlformats.org/officeDocument/2006/relationships/hyperlink" Target="https://podminky.urs.cz/item/CS_URS_2023_01/612131151" TargetMode="External" /><Relationship Id="rId49" Type="http://schemas.openxmlformats.org/officeDocument/2006/relationships/hyperlink" Target="https://podminky.urs.cz/item/CS_URS_2023_01/612324111" TargetMode="External" /><Relationship Id="rId50" Type="http://schemas.openxmlformats.org/officeDocument/2006/relationships/hyperlink" Target="https://podminky.urs.cz/item/CS_URS_2023_01/612325131" TargetMode="External" /><Relationship Id="rId51" Type="http://schemas.openxmlformats.org/officeDocument/2006/relationships/hyperlink" Target="https://podminky.urs.cz/item/CS_URS_2023_01/612325191" TargetMode="External" /><Relationship Id="rId52" Type="http://schemas.openxmlformats.org/officeDocument/2006/relationships/hyperlink" Target="https://podminky.urs.cz/item/CS_URS_2023_01/612328131" TargetMode="External" /><Relationship Id="rId53" Type="http://schemas.openxmlformats.org/officeDocument/2006/relationships/hyperlink" Target="https://podminky.urs.cz/item/CS_URS_2023_01/629991012" TargetMode="External" /><Relationship Id="rId54" Type="http://schemas.openxmlformats.org/officeDocument/2006/relationships/hyperlink" Target="https://podminky.urs.cz/item/CS_URS_2023_01/622143004" TargetMode="External" /><Relationship Id="rId55" Type="http://schemas.openxmlformats.org/officeDocument/2006/relationships/hyperlink" Target="https://podminky.urs.cz/item/CS_URS_2023_01/631311115" TargetMode="External" /><Relationship Id="rId56" Type="http://schemas.openxmlformats.org/officeDocument/2006/relationships/hyperlink" Target="https://podminky.urs.cz/item/CS_URS_2023_01/631319171" TargetMode="External" /><Relationship Id="rId57" Type="http://schemas.openxmlformats.org/officeDocument/2006/relationships/hyperlink" Target="https://podminky.urs.cz/item/CS_URS_2023_01/631362021" TargetMode="External" /><Relationship Id="rId58" Type="http://schemas.openxmlformats.org/officeDocument/2006/relationships/hyperlink" Target="https://podminky.urs.cz/item/CS_URS_2023_01/632451234" TargetMode="External" /><Relationship Id="rId59" Type="http://schemas.openxmlformats.org/officeDocument/2006/relationships/hyperlink" Target="https://podminky.urs.cz/item/CS_URS_2023_01/632451292" TargetMode="External" /><Relationship Id="rId60" Type="http://schemas.openxmlformats.org/officeDocument/2006/relationships/hyperlink" Target="https://podminky.urs.cz/item/CS_URS_2023_01/632451627" TargetMode="External" /><Relationship Id="rId61" Type="http://schemas.openxmlformats.org/officeDocument/2006/relationships/hyperlink" Target="https://podminky.urs.cz/item/CS_URS_2023_01/634112123" TargetMode="External" /><Relationship Id="rId62" Type="http://schemas.openxmlformats.org/officeDocument/2006/relationships/hyperlink" Target="https://podminky.urs.cz/item/CS_URS_2023_01/635111241" TargetMode="External" /><Relationship Id="rId63" Type="http://schemas.openxmlformats.org/officeDocument/2006/relationships/hyperlink" Target="https://podminky.urs.cz/item/CS_URS_2023_01/642942111" TargetMode="External" /><Relationship Id="rId64" Type="http://schemas.openxmlformats.org/officeDocument/2006/relationships/hyperlink" Target="https://podminky.urs.cz/item/CS_URS_2023_01/642944121" TargetMode="External" /><Relationship Id="rId65" Type="http://schemas.openxmlformats.org/officeDocument/2006/relationships/hyperlink" Target="https://podminky.urs.cz/item/CS_URS_2023_01/952901111" TargetMode="External" /><Relationship Id="rId66" Type="http://schemas.openxmlformats.org/officeDocument/2006/relationships/hyperlink" Target="https://podminky.urs.cz/item/CS_URS_2023_01/953943122" TargetMode="External" /><Relationship Id="rId67" Type="http://schemas.openxmlformats.org/officeDocument/2006/relationships/hyperlink" Target="https://podminky.urs.cz/item/CS_URS_2023_01/962031133" TargetMode="External" /><Relationship Id="rId68" Type="http://schemas.openxmlformats.org/officeDocument/2006/relationships/hyperlink" Target="https://podminky.urs.cz/item/CS_URS_2023_01/962042320" TargetMode="External" /><Relationship Id="rId69" Type="http://schemas.openxmlformats.org/officeDocument/2006/relationships/hyperlink" Target="https://podminky.urs.cz/item/CS_URS_2023_01/963042819" TargetMode="External" /><Relationship Id="rId70" Type="http://schemas.openxmlformats.org/officeDocument/2006/relationships/hyperlink" Target="https://podminky.urs.cz/item/CS_URS_2023_01/963053935" TargetMode="External" /><Relationship Id="rId71" Type="http://schemas.openxmlformats.org/officeDocument/2006/relationships/hyperlink" Target="https://podminky.urs.cz/item/CS_URS_2023_01/965042141" TargetMode="External" /><Relationship Id="rId72" Type="http://schemas.openxmlformats.org/officeDocument/2006/relationships/hyperlink" Target="https://podminky.urs.cz/item/CS_URS_2023_01/967021112" TargetMode="External" /><Relationship Id="rId73" Type="http://schemas.openxmlformats.org/officeDocument/2006/relationships/hyperlink" Target="https://podminky.urs.cz/item/CS_URS_2023_01/968072354" TargetMode="External" /><Relationship Id="rId74" Type="http://schemas.openxmlformats.org/officeDocument/2006/relationships/hyperlink" Target="https://podminky.urs.cz/item/CS_URS_2023_01/968072455" TargetMode="External" /><Relationship Id="rId75" Type="http://schemas.openxmlformats.org/officeDocument/2006/relationships/hyperlink" Target="https://podminky.urs.cz/item/CS_URS_2023_01/985222101" TargetMode="External" /><Relationship Id="rId76" Type="http://schemas.openxmlformats.org/officeDocument/2006/relationships/hyperlink" Target="https://podminky.urs.cz/item/CS_URS_2023_01/971028661" TargetMode="External" /><Relationship Id="rId77" Type="http://schemas.openxmlformats.org/officeDocument/2006/relationships/hyperlink" Target="https://podminky.urs.cz/item/CS_URS_2023_01/971033631" TargetMode="External" /><Relationship Id="rId78" Type="http://schemas.openxmlformats.org/officeDocument/2006/relationships/hyperlink" Target="https://podminky.urs.cz/item/CS_URS_2023_01/974031664" TargetMode="External" /><Relationship Id="rId79" Type="http://schemas.openxmlformats.org/officeDocument/2006/relationships/hyperlink" Target="https://podminky.urs.cz/item/CS_URS_2023_01/975043111" TargetMode="External" /><Relationship Id="rId80" Type="http://schemas.openxmlformats.org/officeDocument/2006/relationships/hyperlink" Target="https://podminky.urs.cz/item/CS_URS_2023_01/978011191" TargetMode="External" /><Relationship Id="rId81" Type="http://schemas.openxmlformats.org/officeDocument/2006/relationships/hyperlink" Target="https://podminky.urs.cz/item/CS_URS_2023_01/978013191" TargetMode="External" /><Relationship Id="rId82" Type="http://schemas.openxmlformats.org/officeDocument/2006/relationships/hyperlink" Target="https://podminky.urs.cz/item/CS_URS_2023_01/978023411" TargetMode="External" /><Relationship Id="rId83" Type="http://schemas.openxmlformats.org/officeDocument/2006/relationships/hyperlink" Target="https://podminky.urs.cz/item/CS_URS_2023_01/978059541" TargetMode="External" /><Relationship Id="rId84" Type="http://schemas.openxmlformats.org/officeDocument/2006/relationships/hyperlink" Target="https://podminky.urs.cz/item/CS_URS_2023_01/985R.01" TargetMode="External" /><Relationship Id="rId85" Type="http://schemas.openxmlformats.org/officeDocument/2006/relationships/hyperlink" Target="https://podminky.urs.cz/item/CS_URS_2023_01/997013211" TargetMode="External" /><Relationship Id="rId86" Type="http://schemas.openxmlformats.org/officeDocument/2006/relationships/hyperlink" Target="https://podminky.urs.cz/item/CS_URS_2023_01/997013501" TargetMode="External" /><Relationship Id="rId87" Type="http://schemas.openxmlformats.org/officeDocument/2006/relationships/hyperlink" Target="https://podminky.urs.cz/item/CS_URS_2023_01/997013509" TargetMode="External" /><Relationship Id="rId88" Type="http://schemas.openxmlformats.org/officeDocument/2006/relationships/hyperlink" Target="https://podminky.urs.cz/item/CS_URS_2023_01/997013631" TargetMode="External" /><Relationship Id="rId89" Type="http://schemas.openxmlformats.org/officeDocument/2006/relationships/hyperlink" Target="https://podminky.urs.cz/item/CS_URS_2023_01/998018001" TargetMode="External" /><Relationship Id="rId90" Type="http://schemas.openxmlformats.org/officeDocument/2006/relationships/hyperlink" Target="https://podminky.urs.cz/item/CS_URS_2023_01/711111001" TargetMode="External" /><Relationship Id="rId91" Type="http://schemas.openxmlformats.org/officeDocument/2006/relationships/hyperlink" Target="https://podminky.urs.cz/item/CS_URS_2023_01/711112001" TargetMode="External" /><Relationship Id="rId92" Type="http://schemas.openxmlformats.org/officeDocument/2006/relationships/hyperlink" Target="https://podminky.urs.cz/item/CS_URS_2023_01/711141559" TargetMode="External" /><Relationship Id="rId93" Type="http://schemas.openxmlformats.org/officeDocument/2006/relationships/hyperlink" Target="https://podminky.urs.cz/item/CS_URS_2023_01/711142559" TargetMode="External" /><Relationship Id="rId94" Type="http://schemas.openxmlformats.org/officeDocument/2006/relationships/hyperlink" Target="https://podminky.urs.cz/item/CS_URS_2023_01/711161212" TargetMode="External" /><Relationship Id="rId95" Type="http://schemas.openxmlformats.org/officeDocument/2006/relationships/hyperlink" Target="https://podminky.urs.cz/item/CS_URS_2023_01/711161383" TargetMode="External" /><Relationship Id="rId96" Type="http://schemas.openxmlformats.org/officeDocument/2006/relationships/hyperlink" Target="https://podminky.urs.cz/item/CS_URS_2023_01/711211133" TargetMode="External" /><Relationship Id="rId97" Type="http://schemas.openxmlformats.org/officeDocument/2006/relationships/hyperlink" Target="https://podminky.urs.cz/item/CS_URS_2023_01/998711201" TargetMode="External" /><Relationship Id="rId98" Type="http://schemas.openxmlformats.org/officeDocument/2006/relationships/hyperlink" Target="https://podminky.urs.cz/item/CS_URS_2023_01/712331111" TargetMode="External" /><Relationship Id="rId99" Type="http://schemas.openxmlformats.org/officeDocument/2006/relationships/hyperlink" Target="https://podminky.urs.cz/item/CS_URS_2023_01/712363352" TargetMode="External" /><Relationship Id="rId100" Type="http://schemas.openxmlformats.org/officeDocument/2006/relationships/hyperlink" Target="https://podminky.urs.cz/item/CS_URS_2023_01/712363353" TargetMode="External" /><Relationship Id="rId101" Type="http://schemas.openxmlformats.org/officeDocument/2006/relationships/hyperlink" Target="https://podminky.urs.cz/item/CS_URS_2023_01/712363354" TargetMode="External" /><Relationship Id="rId102" Type="http://schemas.openxmlformats.org/officeDocument/2006/relationships/hyperlink" Target="https://podminky.urs.cz/item/CS_URS_2023_01/712363357" TargetMode="External" /><Relationship Id="rId103" Type="http://schemas.openxmlformats.org/officeDocument/2006/relationships/hyperlink" Target="https://podminky.urs.cz/item/CS_URS_2023_01/712363358" TargetMode="External" /><Relationship Id="rId104" Type="http://schemas.openxmlformats.org/officeDocument/2006/relationships/hyperlink" Target="https://podminky.urs.cz/item/CS_URS_2023_01/712391171" TargetMode="External" /><Relationship Id="rId105" Type="http://schemas.openxmlformats.org/officeDocument/2006/relationships/hyperlink" Target="https://podminky.urs.cz/item/CS_URS_2023_01/712363412" TargetMode="External" /><Relationship Id="rId106" Type="http://schemas.openxmlformats.org/officeDocument/2006/relationships/hyperlink" Target="https://podminky.urs.cz/item/CS_URS_2023_01/712363005" TargetMode="External" /><Relationship Id="rId107" Type="http://schemas.openxmlformats.org/officeDocument/2006/relationships/hyperlink" Target="https://podminky.urs.cz/item/CS_URS_2023_01/712363122" TargetMode="External" /><Relationship Id="rId108" Type="http://schemas.openxmlformats.org/officeDocument/2006/relationships/hyperlink" Target="https://podminky.urs.cz/item/CS_URS_2023_01/712771101" TargetMode="External" /><Relationship Id="rId109" Type="http://schemas.openxmlformats.org/officeDocument/2006/relationships/hyperlink" Target="https://podminky.urs.cz/item/CS_URS_2023_01/712771331" TargetMode="External" /><Relationship Id="rId110" Type="http://schemas.openxmlformats.org/officeDocument/2006/relationships/hyperlink" Target="https://podminky.urs.cz/item/CS_URS_2023_01/712771401" TargetMode="External" /><Relationship Id="rId111" Type="http://schemas.openxmlformats.org/officeDocument/2006/relationships/hyperlink" Target="https://podminky.urs.cz/item/CS_URS_2023_01/712771521" TargetMode="External" /><Relationship Id="rId112" Type="http://schemas.openxmlformats.org/officeDocument/2006/relationships/hyperlink" Target="https://podminky.urs.cz/item/CS_URS_2023_01/712771613" TargetMode="External" /><Relationship Id="rId113" Type="http://schemas.openxmlformats.org/officeDocument/2006/relationships/hyperlink" Target="https://podminky.urs.cz/item/CS_URS_2023_01/998712201" TargetMode="External" /><Relationship Id="rId114" Type="http://schemas.openxmlformats.org/officeDocument/2006/relationships/hyperlink" Target="https://podminky.urs.cz/item/CS_URS_2023_01/713121111" TargetMode="External" /><Relationship Id="rId115" Type="http://schemas.openxmlformats.org/officeDocument/2006/relationships/hyperlink" Target="https://podminky.urs.cz/item/CS_URS_2023_01/713131141" TargetMode="External" /><Relationship Id="rId116" Type="http://schemas.openxmlformats.org/officeDocument/2006/relationships/hyperlink" Target="https://podminky.urs.cz/item/CS_URS_2023_01/713141336" TargetMode="External" /><Relationship Id="rId117" Type="http://schemas.openxmlformats.org/officeDocument/2006/relationships/hyperlink" Target="https://podminky.urs.cz/item/CS_URS_2023_01/713191132" TargetMode="External" /><Relationship Id="rId118" Type="http://schemas.openxmlformats.org/officeDocument/2006/relationships/hyperlink" Target="https://podminky.urs.cz/item/CS_URS_2023_01/998713201" TargetMode="External" /><Relationship Id="rId119" Type="http://schemas.openxmlformats.org/officeDocument/2006/relationships/hyperlink" Target="https://podminky.urs.cz/item/CS_URS_2023_01/721219621" TargetMode="External" /><Relationship Id="rId120" Type="http://schemas.openxmlformats.org/officeDocument/2006/relationships/hyperlink" Target="https://podminky.urs.cz/item/CS_URS_2023_01/998721201" TargetMode="External" /><Relationship Id="rId121" Type="http://schemas.openxmlformats.org/officeDocument/2006/relationships/hyperlink" Target="https://podminky.urs.cz/item/CS_URS_2023_01/751398012" TargetMode="External" /><Relationship Id="rId122" Type="http://schemas.openxmlformats.org/officeDocument/2006/relationships/hyperlink" Target="https://podminky.urs.cz/item/CS_URS_2023_01/998751201" TargetMode="External" /><Relationship Id="rId123" Type="http://schemas.openxmlformats.org/officeDocument/2006/relationships/hyperlink" Target="https://podminky.urs.cz/item/CS_URS_2023_01/762713121" TargetMode="External" /><Relationship Id="rId124" Type="http://schemas.openxmlformats.org/officeDocument/2006/relationships/hyperlink" Target="https://podminky.urs.cz/item/CS_URS_2023_01/762795000" TargetMode="External" /><Relationship Id="rId125" Type="http://schemas.openxmlformats.org/officeDocument/2006/relationships/hyperlink" Target="https://podminky.urs.cz/item/CS_URS_2023_01/762341026" TargetMode="External" /><Relationship Id="rId126" Type="http://schemas.openxmlformats.org/officeDocument/2006/relationships/hyperlink" Target="https://podminky.urs.cz/item/CS_URS_2023_01/998762201" TargetMode="External" /><Relationship Id="rId127" Type="http://schemas.openxmlformats.org/officeDocument/2006/relationships/hyperlink" Target="https://podminky.urs.cz/item/CS_URS_2023_01/764541303" TargetMode="External" /><Relationship Id="rId128" Type="http://schemas.openxmlformats.org/officeDocument/2006/relationships/hyperlink" Target="https://podminky.urs.cz/item/CS_URS_2023_01/764541342" TargetMode="External" /><Relationship Id="rId129" Type="http://schemas.openxmlformats.org/officeDocument/2006/relationships/hyperlink" Target="https://podminky.urs.cz/item/CS_URS_2023_01/764548322" TargetMode="External" /><Relationship Id="rId130" Type="http://schemas.openxmlformats.org/officeDocument/2006/relationships/hyperlink" Target="https://podminky.urs.cz/item/CS_URS_2023_01/998764201" TargetMode="External" /><Relationship Id="rId131" Type="http://schemas.openxmlformats.org/officeDocument/2006/relationships/hyperlink" Target="https://podminky.urs.cz/item/CS_URS_2023_01/766681821" TargetMode="External" /><Relationship Id="rId132" Type="http://schemas.openxmlformats.org/officeDocument/2006/relationships/hyperlink" Target="https://podminky.urs.cz/item/CS_URS_2023_01/766691924" TargetMode="External" /><Relationship Id="rId133" Type="http://schemas.openxmlformats.org/officeDocument/2006/relationships/hyperlink" Target="https://podminky.urs.cz/item/CS_URS_2023_01/998766201" TargetMode="External" /><Relationship Id="rId134" Type="http://schemas.openxmlformats.org/officeDocument/2006/relationships/hyperlink" Target="https://podminky.urs.cz/item/CS_URS_2023_01/998767201" TargetMode="External" /><Relationship Id="rId135" Type="http://schemas.openxmlformats.org/officeDocument/2006/relationships/hyperlink" Target="https://podminky.urs.cz/item/CS_URS_2023_01/771111011" TargetMode="External" /><Relationship Id="rId136" Type="http://schemas.openxmlformats.org/officeDocument/2006/relationships/hyperlink" Target="https://podminky.urs.cz/item/CS_URS_2023_01/771121011" TargetMode="External" /><Relationship Id="rId137" Type="http://schemas.openxmlformats.org/officeDocument/2006/relationships/hyperlink" Target="https://podminky.urs.cz/item/CS_URS_2023_01/771151014" TargetMode="External" /><Relationship Id="rId138" Type="http://schemas.openxmlformats.org/officeDocument/2006/relationships/hyperlink" Target="https://podminky.urs.cz/item/CS_URS_2023_01/771591112" TargetMode="External" /><Relationship Id="rId139" Type="http://schemas.openxmlformats.org/officeDocument/2006/relationships/hyperlink" Target="https://podminky.urs.cz/item/CS_URS_2023_01/771591264" TargetMode="External" /><Relationship Id="rId140" Type="http://schemas.openxmlformats.org/officeDocument/2006/relationships/hyperlink" Target="https://podminky.urs.cz/item/CS_URS_2023_01/771574263" TargetMode="External" /><Relationship Id="rId141" Type="http://schemas.openxmlformats.org/officeDocument/2006/relationships/hyperlink" Target="https://podminky.urs.cz/item/CS_URS_2023_01/771474112" TargetMode="External" /><Relationship Id="rId142" Type="http://schemas.openxmlformats.org/officeDocument/2006/relationships/hyperlink" Target="https://podminky.urs.cz/item/CS_URS_2023_01/771591115" TargetMode="External" /><Relationship Id="rId143" Type="http://schemas.openxmlformats.org/officeDocument/2006/relationships/hyperlink" Target="https://podminky.urs.cz/item/CS_URS_2023_01/998771201" TargetMode="External" /><Relationship Id="rId144" Type="http://schemas.openxmlformats.org/officeDocument/2006/relationships/hyperlink" Target="https://podminky.urs.cz/item/CS_URS_2023_01/776111112" TargetMode="External" /><Relationship Id="rId145" Type="http://schemas.openxmlformats.org/officeDocument/2006/relationships/hyperlink" Target="https://podminky.urs.cz/item/CS_URS_2023_01/776111311" TargetMode="External" /><Relationship Id="rId146" Type="http://schemas.openxmlformats.org/officeDocument/2006/relationships/hyperlink" Target="https://podminky.urs.cz/item/CS_URS_2023_01/776121321" TargetMode="External" /><Relationship Id="rId147" Type="http://schemas.openxmlformats.org/officeDocument/2006/relationships/hyperlink" Target="https://podminky.urs.cz/item/CS_URS_2023_01/776141114" TargetMode="External" /><Relationship Id="rId148" Type="http://schemas.openxmlformats.org/officeDocument/2006/relationships/hyperlink" Target="https://podminky.urs.cz/item/CS_URS_2023_01/776222111" TargetMode="External" /><Relationship Id="rId149" Type="http://schemas.openxmlformats.org/officeDocument/2006/relationships/hyperlink" Target="https://podminky.urs.cz/item/CS_URS_2023_01/998776201" TargetMode="External" /><Relationship Id="rId150" Type="http://schemas.openxmlformats.org/officeDocument/2006/relationships/hyperlink" Target="https://podminky.urs.cz/item/CS_URS_2023_01/781121011" TargetMode="External" /><Relationship Id="rId151" Type="http://schemas.openxmlformats.org/officeDocument/2006/relationships/hyperlink" Target="https://podminky.urs.cz/item/CS_URS_2023_01/781131112" TargetMode="External" /><Relationship Id="rId152" Type="http://schemas.openxmlformats.org/officeDocument/2006/relationships/hyperlink" Target="https://podminky.urs.cz/item/CS_URS_2023_01/781131264" TargetMode="External" /><Relationship Id="rId153" Type="http://schemas.openxmlformats.org/officeDocument/2006/relationships/hyperlink" Target="https://podminky.urs.cz/item/CS_URS_2023_01/781474113" TargetMode="External" /><Relationship Id="rId154" Type="http://schemas.openxmlformats.org/officeDocument/2006/relationships/hyperlink" Target="https://podminky.urs.cz/item/CS_URS_2023_01/781494111" TargetMode="External" /><Relationship Id="rId155" Type="http://schemas.openxmlformats.org/officeDocument/2006/relationships/hyperlink" Target="https://podminky.urs.cz/item/CS_URS_2023_01/781495115" TargetMode="External" /><Relationship Id="rId156" Type="http://schemas.openxmlformats.org/officeDocument/2006/relationships/hyperlink" Target="https://podminky.urs.cz/item/CS_URS_2023_01/998781201" TargetMode="External" /><Relationship Id="rId157" Type="http://schemas.openxmlformats.org/officeDocument/2006/relationships/hyperlink" Target="https://podminky.urs.cz/item/CS_URS_2023_01/783306809" TargetMode="External" /><Relationship Id="rId158" Type="http://schemas.openxmlformats.org/officeDocument/2006/relationships/hyperlink" Target="https://podminky.urs.cz/item/CS_URS_2023_01/783314201" TargetMode="External" /><Relationship Id="rId159" Type="http://schemas.openxmlformats.org/officeDocument/2006/relationships/hyperlink" Target="https://podminky.urs.cz/item/CS_URS_2023_01/783315101" TargetMode="External" /><Relationship Id="rId160" Type="http://schemas.openxmlformats.org/officeDocument/2006/relationships/hyperlink" Target="https://podminky.urs.cz/item/CS_URS_2023_01/783317101" TargetMode="External" /><Relationship Id="rId161" Type="http://schemas.openxmlformats.org/officeDocument/2006/relationships/hyperlink" Target="https://podminky.urs.cz/item/CS_URS_2023_01/784181131" TargetMode="External" /><Relationship Id="rId162" Type="http://schemas.openxmlformats.org/officeDocument/2006/relationships/hyperlink" Target="https://podminky.urs.cz/item/CS_URS_2023_01/784331001" TargetMode="External" /><Relationship Id="rId16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317121251" TargetMode="External" /><Relationship Id="rId2" Type="http://schemas.openxmlformats.org/officeDocument/2006/relationships/hyperlink" Target="https://podminky.urs.cz/item/CS_URS_2023_01/317234410" TargetMode="External" /><Relationship Id="rId3" Type="http://schemas.openxmlformats.org/officeDocument/2006/relationships/hyperlink" Target="https://podminky.urs.cz/item/CS_URS_2023_01/317944321" TargetMode="External" /><Relationship Id="rId4" Type="http://schemas.openxmlformats.org/officeDocument/2006/relationships/hyperlink" Target="https://podminky.urs.cz/item/CS_URS_2023_01/346244381" TargetMode="External" /><Relationship Id="rId5" Type="http://schemas.openxmlformats.org/officeDocument/2006/relationships/hyperlink" Target="https://podminky.urs.cz/item/CS_URS_2023_01/349231811" TargetMode="External" /><Relationship Id="rId6" Type="http://schemas.openxmlformats.org/officeDocument/2006/relationships/hyperlink" Target="https://podminky.urs.cz/item/CS_URS_2023_01/349231821" TargetMode="External" /><Relationship Id="rId7" Type="http://schemas.openxmlformats.org/officeDocument/2006/relationships/hyperlink" Target="https://podminky.urs.cz/item/CS_URS_2023_01/619991011" TargetMode="External" /><Relationship Id="rId8" Type="http://schemas.openxmlformats.org/officeDocument/2006/relationships/hyperlink" Target="https://podminky.urs.cz/item/CS_URS_2023_01/611325417" TargetMode="External" /><Relationship Id="rId9" Type="http://schemas.openxmlformats.org/officeDocument/2006/relationships/hyperlink" Target="https://podminky.urs.cz/item/CS_URS_2023_01/611325452" TargetMode="External" /><Relationship Id="rId10" Type="http://schemas.openxmlformats.org/officeDocument/2006/relationships/hyperlink" Target="https://podminky.urs.cz/item/CS_URS_2023_01/612135001" TargetMode="External" /><Relationship Id="rId11" Type="http://schemas.openxmlformats.org/officeDocument/2006/relationships/hyperlink" Target="https://podminky.urs.cz/item/CS_URS_2023_01/612135091" TargetMode="External" /><Relationship Id="rId12" Type="http://schemas.openxmlformats.org/officeDocument/2006/relationships/hyperlink" Target="https://podminky.urs.cz/item/CS_URS_2023_01/612325302" TargetMode="External" /><Relationship Id="rId13" Type="http://schemas.openxmlformats.org/officeDocument/2006/relationships/hyperlink" Target="https://podminky.urs.cz/item/CS_URS_2023_01/612325419" TargetMode="External" /><Relationship Id="rId14" Type="http://schemas.openxmlformats.org/officeDocument/2006/relationships/hyperlink" Target="https://podminky.urs.cz/item/CS_URS_2023_01/612325453" TargetMode="External" /><Relationship Id="rId15" Type="http://schemas.openxmlformats.org/officeDocument/2006/relationships/hyperlink" Target="https://podminky.urs.cz/item/CS_URS_2023_01/629991012" TargetMode="External" /><Relationship Id="rId16" Type="http://schemas.openxmlformats.org/officeDocument/2006/relationships/hyperlink" Target="https://podminky.urs.cz/item/CS_URS_2023_01/622143004" TargetMode="External" /><Relationship Id="rId17" Type="http://schemas.openxmlformats.org/officeDocument/2006/relationships/hyperlink" Target="https://podminky.urs.cz/item/CS_URS_2023_01/622212001" TargetMode="External" /><Relationship Id="rId18" Type="http://schemas.openxmlformats.org/officeDocument/2006/relationships/hyperlink" Target="https://podminky.urs.cz/item/CS_URS_2023_01/629135102" TargetMode="External" /><Relationship Id="rId19" Type="http://schemas.openxmlformats.org/officeDocument/2006/relationships/hyperlink" Target="https://podminky.urs.cz/item/CS_URS_2023_01/949101111" TargetMode="External" /><Relationship Id="rId20" Type="http://schemas.openxmlformats.org/officeDocument/2006/relationships/hyperlink" Target="https://podminky.urs.cz/item/CS_URS_2023_01/952901111" TargetMode="External" /><Relationship Id="rId21" Type="http://schemas.openxmlformats.org/officeDocument/2006/relationships/hyperlink" Target="https://podminky.urs.cz/item/CS_URS_2023_01/966081125" TargetMode="External" /><Relationship Id="rId22" Type="http://schemas.openxmlformats.org/officeDocument/2006/relationships/hyperlink" Target="https://podminky.urs.cz/item/CS_URS_2023_01/967031142" TargetMode="External" /><Relationship Id="rId23" Type="http://schemas.openxmlformats.org/officeDocument/2006/relationships/hyperlink" Target="https://podminky.urs.cz/item/CS_URS_2023_01/968082016" TargetMode="External" /><Relationship Id="rId24" Type="http://schemas.openxmlformats.org/officeDocument/2006/relationships/hyperlink" Target="https://podminky.urs.cz/item/CS_URS_2023_01/968082017" TargetMode="External" /><Relationship Id="rId25" Type="http://schemas.openxmlformats.org/officeDocument/2006/relationships/hyperlink" Target="https://podminky.urs.cz/item/CS_URS_2023_01/971033561" TargetMode="External" /><Relationship Id="rId26" Type="http://schemas.openxmlformats.org/officeDocument/2006/relationships/hyperlink" Target="https://podminky.urs.cz/item/CS_URS_2023_01/971033651" TargetMode="External" /><Relationship Id="rId27" Type="http://schemas.openxmlformats.org/officeDocument/2006/relationships/hyperlink" Target="https://podminky.urs.cz/item/CS_URS_2023_01/974031664" TargetMode="External" /><Relationship Id="rId28" Type="http://schemas.openxmlformats.org/officeDocument/2006/relationships/hyperlink" Target="https://podminky.urs.cz/item/CS_URS_2023_01/974031666" TargetMode="External" /><Relationship Id="rId29" Type="http://schemas.openxmlformats.org/officeDocument/2006/relationships/hyperlink" Target="https://podminky.urs.cz/item/CS_URS_2023_01/975043111" TargetMode="External" /><Relationship Id="rId30" Type="http://schemas.openxmlformats.org/officeDocument/2006/relationships/hyperlink" Target="https://podminky.urs.cz/item/CS_URS_2023_01/978011141" TargetMode="External" /><Relationship Id="rId31" Type="http://schemas.openxmlformats.org/officeDocument/2006/relationships/hyperlink" Target="https://podminky.urs.cz/item/CS_URS_2023_01/978013161" TargetMode="External" /><Relationship Id="rId32" Type="http://schemas.openxmlformats.org/officeDocument/2006/relationships/hyperlink" Target="https://podminky.urs.cz/item/CS_URS_2023_01/978059541" TargetMode="External" /><Relationship Id="rId33" Type="http://schemas.openxmlformats.org/officeDocument/2006/relationships/hyperlink" Target="https://podminky.urs.cz/item/CS_URS_2023_01/985222101" TargetMode="External" /><Relationship Id="rId34" Type="http://schemas.openxmlformats.org/officeDocument/2006/relationships/hyperlink" Target="https://podminky.urs.cz/item/CS_URS_2023_01/997013211" TargetMode="External" /><Relationship Id="rId35" Type="http://schemas.openxmlformats.org/officeDocument/2006/relationships/hyperlink" Target="https://podminky.urs.cz/item/CS_URS_2023_01/997013501" TargetMode="External" /><Relationship Id="rId36" Type="http://schemas.openxmlformats.org/officeDocument/2006/relationships/hyperlink" Target="https://podminky.urs.cz/item/CS_URS_2023_01/997013509" TargetMode="External" /><Relationship Id="rId37" Type="http://schemas.openxmlformats.org/officeDocument/2006/relationships/hyperlink" Target="https://podminky.urs.cz/item/CS_URS_2023_01/997013631" TargetMode="External" /><Relationship Id="rId38" Type="http://schemas.openxmlformats.org/officeDocument/2006/relationships/hyperlink" Target="https://podminky.urs.cz/item/CS_URS_2023_01/998018001" TargetMode="External" /><Relationship Id="rId39" Type="http://schemas.openxmlformats.org/officeDocument/2006/relationships/hyperlink" Target="https://podminky.urs.cz/item/CS_URS_2023_01/763111314" TargetMode="External" /><Relationship Id="rId40" Type="http://schemas.openxmlformats.org/officeDocument/2006/relationships/hyperlink" Target="https://podminky.urs.cz/item/CS_URS_2023_01/763111717" TargetMode="External" /><Relationship Id="rId41" Type="http://schemas.openxmlformats.org/officeDocument/2006/relationships/hyperlink" Target="https://podminky.urs.cz/item/CS_URS_2023_01/998763401" TargetMode="External" /><Relationship Id="rId42" Type="http://schemas.openxmlformats.org/officeDocument/2006/relationships/hyperlink" Target="https://podminky.urs.cz/item/CS_URS_2023_01/764002851" TargetMode="External" /><Relationship Id="rId43" Type="http://schemas.openxmlformats.org/officeDocument/2006/relationships/hyperlink" Target="https://podminky.urs.cz/item/CS_URS_2023_01/764246345" TargetMode="External" /><Relationship Id="rId44" Type="http://schemas.openxmlformats.org/officeDocument/2006/relationships/hyperlink" Target="https://podminky.urs.cz/item/CS_URS_2023_01/998764201" TargetMode="External" /><Relationship Id="rId45" Type="http://schemas.openxmlformats.org/officeDocument/2006/relationships/hyperlink" Target="https://podminky.urs.cz/item/CS_URS_2023_01/766441822" TargetMode="External" /><Relationship Id="rId46" Type="http://schemas.openxmlformats.org/officeDocument/2006/relationships/hyperlink" Target="https://podminky.urs.cz/item/CS_URS_2023_01/766441825" TargetMode="External" /><Relationship Id="rId47" Type="http://schemas.openxmlformats.org/officeDocument/2006/relationships/hyperlink" Target="https://podminky.urs.cz/item/CS_URS_2023_01/766694116" TargetMode="External" /><Relationship Id="rId48" Type="http://schemas.openxmlformats.org/officeDocument/2006/relationships/hyperlink" Target="https://podminky.urs.cz/item/CS_URS_2023_01/766694126" TargetMode="External" /><Relationship Id="rId49" Type="http://schemas.openxmlformats.org/officeDocument/2006/relationships/hyperlink" Target="https://podminky.urs.cz/item/CS_URS_2023_01/998766201" TargetMode="External" /><Relationship Id="rId50" Type="http://schemas.openxmlformats.org/officeDocument/2006/relationships/hyperlink" Target="https://podminky.urs.cz/item/CS_URS_2023_01/998767201" TargetMode="External" /><Relationship Id="rId51" Type="http://schemas.openxmlformats.org/officeDocument/2006/relationships/hyperlink" Target="https://podminky.urs.cz/item/CS_URS_2023_01/776201812" TargetMode="External" /><Relationship Id="rId52" Type="http://schemas.openxmlformats.org/officeDocument/2006/relationships/hyperlink" Target="https://podminky.urs.cz/item/CS_URS_2023_01/776410811" TargetMode="External" /><Relationship Id="rId53" Type="http://schemas.openxmlformats.org/officeDocument/2006/relationships/hyperlink" Target="https://podminky.urs.cz/item/CS_URS_2023_01/776111116" TargetMode="External" /><Relationship Id="rId54" Type="http://schemas.openxmlformats.org/officeDocument/2006/relationships/hyperlink" Target="https://podminky.urs.cz/item/CS_URS_2023_01/776111311" TargetMode="External" /><Relationship Id="rId55" Type="http://schemas.openxmlformats.org/officeDocument/2006/relationships/hyperlink" Target="https://podminky.urs.cz/item/CS_URS_2023_01/776121321" TargetMode="External" /><Relationship Id="rId56" Type="http://schemas.openxmlformats.org/officeDocument/2006/relationships/hyperlink" Target="https://podminky.urs.cz/item/CS_URS_2023_01/776141114" TargetMode="External" /><Relationship Id="rId57" Type="http://schemas.openxmlformats.org/officeDocument/2006/relationships/hyperlink" Target="https://podminky.urs.cz/item/CS_URS_2023_01/776222111" TargetMode="External" /><Relationship Id="rId58" Type="http://schemas.openxmlformats.org/officeDocument/2006/relationships/hyperlink" Target="https://podminky.urs.cz/item/CS_URS_2023_01/776411111" TargetMode="External" /><Relationship Id="rId59" Type="http://schemas.openxmlformats.org/officeDocument/2006/relationships/hyperlink" Target="https://podminky.urs.cz/item/CS_URS_2023_01/998776201" TargetMode="External" /><Relationship Id="rId60" Type="http://schemas.openxmlformats.org/officeDocument/2006/relationships/hyperlink" Target="https://podminky.urs.cz/item/CS_URS_2023_01/781121011" TargetMode="External" /><Relationship Id="rId61" Type="http://schemas.openxmlformats.org/officeDocument/2006/relationships/hyperlink" Target="https://podminky.urs.cz/item/CS_URS_2023_01/781474113" TargetMode="External" /><Relationship Id="rId62" Type="http://schemas.openxmlformats.org/officeDocument/2006/relationships/hyperlink" Target="https://podminky.urs.cz/item/CS_URS_2023_01/781494111" TargetMode="External" /><Relationship Id="rId63" Type="http://schemas.openxmlformats.org/officeDocument/2006/relationships/hyperlink" Target="https://podminky.urs.cz/item/CS_URS_2023_01/781495115" TargetMode="External" /><Relationship Id="rId64" Type="http://schemas.openxmlformats.org/officeDocument/2006/relationships/hyperlink" Target="https://podminky.urs.cz/item/CS_URS_2023_01/998781201" TargetMode="External" /><Relationship Id="rId65" Type="http://schemas.openxmlformats.org/officeDocument/2006/relationships/hyperlink" Target="https://podminky.urs.cz/item/CS_URS_2023_01/784121001" TargetMode="External" /><Relationship Id="rId66" Type="http://schemas.openxmlformats.org/officeDocument/2006/relationships/hyperlink" Target="https://podminky.urs.cz/item/CS_URS_2023_01/784181121" TargetMode="External" /><Relationship Id="rId67" Type="http://schemas.openxmlformats.org/officeDocument/2006/relationships/hyperlink" Target="https://podminky.urs.cz/item/CS_URS_2023_01/784211101" TargetMode="External" /><Relationship Id="rId68" Type="http://schemas.openxmlformats.org/officeDocument/2006/relationships/hyperlink" Target="https://podminky.urs.cz/item/CS_URS_2023_01/784211163" TargetMode="External" /><Relationship Id="rId69" Type="http://schemas.openxmlformats.org/officeDocument/2006/relationships/hyperlink" Target="https://podminky.urs.cz/item/CS_URS_2023_01/998786201" TargetMode="External" /><Relationship Id="rId7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612325419" TargetMode="External" /><Relationship Id="rId2" Type="http://schemas.openxmlformats.org/officeDocument/2006/relationships/hyperlink" Target="https://podminky.urs.cz/item/CS_URS_2023_01/612325453" TargetMode="External" /><Relationship Id="rId3" Type="http://schemas.openxmlformats.org/officeDocument/2006/relationships/hyperlink" Target="https://podminky.urs.cz/item/CS_URS_2023_01/962031133" TargetMode="External" /><Relationship Id="rId4" Type="http://schemas.openxmlformats.org/officeDocument/2006/relationships/hyperlink" Target="https://podminky.urs.cz/item/CS_URS_2023_01/968072455" TargetMode="External" /><Relationship Id="rId5" Type="http://schemas.openxmlformats.org/officeDocument/2006/relationships/hyperlink" Target="https://podminky.urs.cz/item/CS_URS_2023_01/978013161" TargetMode="External" /><Relationship Id="rId6" Type="http://schemas.openxmlformats.org/officeDocument/2006/relationships/hyperlink" Target="https://podminky.urs.cz/item/CS_URS_2023_01/949101111" TargetMode="External" /><Relationship Id="rId7" Type="http://schemas.openxmlformats.org/officeDocument/2006/relationships/hyperlink" Target="https://podminky.urs.cz/item/CS_URS_2023_01/952901111" TargetMode="External" /><Relationship Id="rId8" Type="http://schemas.openxmlformats.org/officeDocument/2006/relationships/hyperlink" Target="https://podminky.urs.cz/item/CS_URS_2023_01/997013212" TargetMode="External" /><Relationship Id="rId9" Type="http://schemas.openxmlformats.org/officeDocument/2006/relationships/hyperlink" Target="https://podminky.urs.cz/item/CS_URS_2023_01/997013501" TargetMode="External" /><Relationship Id="rId10" Type="http://schemas.openxmlformats.org/officeDocument/2006/relationships/hyperlink" Target="https://podminky.urs.cz/item/CS_URS_2023_01/997013509" TargetMode="External" /><Relationship Id="rId11" Type="http://schemas.openxmlformats.org/officeDocument/2006/relationships/hyperlink" Target="https://podminky.urs.cz/item/CS_URS_2023_01/997013631" TargetMode="External" /><Relationship Id="rId12" Type="http://schemas.openxmlformats.org/officeDocument/2006/relationships/hyperlink" Target="https://podminky.urs.cz/item/CS_URS_2023_01/998018002" TargetMode="External" /><Relationship Id="rId13" Type="http://schemas.openxmlformats.org/officeDocument/2006/relationships/hyperlink" Target="https://podminky.urs.cz/item/CS_URS_2023_01/762111811" TargetMode="External" /><Relationship Id="rId14" Type="http://schemas.openxmlformats.org/officeDocument/2006/relationships/hyperlink" Target="https://podminky.urs.cz/item/CS_URS_2023_01/762526811" TargetMode="External" /><Relationship Id="rId15" Type="http://schemas.openxmlformats.org/officeDocument/2006/relationships/hyperlink" Target="https://podminky.urs.cz/item/CS_URS_2023_01/762512245" TargetMode="External" /><Relationship Id="rId16" Type="http://schemas.openxmlformats.org/officeDocument/2006/relationships/hyperlink" Target="https://podminky.urs.cz/item/CS_URS_2023_01/998762202" TargetMode="External" /><Relationship Id="rId17" Type="http://schemas.openxmlformats.org/officeDocument/2006/relationships/hyperlink" Target="https://podminky.urs.cz/item/CS_URS_2023_01/763111314" TargetMode="External" /><Relationship Id="rId18" Type="http://schemas.openxmlformats.org/officeDocument/2006/relationships/hyperlink" Target="https://podminky.urs.cz/item/CS_URS_2023_01/763111717" TargetMode="External" /><Relationship Id="rId19" Type="http://schemas.openxmlformats.org/officeDocument/2006/relationships/hyperlink" Target="https://podminky.urs.cz/item/CS_URS_2023_01/763131411" TargetMode="External" /><Relationship Id="rId20" Type="http://schemas.openxmlformats.org/officeDocument/2006/relationships/hyperlink" Target="https://podminky.urs.cz/item/CS_URS_2023_01/763131714" TargetMode="External" /><Relationship Id="rId21" Type="http://schemas.openxmlformats.org/officeDocument/2006/relationships/hyperlink" Target="https://podminky.urs.cz/item/CS_URS_2023_01/998763402" TargetMode="External" /><Relationship Id="rId22" Type="http://schemas.openxmlformats.org/officeDocument/2006/relationships/hyperlink" Target="https://podminky.urs.cz/item/CS_URS_2023_01/998766202" TargetMode="External" /><Relationship Id="rId23" Type="http://schemas.openxmlformats.org/officeDocument/2006/relationships/hyperlink" Target="https://podminky.urs.cz/item/CS_URS_2023_01/776410811" TargetMode="External" /><Relationship Id="rId24" Type="http://schemas.openxmlformats.org/officeDocument/2006/relationships/hyperlink" Target="https://podminky.urs.cz/item/CS_URS_2023_01/776201812" TargetMode="External" /><Relationship Id="rId25" Type="http://schemas.openxmlformats.org/officeDocument/2006/relationships/hyperlink" Target="https://podminky.urs.cz/item/CS_URS_2023_01/776111311" TargetMode="External" /><Relationship Id="rId26" Type="http://schemas.openxmlformats.org/officeDocument/2006/relationships/hyperlink" Target="https://podminky.urs.cz/item/CS_URS_2023_01/776121321" TargetMode="External" /><Relationship Id="rId27" Type="http://schemas.openxmlformats.org/officeDocument/2006/relationships/hyperlink" Target="https://podminky.urs.cz/item/CS_URS_2023_01/776222111" TargetMode="External" /><Relationship Id="rId28" Type="http://schemas.openxmlformats.org/officeDocument/2006/relationships/hyperlink" Target="https://podminky.urs.cz/item/CS_URS_2023_01/776411111" TargetMode="External" /><Relationship Id="rId29" Type="http://schemas.openxmlformats.org/officeDocument/2006/relationships/hyperlink" Target="https://podminky.urs.cz/item/CS_URS_2023_01/998776202" TargetMode="External" /><Relationship Id="rId30" Type="http://schemas.openxmlformats.org/officeDocument/2006/relationships/hyperlink" Target="https://podminky.urs.cz/item/CS_URS_2023_01/784121001" TargetMode="External" /><Relationship Id="rId31" Type="http://schemas.openxmlformats.org/officeDocument/2006/relationships/hyperlink" Target="https://podminky.urs.cz/item/CS_URS_2023_01/784181121" TargetMode="External" /><Relationship Id="rId32" Type="http://schemas.openxmlformats.org/officeDocument/2006/relationships/hyperlink" Target="https://podminky.urs.cz/item/CS_URS_2023_01/784211101" TargetMode="External" /><Relationship Id="rId3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111211101" TargetMode="External" /><Relationship Id="rId2" Type="http://schemas.openxmlformats.org/officeDocument/2006/relationships/hyperlink" Target="https://podminky.urs.cz/item/CS_URS_2023_01/113106121" TargetMode="External" /><Relationship Id="rId3" Type="http://schemas.openxmlformats.org/officeDocument/2006/relationships/hyperlink" Target="https://podminky.urs.cz/item/CS_URS_2023_01/113106123" TargetMode="External" /><Relationship Id="rId4" Type="http://schemas.openxmlformats.org/officeDocument/2006/relationships/hyperlink" Target="https://podminky.urs.cz/item/CS_URS_2023_01/113106161" TargetMode="External" /><Relationship Id="rId5" Type="http://schemas.openxmlformats.org/officeDocument/2006/relationships/hyperlink" Target="https://podminky.urs.cz/item/CS_URS_2023_01/113106171" TargetMode="External" /><Relationship Id="rId6" Type="http://schemas.openxmlformats.org/officeDocument/2006/relationships/hyperlink" Target="https://podminky.urs.cz/item/CS_URS_2023_01/113107111" TargetMode="External" /><Relationship Id="rId7" Type="http://schemas.openxmlformats.org/officeDocument/2006/relationships/hyperlink" Target="https://podminky.urs.cz/item/CS_URS_2023_01/113107321" TargetMode="External" /><Relationship Id="rId8" Type="http://schemas.openxmlformats.org/officeDocument/2006/relationships/hyperlink" Target="https://podminky.urs.cz/item/CS_URS_2023_01/113107335" TargetMode="External" /><Relationship Id="rId9" Type="http://schemas.openxmlformats.org/officeDocument/2006/relationships/hyperlink" Target="https://podminky.urs.cz/item/CS_URS_2023_01/113202111" TargetMode="External" /><Relationship Id="rId10" Type="http://schemas.openxmlformats.org/officeDocument/2006/relationships/hyperlink" Target="https://podminky.urs.cz/item/CS_URS_2023_01/113311121" TargetMode="External" /><Relationship Id="rId11" Type="http://schemas.openxmlformats.org/officeDocument/2006/relationships/hyperlink" Target="https://podminky.urs.cz/item/CS_URS_2023_01/121151105" TargetMode="External" /><Relationship Id="rId12" Type="http://schemas.openxmlformats.org/officeDocument/2006/relationships/hyperlink" Target="https://podminky.urs.cz/item/CS_URS_2023_01/121151107" TargetMode="External" /><Relationship Id="rId13" Type="http://schemas.openxmlformats.org/officeDocument/2006/relationships/hyperlink" Target="https://podminky.urs.cz/item/CS_URS_2023_01/131312532" TargetMode="External" /><Relationship Id="rId14" Type="http://schemas.openxmlformats.org/officeDocument/2006/relationships/hyperlink" Target="https://podminky.urs.cz/item/CS_URS_2023_01/132351101" TargetMode="External" /><Relationship Id="rId15" Type="http://schemas.openxmlformats.org/officeDocument/2006/relationships/hyperlink" Target="https://podminky.urs.cz/item/CS_URS_2023_01/133312811" TargetMode="External" /><Relationship Id="rId16" Type="http://schemas.openxmlformats.org/officeDocument/2006/relationships/hyperlink" Target="https://podminky.urs.cz/item/CS_URS_2023_01/167151102" TargetMode="External" /><Relationship Id="rId17" Type="http://schemas.openxmlformats.org/officeDocument/2006/relationships/hyperlink" Target="https://podminky.urs.cz/item/CS_URS_2023_01/162251122" TargetMode="External" /><Relationship Id="rId18" Type="http://schemas.openxmlformats.org/officeDocument/2006/relationships/hyperlink" Target="https://podminky.urs.cz/item/CS_URS_2023_01/162751137" TargetMode="External" /><Relationship Id="rId19" Type="http://schemas.openxmlformats.org/officeDocument/2006/relationships/hyperlink" Target="https://podminky.urs.cz/item/CS_URS_2023_01/162751139" TargetMode="External" /><Relationship Id="rId20" Type="http://schemas.openxmlformats.org/officeDocument/2006/relationships/hyperlink" Target="https://podminky.urs.cz/item/CS_URS_2023_01/171251201" TargetMode="External" /><Relationship Id="rId21" Type="http://schemas.openxmlformats.org/officeDocument/2006/relationships/hyperlink" Target="https://podminky.urs.cz/item/CS_URS_2023_01/171201221" TargetMode="External" /><Relationship Id="rId22" Type="http://schemas.openxmlformats.org/officeDocument/2006/relationships/hyperlink" Target="https://podminky.urs.cz/item/CS_URS_2023_01/174151101" TargetMode="External" /><Relationship Id="rId23" Type="http://schemas.openxmlformats.org/officeDocument/2006/relationships/hyperlink" Target="https://podminky.urs.cz/item/CS_URS_2023_01/181111121" TargetMode="External" /><Relationship Id="rId24" Type="http://schemas.openxmlformats.org/officeDocument/2006/relationships/hyperlink" Target="https://podminky.urs.cz/item/CS_URS_2023_01/181311103" TargetMode="External" /><Relationship Id="rId25" Type="http://schemas.openxmlformats.org/officeDocument/2006/relationships/hyperlink" Target="https://podminky.urs.cz/item/CS_URS_2023_01/181311105" TargetMode="External" /><Relationship Id="rId26" Type="http://schemas.openxmlformats.org/officeDocument/2006/relationships/hyperlink" Target="https://podminky.urs.cz/item/CS_URS_2023_01/183403153" TargetMode="External" /><Relationship Id="rId27" Type="http://schemas.openxmlformats.org/officeDocument/2006/relationships/hyperlink" Target="https://podminky.urs.cz/item/CS_URS_2023_01/183403161" TargetMode="External" /><Relationship Id="rId28" Type="http://schemas.openxmlformats.org/officeDocument/2006/relationships/hyperlink" Target="https://podminky.urs.cz/item/CS_URS_2023_01/181411131" TargetMode="External" /><Relationship Id="rId29" Type="http://schemas.openxmlformats.org/officeDocument/2006/relationships/hyperlink" Target="https://podminky.urs.cz/item/CS_URS_2023_01/211531111" TargetMode="External" /><Relationship Id="rId30" Type="http://schemas.openxmlformats.org/officeDocument/2006/relationships/hyperlink" Target="https://podminky.urs.cz/item/CS_URS_2023_01/211971110" TargetMode="External" /><Relationship Id="rId31" Type="http://schemas.openxmlformats.org/officeDocument/2006/relationships/hyperlink" Target="https://podminky.urs.cz/item/CS_URS_2023_01/275313611" TargetMode="External" /><Relationship Id="rId32" Type="http://schemas.openxmlformats.org/officeDocument/2006/relationships/hyperlink" Target="https://podminky.urs.cz/item/CS_URS_2023_01/275351121" TargetMode="External" /><Relationship Id="rId33" Type="http://schemas.openxmlformats.org/officeDocument/2006/relationships/hyperlink" Target="https://podminky.urs.cz/item/CS_URS_2023_01/275351122" TargetMode="External" /><Relationship Id="rId34" Type="http://schemas.openxmlformats.org/officeDocument/2006/relationships/hyperlink" Target="https://podminky.urs.cz/item/CS_URS_2023_01/279113143" TargetMode="External" /><Relationship Id="rId35" Type="http://schemas.openxmlformats.org/officeDocument/2006/relationships/hyperlink" Target="https://podminky.urs.cz/item/CS_URS_2023_01/279361821" TargetMode="External" /><Relationship Id="rId36" Type="http://schemas.openxmlformats.org/officeDocument/2006/relationships/hyperlink" Target="https://podminky.urs.cz/item/CS_URS_2023_01/338171111" TargetMode="External" /><Relationship Id="rId37" Type="http://schemas.openxmlformats.org/officeDocument/2006/relationships/hyperlink" Target="https://podminky.urs.cz/item/CS_URS_2023_01/338171113" TargetMode="External" /><Relationship Id="rId38" Type="http://schemas.openxmlformats.org/officeDocument/2006/relationships/hyperlink" Target="https://podminky.urs.cz/item/CS_URS_2023_01/339921131" TargetMode="External" /><Relationship Id="rId39" Type="http://schemas.openxmlformats.org/officeDocument/2006/relationships/hyperlink" Target="https://podminky.urs.cz/item/CS_URS_2023_01/348101210" TargetMode="External" /><Relationship Id="rId40" Type="http://schemas.openxmlformats.org/officeDocument/2006/relationships/hyperlink" Target="https://podminky.urs.cz/item/CS_URS_2023_01/348101220" TargetMode="External" /><Relationship Id="rId41" Type="http://schemas.openxmlformats.org/officeDocument/2006/relationships/hyperlink" Target="https://podminky.urs.cz/item/CS_URS_2023_01/348121221" TargetMode="External" /><Relationship Id="rId42" Type="http://schemas.openxmlformats.org/officeDocument/2006/relationships/hyperlink" Target="https://podminky.urs.cz/item/CS_URS_2023_01/348171143" TargetMode="External" /><Relationship Id="rId43" Type="http://schemas.openxmlformats.org/officeDocument/2006/relationships/hyperlink" Target="https://podminky.urs.cz/item/CS_URS_2023_01/564730001" TargetMode="External" /><Relationship Id="rId44" Type="http://schemas.openxmlformats.org/officeDocument/2006/relationships/hyperlink" Target="https://podminky.urs.cz/item/CS_URS_2023_01/564760101" TargetMode="External" /><Relationship Id="rId45" Type="http://schemas.openxmlformats.org/officeDocument/2006/relationships/hyperlink" Target="https://podminky.urs.cz/item/CS_URS_2023_01/566301111" TargetMode="External" /><Relationship Id="rId46" Type="http://schemas.openxmlformats.org/officeDocument/2006/relationships/hyperlink" Target="https://podminky.urs.cz/item/CS_URS_2023_01/591211111" TargetMode="External" /><Relationship Id="rId47" Type="http://schemas.openxmlformats.org/officeDocument/2006/relationships/hyperlink" Target="https://podminky.urs.cz/item/CS_URS_2023_01/596211110" TargetMode="External" /><Relationship Id="rId48" Type="http://schemas.openxmlformats.org/officeDocument/2006/relationships/hyperlink" Target="https://podminky.urs.cz/item/CS_URS_2023_01/596212212" TargetMode="External" /><Relationship Id="rId49" Type="http://schemas.openxmlformats.org/officeDocument/2006/relationships/hyperlink" Target="https://podminky.urs.cz/item/CS_URS_2023_01/596811220" TargetMode="External" /><Relationship Id="rId50" Type="http://schemas.openxmlformats.org/officeDocument/2006/relationships/hyperlink" Target="https://podminky.urs.cz/item/CS_URS_2023_01/916331112" TargetMode="External" /><Relationship Id="rId51" Type="http://schemas.openxmlformats.org/officeDocument/2006/relationships/hyperlink" Target="https://podminky.urs.cz/item/CS_URS_2023_01/916991121" TargetMode="External" /><Relationship Id="rId52" Type="http://schemas.openxmlformats.org/officeDocument/2006/relationships/hyperlink" Target="https://podminky.urs.cz/item/CS_URS_2023_01/935932214" TargetMode="External" /><Relationship Id="rId53" Type="http://schemas.openxmlformats.org/officeDocument/2006/relationships/hyperlink" Target="https://podminky.urs.cz/item/CS_URS_2023_01/961044111" TargetMode="External" /><Relationship Id="rId54" Type="http://schemas.openxmlformats.org/officeDocument/2006/relationships/hyperlink" Target="https://podminky.urs.cz/item/CS_URS_2023_01/962022490" TargetMode="External" /><Relationship Id="rId55" Type="http://schemas.openxmlformats.org/officeDocument/2006/relationships/hyperlink" Target="https://podminky.urs.cz/item/CS_URS_2023_01/962042320" TargetMode="External" /><Relationship Id="rId56" Type="http://schemas.openxmlformats.org/officeDocument/2006/relationships/hyperlink" Target="https://podminky.urs.cz/item/CS_URS_2023_01/962042321" TargetMode="External" /><Relationship Id="rId57" Type="http://schemas.openxmlformats.org/officeDocument/2006/relationships/hyperlink" Target="https://podminky.urs.cz/item/CS_URS_2023_01/966008221" TargetMode="External" /><Relationship Id="rId58" Type="http://schemas.openxmlformats.org/officeDocument/2006/relationships/hyperlink" Target="https://podminky.urs.cz/item/CS_URS_2023_01/966051121" TargetMode="External" /><Relationship Id="rId59" Type="http://schemas.openxmlformats.org/officeDocument/2006/relationships/hyperlink" Target="https://podminky.urs.cz/item/CS_URS_2023_01/966071711" TargetMode="External" /><Relationship Id="rId60" Type="http://schemas.openxmlformats.org/officeDocument/2006/relationships/hyperlink" Target="https://podminky.urs.cz/item/CS_URS_2023_01/966071721" TargetMode="External" /><Relationship Id="rId61" Type="http://schemas.openxmlformats.org/officeDocument/2006/relationships/hyperlink" Target="https://podminky.urs.cz/item/CS_URS_2023_01/966071822" TargetMode="External" /><Relationship Id="rId62" Type="http://schemas.openxmlformats.org/officeDocument/2006/relationships/hyperlink" Target="https://podminky.urs.cz/item/CS_URS_2023_01/966072811" TargetMode="External" /><Relationship Id="rId63" Type="http://schemas.openxmlformats.org/officeDocument/2006/relationships/hyperlink" Target="https://podminky.urs.cz/item/CS_URS_2023_01/966073810" TargetMode="External" /><Relationship Id="rId64" Type="http://schemas.openxmlformats.org/officeDocument/2006/relationships/hyperlink" Target="https://podminky.urs.cz/item/CS_URS_2023_01/966073811" TargetMode="External" /><Relationship Id="rId65" Type="http://schemas.openxmlformats.org/officeDocument/2006/relationships/hyperlink" Target="https://podminky.urs.cz/item/CS_URS_2023_01/979054441" TargetMode="External" /><Relationship Id="rId66" Type="http://schemas.openxmlformats.org/officeDocument/2006/relationships/hyperlink" Target="https://podminky.urs.cz/item/CS_URS_2023_01/979054451" TargetMode="External" /><Relationship Id="rId67" Type="http://schemas.openxmlformats.org/officeDocument/2006/relationships/hyperlink" Target="https://podminky.urs.cz/item/CS_URS_2023_01/979071121" TargetMode="External" /><Relationship Id="rId68" Type="http://schemas.openxmlformats.org/officeDocument/2006/relationships/hyperlink" Target="https://podminky.urs.cz/item/CS_URS_2023_01/997013111" TargetMode="External" /><Relationship Id="rId69" Type="http://schemas.openxmlformats.org/officeDocument/2006/relationships/hyperlink" Target="https://podminky.urs.cz/item/CS_URS_2023_01/997013501" TargetMode="External" /><Relationship Id="rId70" Type="http://schemas.openxmlformats.org/officeDocument/2006/relationships/hyperlink" Target="https://podminky.urs.cz/item/CS_URS_2023_01/997013509" TargetMode="External" /><Relationship Id="rId71" Type="http://schemas.openxmlformats.org/officeDocument/2006/relationships/hyperlink" Target="https://podminky.urs.cz/item/CS_URS_2023_01/997013631" TargetMode="External" /><Relationship Id="rId72" Type="http://schemas.openxmlformats.org/officeDocument/2006/relationships/hyperlink" Target="https://podminky.urs.cz/item/CS_URS_2023_01/997221551" TargetMode="External" /><Relationship Id="rId73" Type="http://schemas.openxmlformats.org/officeDocument/2006/relationships/hyperlink" Target="https://podminky.urs.cz/item/CS_URS_2023_01/997221559" TargetMode="External" /><Relationship Id="rId74" Type="http://schemas.openxmlformats.org/officeDocument/2006/relationships/hyperlink" Target="https://podminky.urs.cz/item/CS_URS_2023_01/997221561" TargetMode="External" /><Relationship Id="rId75" Type="http://schemas.openxmlformats.org/officeDocument/2006/relationships/hyperlink" Target="https://podminky.urs.cz/item/CS_URS_2023_01/997221569" TargetMode="External" /><Relationship Id="rId76" Type="http://schemas.openxmlformats.org/officeDocument/2006/relationships/hyperlink" Target="https://podminky.urs.cz/item/CS_URS_2023_01/997221625" TargetMode="External" /><Relationship Id="rId77" Type="http://schemas.openxmlformats.org/officeDocument/2006/relationships/hyperlink" Target="https://podminky.urs.cz/item/CS_URS_2023_01/997221655" TargetMode="External" /><Relationship Id="rId78" Type="http://schemas.openxmlformats.org/officeDocument/2006/relationships/hyperlink" Target="https://podminky.urs.cz/item/CS_URS_2023_01/998223011" TargetMode="External" /><Relationship Id="rId79" Type="http://schemas.openxmlformats.org/officeDocument/2006/relationships/hyperlink" Target="https://podminky.urs.cz/item/CS_URS_2023_01/762951002" TargetMode="External" /><Relationship Id="rId80" Type="http://schemas.openxmlformats.org/officeDocument/2006/relationships/hyperlink" Target="https://podminky.urs.cz/item/CS_URS_2023_01/762952012" TargetMode="External" /><Relationship Id="rId81" Type="http://schemas.openxmlformats.org/officeDocument/2006/relationships/hyperlink" Target="https://podminky.urs.cz/item/CS_URS_2023_01/762953002" TargetMode="External" /><Relationship Id="rId82" Type="http://schemas.openxmlformats.org/officeDocument/2006/relationships/hyperlink" Target="https://podminky.urs.cz/item/CS_URS_2023_01/998762201" TargetMode="External" /><Relationship Id="rId83" Type="http://schemas.openxmlformats.org/officeDocument/2006/relationships/hyperlink" Target="https://podminky.urs.cz/item/CS_URS_2023_01/998767201" TargetMode="External" /><Relationship Id="rId8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tabSelected="1" workbookViewId="0" topLeftCell="A1">
      <selection activeCell="K13" sqref="K1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3:72" s="1" customFormat="1" ht="36.95" customHeight="1">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392" t="s">
        <v>6</v>
      </c>
      <c r="AS2" s="379"/>
      <c r="AT2" s="379"/>
      <c r="AU2" s="379"/>
      <c r="AV2" s="379"/>
      <c r="AW2" s="379"/>
      <c r="AX2" s="379"/>
      <c r="AY2" s="379"/>
      <c r="AZ2" s="379"/>
      <c r="BA2" s="379"/>
      <c r="BB2" s="379"/>
      <c r="BC2" s="379"/>
      <c r="BD2" s="379"/>
      <c r="BE2" s="379"/>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C4" s="252"/>
      <c r="D4" s="23" t="s">
        <v>10</v>
      </c>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2"/>
      <c r="AS4" s="24" t="s">
        <v>11</v>
      </c>
      <c r="BS4" s="19" t="s">
        <v>12</v>
      </c>
    </row>
    <row r="5" spans="2:71" s="1" customFormat="1" ht="12" customHeight="1">
      <c r="B5" s="22"/>
      <c r="C5" s="252"/>
      <c r="D5" s="25" t="s">
        <v>13</v>
      </c>
      <c r="E5" s="252"/>
      <c r="F5" s="252"/>
      <c r="G5" s="252"/>
      <c r="H5" s="252"/>
      <c r="I5" s="252"/>
      <c r="J5" s="252"/>
      <c r="K5" s="378" t="s">
        <v>14</v>
      </c>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252"/>
      <c r="AQ5" s="252"/>
      <c r="AR5" s="22"/>
      <c r="BS5" s="19" t="s">
        <v>7</v>
      </c>
    </row>
    <row r="6" spans="2:71" s="1" customFormat="1" ht="36.95" customHeight="1">
      <c r="B6" s="22"/>
      <c r="C6" s="252"/>
      <c r="D6" s="27" t="s">
        <v>15</v>
      </c>
      <c r="E6" s="252"/>
      <c r="F6" s="252"/>
      <c r="G6" s="252"/>
      <c r="H6" s="252"/>
      <c r="I6" s="252"/>
      <c r="J6" s="252"/>
      <c r="K6" s="380" t="s">
        <v>16</v>
      </c>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252"/>
      <c r="AQ6" s="252"/>
      <c r="AR6" s="22"/>
      <c r="BS6" s="19" t="s">
        <v>7</v>
      </c>
    </row>
    <row r="7" spans="2:71" s="1" customFormat="1" ht="12" customHeight="1">
      <c r="B7" s="22"/>
      <c r="C7" s="252"/>
      <c r="D7" s="258" t="s">
        <v>17</v>
      </c>
      <c r="E7" s="252"/>
      <c r="F7" s="252"/>
      <c r="G7" s="252"/>
      <c r="H7" s="252"/>
      <c r="I7" s="252"/>
      <c r="J7" s="252"/>
      <c r="K7" s="251" t="s">
        <v>3</v>
      </c>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8" t="s">
        <v>18</v>
      </c>
      <c r="AL7" s="252"/>
      <c r="AM7" s="252"/>
      <c r="AN7" s="251" t="s">
        <v>3</v>
      </c>
      <c r="AO7" s="252"/>
      <c r="AP7" s="252"/>
      <c r="AQ7" s="252"/>
      <c r="AR7" s="22"/>
      <c r="BS7" s="19" t="s">
        <v>7</v>
      </c>
    </row>
    <row r="8" spans="2:71" s="1" customFormat="1" ht="12" customHeight="1">
      <c r="B8" s="22"/>
      <c r="C8" s="252"/>
      <c r="D8" s="258" t="s">
        <v>19</v>
      </c>
      <c r="E8" s="252"/>
      <c r="F8" s="252"/>
      <c r="G8" s="252"/>
      <c r="H8" s="252"/>
      <c r="I8" s="252"/>
      <c r="J8" s="252"/>
      <c r="K8" s="251" t="s">
        <v>20</v>
      </c>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8" t="s">
        <v>21</v>
      </c>
      <c r="AL8" s="252"/>
      <c r="AM8" s="252"/>
      <c r="AN8" s="251"/>
      <c r="AO8" s="252"/>
      <c r="AP8" s="252"/>
      <c r="AQ8" s="252"/>
      <c r="AR8" s="22"/>
      <c r="BS8" s="19" t="s">
        <v>7</v>
      </c>
    </row>
    <row r="9" spans="2:71" s="1" customFormat="1" ht="14.45" customHeight="1">
      <c r="B9" s="2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2"/>
      <c r="BS9" s="19" t="s">
        <v>7</v>
      </c>
    </row>
    <row r="10" spans="2:71" s="1" customFormat="1" ht="12" customHeight="1">
      <c r="B10" s="22"/>
      <c r="C10" s="252"/>
      <c r="D10" s="258" t="s">
        <v>22</v>
      </c>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8" t="s">
        <v>23</v>
      </c>
      <c r="AL10" s="252"/>
      <c r="AM10" s="252"/>
      <c r="AN10" s="251" t="s">
        <v>3</v>
      </c>
      <c r="AO10" s="252"/>
      <c r="AP10" s="252"/>
      <c r="AQ10" s="252"/>
      <c r="AR10" s="22"/>
      <c r="BS10" s="19" t="s">
        <v>7</v>
      </c>
    </row>
    <row r="11" spans="2:71" s="1" customFormat="1" ht="18.4" customHeight="1">
      <c r="B11" s="22"/>
      <c r="C11" s="252"/>
      <c r="D11" s="252"/>
      <c r="E11" s="251" t="s">
        <v>24</v>
      </c>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8" t="s">
        <v>25</v>
      </c>
      <c r="AL11" s="252"/>
      <c r="AM11" s="252"/>
      <c r="AN11" s="251" t="s">
        <v>3</v>
      </c>
      <c r="AO11" s="252"/>
      <c r="AP11" s="252"/>
      <c r="AQ11" s="252"/>
      <c r="AR11" s="22"/>
      <c r="BS11" s="19" t="s">
        <v>7</v>
      </c>
    </row>
    <row r="12" spans="2:71" s="1" customFormat="1" ht="6.95" customHeight="1">
      <c r="B12" s="2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2"/>
      <c r="BS12" s="19" t="s">
        <v>7</v>
      </c>
    </row>
    <row r="13" spans="2:71" s="1" customFormat="1" ht="12" customHeight="1">
      <c r="B13" s="22"/>
      <c r="C13" s="252"/>
      <c r="D13" s="258" t="s">
        <v>26</v>
      </c>
      <c r="E13" s="252"/>
      <c r="F13" s="252"/>
      <c r="G13" s="252"/>
      <c r="H13" s="252"/>
      <c r="I13" s="252"/>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52"/>
      <c r="AK13" s="258" t="s">
        <v>23</v>
      </c>
      <c r="AL13" s="252"/>
      <c r="AM13" s="252"/>
      <c r="AN13" s="264" t="s">
        <v>3</v>
      </c>
      <c r="AO13" s="265"/>
      <c r="AP13" s="252"/>
      <c r="AQ13" s="252"/>
      <c r="AR13" s="22"/>
      <c r="BS13" s="19" t="s">
        <v>7</v>
      </c>
    </row>
    <row r="14" spans="2:71" ht="12.75">
      <c r="B14" s="22"/>
      <c r="C14" s="252"/>
      <c r="D14" s="252"/>
      <c r="E14" s="251" t="s">
        <v>27</v>
      </c>
      <c r="F14" s="252"/>
      <c r="G14" s="252"/>
      <c r="H14" s="252"/>
      <c r="I14" s="252"/>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52"/>
      <c r="AK14" s="258" t="s">
        <v>25</v>
      </c>
      <c r="AL14" s="252"/>
      <c r="AM14" s="252"/>
      <c r="AN14" s="264" t="s">
        <v>3</v>
      </c>
      <c r="AO14" s="265"/>
      <c r="AP14" s="252"/>
      <c r="AQ14" s="252"/>
      <c r="AR14" s="22"/>
      <c r="BS14" s="19" t="s">
        <v>7</v>
      </c>
    </row>
    <row r="15" spans="2:71" s="1" customFormat="1" ht="6.95" customHeight="1">
      <c r="B15" s="2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2"/>
      <c r="BS15" s="19" t="s">
        <v>4</v>
      </c>
    </row>
    <row r="16" spans="2:71" s="1" customFormat="1" ht="12" customHeight="1">
      <c r="B16" s="22"/>
      <c r="C16" s="252"/>
      <c r="D16" s="258" t="s">
        <v>28</v>
      </c>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8" t="s">
        <v>23</v>
      </c>
      <c r="AL16" s="252"/>
      <c r="AM16" s="252"/>
      <c r="AN16" s="251" t="s">
        <v>3</v>
      </c>
      <c r="AO16" s="252"/>
      <c r="AP16" s="252"/>
      <c r="AQ16" s="252"/>
      <c r="AR16" s="22"/>
      <c r="BS16" s="19" t="s">
        <v>4</v>
      </c>
    </row>
    <row r="17" spans="2:71" s="1" customFormat="1" ht="18.4" customHeight="1">
      <c r="B17" s="22"/>
      <c r="C17" s="252"/>
      <c r="D17" s="252"/>
      <c r="E17" s="251" t="s">
        <v>29</v>
      </c>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8" t="s">
        <v>25</v>
      </c>
      <c r="AL17" s="252"/>
      <c r="AM17" s="252"/>
      <c r="AN17" s="251" t="s">
        <v>3</v>
      </c>
      <c r="AO17" s="252"/>
      <c r="AP17" s="252"/>
      <c r="AQ17" s="252"/>
      <c r="AR17" s="22"/>
      <c r="BS17" s="19" t="s">
        <v>30</v>
      </c>
    </row>
    <row r="18" spans="2:71" s="1" customFormat="1" ht="6.95" customHeight="1">
      <c r="B18" s="2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2"/>
      <c r="BS18" s="19" t="s">
        <v>7</v>
      </c>
    </row>
    <row r="19" spans="2:71" s="1" customFormat="1" ht="12" customHeight="1">
      <c r="B19" s="22"/>
      <c r="C19" s="252"/>
      <c r="D19" s="258" t="s">
        <v>31</v>
      </c>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8" t="s">
        <v>23</v>
      </c>
      <c r="AL19" s="252"/>
      <c r="AM19" s="252"/>
      <c r="AN19" s="251" t="s">
        <v>3</v>
      </c>
      <c r="AO19" s="252"/>
      <c r="AP19" s="252"/>
      <c r="AQ19" s="252"/>
      <c r="AR19" s="22"/>
      <c r="BS19" s="19" t="s">
        <v>7</v>
      </c>
    </row>
    <row r="20" spans="2:71" s="1" customFormat="1" ht="18.4" customHeight="1">
      <c r="B20" s="22"/>
      <c r="C20" s="252"/>
      <c r="D20" s="252"/>
      <c r="E20" s="251" t="s">
        <v>27</v>
      </c>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8" t="s">
        <v>25</v>
      </c>
      <c r="AL20" s="252"/>
      <c r="AM20" s="252"/>
      <c r="AN20" s="251" t="s">
        <v>3</v>
      </c>
      <c r="AO20" s="252"/>
      <c r="AP20" s="252"/>
      <c r="AQ20" s="252"/>
      <c r="AR20" s="22"/>
      <c r="BS20" s="19" t="s">
        <v>4</v>
      </c>
    </row>
    <row r="21" spans="2:44" s="1" customFormat="1" ht="6.95" customHeight="1">
      <c r="B21" s="2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2"/>
    </row>
    <row r="22" spans="2:44" s="1" customFormat="1" ht="12" customHeight="1">
      <c r="B22" s="22"/>
      <c r="C22" s="252"/>
      <c r="D22" s="258" t="s">
        <v>32</v>
      </c>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2"/>
    </row>
    <row r="23" spans="2:44" s="1" customFormat="1" ht="47.25" customHeight="1">
      <c r="B23" s="22"/>
      <c r="C23" s="252"/>
      <c r="D23" s="252"/>
      <c r="E23" s="381" t="s">
        <v>33</v>
      </c>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252"/>
      <c r="AP23" s="252"/>
      <c r="AQ23" s="252"/>
      <c r="AR23" s="22"/>
    </row>
    <row r="24" spans="2:44" s="1" customFormat="1" ht="6.95" customHeight="1">
      <c r="B24" s="2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2"/>
    </row>
    <row r="25" spans="2:44" s="1" customFormat="1" ht="6.95" customHeight="1">
      <c r="B25" s="22"/>
      <c r="C25" s="25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252"/>
      <c r="AQ25" s="252"/>
      <c r="AR25" s="22"/>
    </row>
    <row r="26" spans="1:57" s="2" customFormat="1" ht="25.9" customHeight="1">
      <c r="A26" s="31"/>
      <c r="B26" s="32"/>
      <c r="C26" s="257"/>
      <c r="D26" s="33" t="s">
        <v>34</v>
      </c>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382">
        <f>ROUND(AG54,2)</f>
        <v>0</v>
      </c>
      <c r="AL26" s="383"/>
      <c r="AM26" s="383"/>
      <c r="AN26" s="383"/>
      <c r="AO26" s="383"/>
      <c r="AP26" s="257"/>
      <c r="AQ26" s="257"/>
      <c r="AR26" s="32"/>
      <c r="BE26" s="31"/>
    </row>
    <row r="27" spans="1:57" s="2" customFormat="1" ht="6.95" customHeight="1">
      <c r="A27" s="31"/>
      <c r="B27" s="32"/>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32"/>
      <c r="BE27" s="31"/>
    </row>
    <row r="28" spans="1:57" s="2" customFormat="1" ht="12.75">
      <c r="A28" s="31"/>
      <c r="B28" s="32"/>
      <c r="C28" s="257"/>
      <c r="D28" s="257"/>
      <c r="E28" s="257"/>
      <c r="F28" s="257"/>
      <c r="G28" s="257"/>
      <c r="H28" s="257"/>
      <c r="I28" s="257"/>
      <c r="J28" s="257"/>
      <c r="K28" s="257"/>
      <c r="L28" s="384" t="s">
        <v>35</v>
      </c>
      <c r="M28" s="384"/>
      <c r="N28" s="384"/>
      <c r="O28" s="384"/>
      <c r="P28" s="384"/>
      <c r="Q28" s="257"/>
      <c r="R28" s="257"/>
      <c r="S28" s="257"/>
      <c r="T28" s="257"/>
      <c r="U28" s="257"/>
      <c r="V28" s="257"/>
      <c r="W28" s="384" t="s">
        <v>36</v>
      </c>
      <c r="X28" s="384"/>
      <c r="Y28" s="384"/>
      <c r="Z28" s="384"/>
      <c r="AA28" s="384"/>
      <c r="AB28" s="384"/>
      <c r="AC28" s="384"/>
      <c r="AD28" s="384"/>
      <c r="AE28" s="384"/>
      <c r="AF28" s="257"/>
      <c r="AG28" s="257"/>
      <c r="AH28" s="257"/>
      <c r="AI28" s="257"/>
      <c r="AJ28" s="257"/>
      <c r="AK28" s="384" t="s">
        <v>37</v>
      </c>
      <c r="AL28" s="384"/>
      <c r="AM28" s="384"/>
      <c r="AN28" s="384"/>
      <c r="AO28" s="384"/>
      <c r="AP28" s="257"/>
      <c r="AQ28" s="257"/>
      <c r="AR28" s="32"/>
      <c r="BE28" s="31"/>
    </row>
    <row r="29" spans="2:44" s="3" customFormat="1" ht="14.45" customHeight="1">
      <c r="B29" s="35"/>
      <c r="C29" s="254"/>
      <c r="D29" s="258" t="s">
        <v>38</v>
      </c>
      <c r="E29" s="254"/>
      <c r="F29" s="258" t="s">
        <v>39</v>
      </c>
      <c r="G29" s="254"/>
      <c r="H29" s="254"/>
      <c r="I29" s="254"/>
      <c r="J29" s="254"/>
      <c r="K29" s="254"/>
      <c r="L29" s="385">
        <v>0.21</v>
      </c>
      <c r="M29" s="386"/>
      <c r="N29" s="386"/>
      <c r="O29" s="386"/>
      <c r="P29" s="386"/>
      <c r="Q29" s="254"/>
      <c r="R29" s="254"/>
      <c r="S29" s="254"/>
      <c r="T29" s="254"/>
      <c r="U29" s="254"/>
      <c r="V29" s="254"/>
      <c r="W29" s="387">
        <f>ROUND(AZ54,2)</f>
        <v>0</v>
      </c>
      <c r="X29" s="386"/>
      <c r="Y29" s="386"/>
      <c r="Z29" s="386"/>
      <c r="AA29" s="386"/>
      <c r="AB29" s="386"/>
      <c r="AC29" s="386"/>
      <c r="AD29" s="386"/>
      <c r="AE29" s="386"/>
      <c r="AF29" s="254"/>
      <c r="AG29" s="254"/>
      <c r="AH29" s="254"/>
      <c r="AI29" s="254"/>
      <c r="AJ29" s="254"/>
      <c r="AK29" s="387">
        <f>ROUND(AV54,2)</f>
        <v>0</v>
      </c>
      <c r="AL29" s="386"/>
      <c r="AM29" s="386"/>
      <c r="AN29" s="386"/>
      <c r="AO29" s="386"/>
      <c r="AP29" s="254"/>
      <c r="AQ29" s="254"/>
      <c r="AR29" s="35"/>
    </row>
    <row r="30" spans="2:44" s="3" customFormat="1" ht="14.45" customHeight="1">
      <c r="B30" s="35"/>
      <c r="C30" s="254"/>
      <c r="D30" s="254"/>
      <c r="E30" s="254"/>
      <c r="F30" s="258" t="s">
        <v>40</v>
      </c>
      <c r="G30" s="254"/>
      <c r="H30" s="254"/>
      <c r="I30" s="254"/>
      <c r="J30" s="254"/>
      <c r="K30" s="254"/>
      <c r="L30" s="385">
        <v>0.15</v>
      </c>
      <c r="M30" s="386"/>
      <c r="N30" s="386"/>
      <c r="O30" s="386"/>
      <c r="P30" s="386"/>
      <c r="Q30" s="254"/>
      <c r="R30" s="254"/>
      <c r="S30" s="254"/>
      <c r="T30" s="254"/>
      <c r="U30" s="254"/>
      <c r="V30" s="254"/>
      <c r="W30" s="387">
        <f>ROUND(BA54,2)</f>
        <v>0</v>
      </c>
      <c r="X30" s="386"/>
      <c r="Y30" s="386"/>
      <c r="Z30" s="386"/>
      <c r="AA30" s="386"/>
      <c r="AB30" s="386"/>
      <c r="AC30" s="386"/>
      <c r="AD30" s="386"/>
      <c r="AE30" s="386"/>
      <c r="AF30" s="254"/>
      <c r="AG30" s="254"/>
      <c r="AH30" s="254"/>
      <c r="AI30" s="254"/>
      <c r="AJ30" s="254"/>
      <c r="AK30" s="387">
        <f>ROUND(AW54,2)</f>
        <v>0</v>
      </c>
      <c r="AL30" s="386"/>
      <c r="AM30" s="386"/>
      <c r="AN30" s="386"/>
      <c r="AO30" s="386"/>
      <c r="AP30" s="254"/>
      <c r="AQ30" s="254"/>
      <c r="AR30" s="35"/>
    </row>
    <row r="31" spans="2:44" s="3" customFormat="1" ht="14.45" customHeight="1" hidden="1">
      <c r="B31" s="35"/>
      <c r="C31" s="254"/>
      <c r="D31" s="254"/>
      <c r="E31" s="254"/>
      <c r="F31" s="258" t="s">
        <v>41</v>
      </c>
      <c r="G31" s="254"/>
      <c r="H31" s="254"/>
      <c r="I31" s="254"/>
      <c r="J31" s="254"/>
      <c r="K31" s="254"/>
      <c r="L31" s="385">
        <v>0.21</v>
      </c>
      <c r="M31" s="386"/>
      <c r="N31" s="386"/>
      <c r="O31" s="386"/>
      <c r="P31" s="386"/>
      <c r="Q31" s="254"/>
      <c r="R31" s="254"/>
      <c r="S31" s="254"/>
      <c r="T31" s="254"/>
      <c r="U31" s="254"/>
      <c r="V31" s="254"/>
      <c r="W31" s="387">
        <f>ROUND(BB54,2)</f>
        <v>0</v>
      </c>
      <c r="X31" s="386"/>
      <c r="Y31" s="386"/>
      <c r="Z31" s="386"/>
      <c r="AA31" s="386"/>
      <c r="AB31" s="386"/>
      <c r="AC31" s="386"/>
      <c r="AD31" s="386"/>
      <c r="AE31" s="386"/>
      <c r="AF31" s="254"/>
      <c r="AG31" s="254"/>
      <c r="AH31" s="254"/>
      <c r="AI31" s="254"/>
      <c r="AJ31" s="254"/>
      <c r="AK31" s="387">
        <v>0</v>
      </c>
      <c r="AL31" s="386"/>
      <c r="AM31" s="386"/>
      <c r="AN31" s="386"/>
      <c r="AO31" s="386"/>
      <c r="AP31" s="254"/>
      <c r="AQ31" s="254"/>
      <c r="AR31" s="35"/>
    </row>
    <row r="32" spans="2:44" s="3" customFormat="1" ht="14.45" customHeight="1" hidden="1">
      <c r="B32" s="35"/>
      <c r="C32" s="254"/>
      <c r="D32" s="254"/>
      <c r="E32" s="254"/>
      <c r="F32" s="258" t="s">
        <v>42</v>
      </c>
      <c r="G32" s="254"/>
      <c r="H32" s="254"/>
      <c r="I32" s="254"/>
      <c r="J32" s="254"/>
      <c r="K32" s="254"/>
      <c r="L32" s="385">
        <v>0.15</v>
      </c>
      <c r="M32" s="386"/>
      <c r="N32" s="386"/>
      <c r="O32" s="386"/>
      <c r="P32" s="386"/>
      <c r="Q32" s="254"/>
      <c r="R32" s="254"/>
      <c r="S32" s="254"/>
      <c r="T32" s="254"/>
      <c r="U32" s="254"/>
      <c r="V32" s="254"/>
      <c r="W32" s="387">
        <f>ROUND(BC54,2)</f>
        <v>0</v>
      </c>
      <c r="X32" s="386"/>
      <c r="Y32" s="386"/>
      <c r="Z32" s="386"/>
      <c r="AA32" s="386"/>
      <c r="AB32" s="386"/>
      <c r="AC32" s="386"/>
      <c r="AD32" s="386"/>
      <c r="AE32" s="386"/>
      <c r="AF32" s="254"/>
      <c r="AG32" s="254"/>
      <c r="AH32" s="254"/>
      <c r="AI32" s="254"/>
      <c r="AJ32" s="254"/>
      <c r="AK32" s="387">
        <v>0</v>
      </c>
      <c r="AL32" s="386"/>
      <c r="AM32" s="386"/>
      <c r="AN32" s="386"/>
      <c r="AO32" s="386"/>
      <c r="AP32" s="254"/>
      <c r="AQ32" s="254"/>
      <c r="AR32" s="35"/>
    </row>
    <row r="33" spans="2:44" s="3" customFormat="1" ht="14.45" customHeight="1" hidden="1">
      <c r="B33" s="35"/>
      <c r="C33" s="254"/>
      <c r="D33" s="254"/>
      <c r="E33" s="254"/>
      <c r="F33" s="258" t="s">
        <v>43</v>
      </c>
      <c r="G33" s="254"/>
      <c r="H33" s="254"/>
      <c r="I33" s="254"/>
      <c r="J33" s="254"/>
      <c r="K33" s="254"/>
      <c r="L33" s="385">
        <v>0</v>
      </c>
      <c r="M33" s="386"/>
      <c r="N33" s="386"/>
      <c r="O33" s="386"/>
      <c r="P33" s="386"/>
      <c r="Q33" s="254"/>
      <c r="R33" s="254"/>
      <c r="S33" s="254"/>
      <c r="T33" s="254"/>
      <c r="U33" s="254"/>
      <c r="V33" s="254"/>
      <c r="W33" s="387">
        <f>ROUND(BD54,2)</f>
        <v>0</v>
      </c>
      <c r="X33" s="386"/>
      <c r="Y33" s="386"/>
      <c r="Z33" s="386"/>
      <c r="AA33" s="386"/>
      <c r="AB33" s="386"/>
      <c r="AC33" s="386"/>
      <c r="AD33" s="386"/>
      <c r="AE33" s="386"/>
      <c r="AF33" s="254"/>
      <c r="AG33" s="254"/>
      <c r="AH33" s="254"/>
      <c r="AI33" s="254"/>
      <c r="AJ33" s="254"/>
      <c r="AK33" s="387">
        <v>0</v>
      </c>
      <c r="AL33" s="386"/>
      <c r="AM33" s="386"/>
      <c r="AN33" s="386"/>
      <c r="AO33" s="386"/>
      <c r="AP33" s="254"/>
      <c r="AQ33" s="254"/>
      <c r="AR33" s="35"/>
    </row>
    <row r="34" spans="1:57" s="2" customFormat="1" ht="6.95" customHeight="1">
      <c r="A34" s="31"/>
      <c r="B34" s="32"/>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32"/>
      <c r="BE34" s="31"/>
    </row>
    <row r="35" spans="1:57" s="2" customFormat="1" ht="25.9" customHeight="1">
      <c r="A35" s="31"/>
      <c r="B35" s="32"/>
      <c r="C35" s="36"/>
      <c r="D35" s="37" t="s">
        <v>44</v>
      </c>
      <c r="E35" s="255"/>
      <c r="F35" s="255"/>
      <c r="G35" s="255"/>
      <c r="H35" s="255"/>
      <c r="I35" s="255"/>
      <c r="J35" s="255"/>
      <c r="K35" s="255"/>
      <c r="L35" s="255"/>
      <c r="M35" s="255"/>
      <c r="N35" s="255"/>
      <c r="O35" s="255"/>
      <c r="P35" s="255"/>
      <c r="Q35" s="255"/>
      <c r="R35" s="255"/>
      <c r="S35" s="255"/>
      <c r="T35" s="38" t="s">
        <v>45</v>
      </c>
      <c r="U35" s="255"/>
      <c r="V35" s="255"/>
      <c r="W35" s="255"/>
      <c r="X35" s="391" t="s">
        <v>46</v>
      </c>
      <c r="Y35" s="389"/>
      <c r="Z35" s="389"/>
      <c r="AA35" s="389"/>
      <c r="AB35" s="389"/>
      <c r="AC35" s="255"/>
      <c r="AD35" s="255"/>
      <c r="AE35" s="255"/>
      <c r="AF35" s="255"/>
      <c r="AG35" s="255"/>
      <c r="AH35" s="255"/>
      <c r="AI35" s="255"/>
      <c r="AJ35" s="255"/>
      <c r="AK35" s="388">
        <f>SUM(AK26:AK33)</f>
        <v>0</v>
      </c>
      <c r="AL35" s="389"/>
      <c r="AM35" s="389"/>
      <c r="AN35" s="389"/>
      <c r="AO35" s="390"/>
      <c r="AP35" s="36"/>
      <c r="AQ35" s="36"/>
      <c r="AR35" s="32"/>
      <c r="BE35" s="31"/>
    </row>
    <row r="36" spans="1:57" s="2" customFormat="1" ht="6.95" customHeight="1">
      <c r="A36" s="31"/>
      <c r="B36" s="32"/>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32"/>
      <c r="BE36" s="31"/>
    </row>
    <row r="37" spans="1:57" s="2" customFormat="1" ht="6.95" customHeight="1">
      <c r="A37" s="3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2"/>
      <c r="BE37" s="31"/>
    </row>
    <row r="38" spans="3:43" ht="1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row>
    <row r="39" spans="3:43" ht="1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row>
    <row r="40" spans="3:43" ht="1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row>
    <row r="41" spans="1:57" s="2" customFormat="1" ht="6.95" customHeight="1">
      <c r="A41" s="31"/>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32"/>
      <c r="BE41" s="31"/>
    </row>
    <row r="42" spans="1:57" s="2" customFormat="1" ht="24.95" customHeight="1">
      <c r="A42" s="31"/>
      <c r="B42" s="32"/>
      <c r="C42" s="23" t="s">
        <v>47</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32"/>
      <c r="BE42" s="31"/>
    </row>
    <row r="43" spans="1:57" s="2" customFormat="1" ht="6.95" customHeight="1">
      <c r="A43" s="31"/>
      <c r="B43" s="32"/>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32"/>
      <c r="BE43" s="31"/>
    </row>
    <row r="44" spans="2:44" s="4" customFormat="1" ht="12" customHeight="1">
      <c r="B44" s="43"/>
      <c r="C44" s="258" t="s">
        <v>13</v>
      </c>
      <c r="D44" s="256"/>
      <c r="E44" s="256"/>
      <c r="F44" s="256"/>
      <c r="G44" s="256"/>
      <c r="H44" s="256"/>
      <c r="I44" s="256"/>
      <c r="J44" s="256"/>
      <c r="K44" s="256"/>
      <c r="L44" s="256" t="str">
        <f>K5</f>
        <v>2023-019</v>
      </c>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43"/>
    </row>
    <row r="45" spans="2:44" s="5" customFormat="1" ht="36.95" customHeight="1">
      <c r="B45" s="44"/>
      <c r="C45" s="45" t="s">
        <v>15</v>
      </c>
      <c r="D45" s="249"/>
      <c r="E45" s="249"/>
      <c r="F45" s="249"/>
      <c r="G45" s="249"/>
      <c r="H45" s="249"/>
      <c r="I45" s="249"/>
      <c r="J45" s="249"/>
      <c r="K45" s="249"/>
      <c r="L45" s="373" t="str">
        <f>K6</f>
        <v>ZŠ a MŠ Malé Hoštice - přístavba - rozšíření kapacity MŠ</v>
      </c>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249"/>
      <c r="AQ45" s="249"/>
      <c r="AR45" s="44"/>
    </row>
    <row r="46" spans="1:57" s="2" customFormat="1" ht="6.95" customHeight="1">
      <c r="A46" s="31"/>
      <c r="B46" s="32"/>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32"/>
      <c r="BE46" s="31"/>
    </row>
    <row r="47" spans="1:57" s="2" customFormat="1" ht="12" customHeight="1">
      <c r="A47" s="31"/>
      <c r="B47" s="32"/>
      <c r="C47" s="258" t="s">
        <v>19</v>
      </c>
      <c r="D47" s="257"/>
      <c r="E47" s="257"/>
      <c r="F47" s="257"/>
      <c r="G47" s="257"/>
      <c r="H47" s="257"/>
      <c r="I47" s="257"/>
      <c r="J47" s="257"/>
      <c r="K47" s="257"/>
      <c r="L47" s="46" t="str">
        <f>IF(K8="","",K8)</f>
        <v>parc.č. 583, k.ú. Malé Hoštice</v>
      </c>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8" t="s">
        <v>21</v>
      </c>
      <c r="AJ47" s="257"/>
      <c r="AK47" s="257"/>
      <c r="AL47" s="257"/>
      <c r="AM47" s="394" t="str">
        <f>IF(AN8="","",AN8)</f>
        <v/>
      </c>
      <c r="AN47" s="394"/>
      <c r="AO47" s="257"/>
      <c r="AP47" s="257"/>
      <c r="AQ47" s="257"/>
      <c r="AR47" s="32"/>
      <c r="BE47" s="31"/>
    </row>
    <row r="48" spans="1:57" s="2" customFormat="1" ht="6.95" customHeight="1">
      <c r="A48" s="31"/>
      <c r="B48" s="32"/>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32"/>
      <c r="BE48" s="31"/>
    </row>
    <row r="49" spans="1:57" s="2" customFormat="1" ht="15.2" customHeight="1">
      <c r="A49" s="31"/>
      <c r="B49" s="32"/>
      <c r="C49" s="258" t="s">
        <v>22</v>
      </c>
      <c r="D49" s="257"/>
      <c r="E49" s="257"/>
      <c r="F49" s="257"/>
      <c r="G49" s="257"/>
      <c r="H49" s="257"/>
      <c r="I49" s="257"/>
      <c r="J49" s="257"/>
      <c r="K49" s="257"/>
      <c r="L49" s="256" t="str">
        <f>IF(E11="","",E11)</f>
        <v>Statutární město Opava</v>
      </c>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8" t="s">
        <v>28</v>
      </c>
      <c r="AJ49" s="257"/>
      <c r="AK49" s="257"/>
      <c r="AL49" s="257"/>
      <c r="AM49" s="395" t="str">
        <f>IF(E17="","",E17)</f>
        <v>Ing. arch. Petr Mlýnek</v>
      </c>
      <c r="AN49" s="396"/>
      <c r="AO49" s="396"/>
      <c r="AP49" s="396"/>
      <c r="AQ49" s="257"/>
      <c r="AR49" s="32"/>
      <c r="AS49" s="398" t="s">
        <v>48</v>
      </c>
      <c r="AT49" s="399"/>
      <c r="AU49" s="48"/>
      <c r="AV49" s="48"/>
      <c r="AW49" s="48"/>
      <c r="AX49" s="48"/>
      <c r="AY49" s="48"/>
      <c r="AZ49" s="48"/>
      <c r="BA49" s="48"/>
      <c r="BB49" s="48"/>
      <c r="BC49" s="48"/>
      <c r="BD49" s="49"/>
      <c r="BE49" s="31"/>
    </row>
    <row r="50" spans="1:57" s="2" customFormat="1" ht="15.2" customHeight="1">
      <c r="A50" s="31"/>
      <c r="B50" s="32"/>
      <c r="C50" s="258" t="s">
        <v>26</v>
      </c>
      <c r="D50" s="257"/>
      <c r="E50" s="257"/>
      <c r="F50" s="257"/>
      <c r="G50" s="257"/>
      <c r="H50" s="257"/>
      <c r="I50" s="257"/>
      <c r="J50" s="257"/>
      <c r="K50" s="257"/>
      <c r="L50" s="256" t="str">
        <f>IF(E14="","",E14)</f>
        <v xml:space="preserve"> </v>
      </c>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8" t="s">
        <v>31</v>
      </c>
      <c r="AJ50" s="257"/>
      <c r="AK50" s="257"/>
      <c r="AL50" s="257"/>
      <c r="AM50" s="395" t="str">
        <f>IF(E20="","",E20)</f>
        <v xml:space="preserve"> </v>
      </c>
      <c r="AN50" s="396"/>
      <c r="AO50" s="396"/>
      <c r="AP50" s="396"/>
      <c r="AQ50" s="257"/>
      <c r="AR50" s="32"/>
      <c r="AS50" s="400"/>
      <c r="AT50" s="401"/>
      <c r="AU50" s="50"/>
      <c r="AV50" s="50"/>
      <c r="AW50" s="50"/>
      <c r="AX50" s="50"/>
      <c r="AY50" s="50"/>
      <c r="AZ50" s="50"/>
      <c r="BA50" s="50"/>
      <c r="BB50" s="50"/>
      <c r="BC50" s="50"/>
      <c r="BD50" s="51"/>
      <c r="BE50" s="31"/>
    </row>
    <row r="51" spans="1:57" s="2" customFormat="1" ht="10.9" customHeight="1">
      <c r="A51" s="31"/>
      <c r="B51" s="32"/>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32"/>
      <c r="AS51" s="400"/>
      <c r="AT51" s="401"/>
      <c r="AU51" s="50"/>
      <c r="AV51" s="50"/>
      <c r="AW51" s="50"/>
      <c r="AX51" s="50"/>
      <c r="AY51" s="50"/>
      <c r="AZ51" s="50"/>
      <c r="BA51" s="50"/>
      <c r="BB51" s="50"/>
      <c r="BC51" s="50"/>
      <c r="BD51" s="51"/>
      <c r="BE51" s="31"/>
    </row>
    <row r="52" spans="1:57" s="2" customFormat="1" ht="29.25" customHeight="1">
      <c r="A52" s="31"/>
      <c r="B52" s="32"/>
      <c r="C52" s="372" t="s">
        <v>49</v>
      </c>
      <c r="D52" s="371"/>
      <c r="E52" s="371"/>
      <c r="F52" s="371"/>
      <c r="G52" s="371"/>
      <c r="H52" s="52"/>
      <c r="I52" s="370" t="s">
        <v>50</v>
      </c>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93" t="s">
        <v>51</v>
      </c>
      <c r="AH52" s="371"/>
      <c r="AI52" s="371"/>
      <c r="AJ52" s="371"/>
      <c r="AK52" s="371"/>
      <c r="AL52" s="371"/>
      <c r="AM52" s="371"/>
      <c r="AN52" s="370" t="s">
        <v>52</v>
      </c>
      <c r="AO52" s="371"/>
      <c r="AP52" s="371"/>
      <c r="AQ52" s="53" t="s">
        <v>53</v>
      </c>
      <c r="AR52" s="32"/>
      <c r="AS52" s="54" t="s">
        <v>54</v>
      </c>
      <c r="AT52" s="55" t="s">
        <v>55</v>
      </c>
      <c r="AU52" s="55" t="s">
        <v>56</v>
      </c>
      <c r="AV52" s="55" t="s">
        <v>57</v>
      </c>
      <c r="AW52" s="55" t="s">
        <v>58</v>
      </c>
      <c r="AX52" s="55" t="s">
        <v>59</v>
      </c>
      <c r="AY52" s="55" t="s">
        <v>60</v>
      </c>
      <c r="AZ52" s="55" t="s">
        <v>61</v>
      </c>
      <c r="BA52" s="55" t="s">
        <v>62</v>
      </c>
      <c r="BB52" s="55" t="s">
        <v>63</v>
      </c>
      <c r="BC52" s="55" t="s">
        <v>64</v>
      </c>
      <c r="BD52" s="56" t="s">
        <v>65</v>
      </c>
      <c r="BE52" s="31"/>
    </row>
    <row r="53" spans="1:57" s="2" customFormat="1" ht="10.9" customHeight="1">
      <c r="A53" s="31"/>
      <c r="B53" s="32"/>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32"/>
      <c r="AS53" s="57"/>
      <c r="AT53" s="58"/>
      <c r="AU53" s="58"/>
      <c r="AV53" s="58"/>
      <c r="AW53" s="58"/>
      <c r="AX53" s="58"/>
      <c r="AY53" s="58"/>
      <c r="AZ53" s="58"/>
      <c r="BA53" s="58"/>
      <c r="BB53" s="58"/>
      <c r="BC53" s="58"/>
      <c r="BD53" s="59"/>
      <c r="BE53" s="31"/>
    </row>
    <row r="54" spans="2:90" s="6" customFormat="1" ht="32.45" customHeight="1">
      <c r="B54" s="60"/>
      <c r="C54" s="61" t="s">
        <v>66</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377">
        <f>ROUND(SUM(AG55:AG67),2)</f>
        <v>0</v>
      </c>
      <c r="AH54" s="377"/>
      <c r="AI54" s="377"/>
      <c r="AJ54" s="377"/>
      <c r="AK54" s="377"/>
      <c r="AL54" s="377"/>
      <c r="AM54" s="377"/>
      <c r="AN54" s="397">
        <f aca="true" t="shared" si="0" ref="AN54:AN67">SUM(AG54,AT54)</f>
        <v>0</v>
      </c>
      <c r="AO54" s="397"/>
      <c r="AP54" s="397"/>
      <c r="AQ54" s="64" t="s">
        <v>3</v>
      </c>
      <c r="AR54" s="60"/>
      <c r="AS54" s="65">
        <f>ROUND(SUM(AS55:AS67),2)</f>
        <v>0</v>
      </c>
      <c r="AT54" s="66">
        <f aca="true" t="shared" si="1" ref="AT54:AT67">ROUND(SUM(AV54:AW54),2)</f>
        <v>0</v>
      </c>
      <c r="AU54" s="67">
        <f>ROUND(SUM(AU55:AU67),5)</f>
        <v>6970.71946</v>
      </c>
      <c r="AV54" s="66">
        <f>ROUND(AZ54*L29,2)</f>
        <v>0</v>
      </c>
      <c r="AW54" s="66">
        <f>ROUND(BA54*L30,2)</f>
        <v>0</v>
      </c>
      <c r="AX54" s="66">
        <f>ROUND(BB54*L29,2)</f>
        <v>0</v>
      </c>
      <c r="AY54" s="66">
        <f>ROUND(BC54*L30,2)</f>
        <v>0</v>
      </c>
      <c r="AZ54" s="66">
        <f>ROUND(SUM(AZ55:AZ67),2)</f>
        <v>0</v>
      </c>
      <c r="BA54" s="66">
        <f>ROUND(SUM(BA55:BA67),2)</f>
        <v>0</v>
      </c>
      <c r="BB54" s="66">
        <f>ROUND(SUM(BB55:BB67),2)</f>
        <v>0</v>
      </c>
      <c r="BC54" s="66">
        <f>ROUND(SUM(BC55:BC67),2)</f>
        <v>0</v>
      </c>
      <c r="BD54" s="68">
        <f>ROUND(SUM(BD55:BD67),2)</f>
        <v>0</v>
      </c>
      <c r="BS54" s="69" t="s">
        <v>67</v>
      </c>
      <c r="BT54" s="69" t="s">
        <v>68</v>
      </c>
      <c r="BU54" s="70" t="s">
        <v>69</v>
      </c>
      <c r="BV54" s="69" t="s">
        <v>70</v>
      </c>
      <c r="BW54" s="69" t="s">
        <v>5</v>
      </c>
      <c r="BX54" s="69" t="s">
        <v>71</v>
      </c>
      <c r="CL54" s="69" t="s">
        <v>3</v>
      </c>
    </row>
    <row r="55" spans="1:91" s="7" customFormat="1" ht="16.5" customHeight="1">
      <c r="A55" s="71" t="s">
        <v>72</v>
      </c>
      <c r="B55" s="72"/>
      <c r="C55" s="73"/>
      <c r="D55" s="369" t="s">
        <v>73</v>
      </c>
      <c r="E55" s="369"/>
      <c r="F55" s="369"/>
      <c r="G55" s="369"/>
      <c r="H55" s="369"/>
      <c r="I55" s="250"/>
      <c r="J55" s="369" t="s">
        <v>74</v>
      </c>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75">
        <f>'01 - Přístavba'!J30</f>
        <v>0</v>
      </c>
      <c r="AH55" s="376"/>
      <c r="AI55" s="376"/>
      <c r="AJ55" s="376"/>
      <c r="AK55" s="376"/>
      <c r="AL55" s="376"/>
      <c r="AM55" s="376"/>
      <c r="AN55" s="375">
        <f t="shared" si="0"/>
        <v>0</v>
      </c>
      <c r="AO55" s="376"/>
      <c r="AP55" s="376"/>
      <c r="AQ55" s="74" t="s">
        <v>75</v>
      </c>
      <c r="AR55" s="72"/>
      <c r="AS55" s="75">
        <v>0</v>
      </c>
      <c r="AT55" s="76">
        <f t="shared" si="1"/>
        <v>0</v>
      </c>
      <c r="AU55" s="77">
        <f>'01 - Přístavba'!P109</f>
        <v>3443.1208850000003</v>
      </c>
      <c r="AV55" s="76">
        <f>'01 - Přístavba'!J33</f>
        <v>0</v>
      </c>
      <c r="AW55" s="76">
        <f>'01 - Přístavba'!J34</f>
        <v>0</v>
      </c>
      <c r="AX55" s="76">
        <f>'01 - Přístavba'!J35</f>
        <v>0</v>
      </c>
      <c r="AY55" s="76">
        <f>'01 - Přístavba'!J36</f>
        <v>0</v>
      </c>
      <c r="AZ55" s="76">
        <f>'01 - Přístavba'!F33</f>
        <v>0</v>
      </c>
      <c r="BA55" s="76">
        <f>'01 - Přístavba'!F34</f>
        <v>0</v>
      </c>
      <c r="BB55" s="76">
        <f>'01 - Přístavba'!F35</f>
        <v>0</v>
      </c>
      <c r="BC55" s="76">
        <f>'01 - Přístavba'!F36</f>
        <v>0</v>
      </c>
      <c r="BD55" s="78">
        <f>'01 - Přístavba'!F37</f>
        <v>0</v>
      </c>
      <c r="BT55" s="79" t="s">
        <v>76</v>
      </c>
      <c r="BV55" s="79" t="s">
        <v>70</v>
      </c>
      <c r="BW55" s="79" t="s">
        <v>77</v>
      </c>
      <c r="BX55" s="79" t="s">
        <v>5</v>
      </c>
      <c r="CL55" s="79" t="s">
        <v>3</v>
      </c>
      <c r="CM55" s="79" t="s">
        <v>78</v>
      </c>
    </row>
    <row r="56" spans="1:91" s="7" customFormat="1" ht="16.5" customHeight="1">
      <c r="A56" s="71" t="s">
        <v>72</v>
      </c>
      <c r="B56" s="72"/>
      <c r="C56" s="73"/>
      <c r="D56" s="369" t="s">
        <v>79</v>
      </c>
      <c r="E56" s="369"/>
      <c r="F56" s="369"/>
      <c r="G56" s="369"/>
      <c r="H56" s="369"/>
      <c r="I56" s="250"/>
      <c r="J56" s="369" t="s">
        <v>80</v>
      </c>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75">
        <f>'02 - Stavební úpravy 1.PP'!J30</f>
        <v>0</v>
      </c>
      <c r="AH56" s="376"/>
      <c r="AI56" s="376"/>
      <c r="AJ56" s="376"/>
      <c r="AK56" s="376"/>
      <c r="AL56" s="376"/>
      <c r="AM56" s="376"/>
      <c r="AN56" s="375">
        <f t="shared" si="0"/>
        <v>0</v>
      </c>
      <c r="AO56" s="376"/>
      <c r="AP56" s="376"/>
      <c r="AQ56" s="74" t="s">
        <v>75</v>
      </c>
      <c r="AR56" s="72"/>
      <c r="AS56" s="75">
        <v>0</v>
      </c>
      <c r="AT56" s="76">
        <f t="shared" si="1"/>
        <v>0</v>
      </c>
      <c r="AU56" s="77">
        <f>'02 - Stavební úpravy 1.PP'!P109</f>
        <v>1881.965651</v>
      </c>
      <c r="AV56" s="76">
        <f>'02 - Stavební úpravy 1.PP'!J33</f>
        <v>0</v>
      </c>
      <c r="AW56" s="76">
        <f>'02 - Stavební úpravy 1.PP'!J34</f>
        <v>0</v>
      </c>
      <c r="AX56" s="76">
        <f>'02 - Stavební úpravy 1.PP'!J35</f>
        <v>0</v>
      </c>
      <c r="AY56" s="76">
        <f>'02 - Stavební úpravy 1.PP'!J36</f>
        <v>0</v>
      </c>
      <c r="AZ56" s="76">
        <f>'02 - Stavební úpravy 1.PP'!F33</f>
        <v>0</v>
      </c>
      <c r="BA56" s="76">
        <f>'02 - Stavební úpravy 1.PP'!F34</f>
        <v>0</v>
      </c>
      <c r="BB56" s="76">
        <f>'02 - Stavební úpravy 1.PP'!F35</f>
        <v>0</v>
      </c>
      <c r="BC56" s="76">
        <f>'02 - Stavební úpravy 1.PP'!F36</f>
        <v>0</v>
      </c>
      <c r="BD56" s="78">
        <f>'02 - Stavební úpravy 1.PP'!F37</f>
        <v>0</v>
      </c>
      <c r="BT56" s="79" t="s">
        <v>76</v>
      </c>
      <c r="BV56" s="79" t="s">
        <v>70</v>
      </c>
      <c r="BW56" s="79" t="s">
        <v>81</v>
      </c>
      <c r="BX56" s="79" t="s">
        <v>5</v>
      </c>
      <c r="CL56" s="79" t="s">
        <v>3</v>
      </c>
      <c r="CM56" s="79" t="s">
        <v>78</v>
      </c>
    </row>
    <row r="57" spans="1:91" s="7" customFormat="1" ht="16.5" customHeight="1">
      <c r="A57" s="71" t="s">
        <v>72</v>
      </c>
      <c r="B57" s="72"/>
      <c r="C57" s="73"/>
      <c r="D57" s="369" t="s">
        <v>82</v>
      </c>
      <c r="E57" s="369"/>
      <c r="F57" s="369"/>
      <c r="G57" s="369"/>
      <c r="H57" s="369"/>
      <c r="I57" s="250"/>
      <c r="J57" s="369" t="s">
        <v>83</v>
      </c>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75">
        <f>'03 - Stavební úpravy 1.NP'!J30</f>
        <v>0</v>
      </c>
      <c r="AH57" s="376"/>
      <c r="AI57" s="376"/>
      <c r="AJ57" s="376"/>
      <c r="AK57" s="376"/>
      <c r="AL57" s="376"/>
      <c r="AM57" s="376"/>
      <c r="AN57" s="375">
        <f t="shared" si="0"/>
        <v>0</v>
      </c>
      <c r="AO57" s="376"/>
      <c r="AP57" s="376"/>
      <c r="AQ57" s="74" t="s">
        <v>75</v>
      </c>
      <c r="AR57" s="72"/>
      <c r="AS57" s="75">
        <v>0</v>
      </c>
      <c r="AT57" s="76">
        <f t="shared" si="1"/>
        <v>0</v>
      </c>
      <c r="AU57" s="77">
        <f>'03 - Stavební úpravy 1.NP'!P99</f>
        <v>356.10200999999995</v>
      </c>
      <c r="AV57" s="76">
        <f>'03 - Stavební úpravy 1.NP'!J33</f>
        <v>0</v>
      </c>
      <c r="AW57" s="76">
        <f>'03 - Stavební úpravy 1.NP'!J34</f>
        <v>0</v>
      </c>
      <c r="AX57" s="76">
        <f>'03 - Stavební úpravy 1.NP'!J35</f>
        <v>0</v>
      </c>
      <c r="AY57" s="76">
        <f>'03 - Stavební úpravy 1.NP'!J36</f>
        <v>0</v>
      </c>
      <c r="AZ57" s="76">
        <f>'03 - Stavební úpravy 1.NP'!F33</f>
        <v>0</v>
      </c>
      <c r="BA57" s="76">
        <f>'03 - Stavební úpravy 1.NP'!F34</f>
        <v>0</v>
      </c>
      <c r="BB57" s="76">
        <f>'03 - Stavební úpravy 1.NP'!F35</f>
        <v>0</v>
      </c>
      <c r="BC57" s="76">
        <f>'03 - Stavební úpravy 1.NP'!F36</f>
        <v>0</v>
      </c>
      <c r="BD57" s="78">
        <f>'03 - Stavební úpravy 1.NP'!F37</f>
        <v>0</v>
      </c>
      <c r="BT57" s="79" t="s">
        <v>76</v>
      </c>
      <c r="BV57" s="79" t="s">
        <v>70</v>
      </c>
      <c r="BW57" s="79" t="s">
        <v>84</v>
      </c>
      <c r="BX57" s="79" t="s">
        <v>5</v>
      </c>
      <c r="CL57" s="79" t="s">
        <v>3</v>
      </c>
      <c r="CM57" s="79" t="s">
        <v>78</v>
      </c>
    </row>
    <row r="58" spans="1:91" s="7" customFormat="1" ht="16.5" customHeight="1">
      <c r="A58" s="71" t="s">
        <v>72</v>
      </c>
      <c r="B58" s="72"/>
      <c r="C58" s="73"/>
      <c r="D58" s="369" t="s">
        <v>85</v>
      </c>
      <c r="E58" s="369"/>
      <c r="F58" s="369"/>
      <c r="G58" s="369"/>
      <c r="H58" s="369"/>
      <c r="I58" s="250"/>
      <c r="J58" s="369" t="s">
        <v>86</v>
      </c>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75">
        <f>'04 - Stavební úpravy 2.NP'!J30</f>
        <v>0</v>
      </c>
      <c r="AH58" s="376"/>
      <c r="AI58" s="376"/>
      <c r="AJ58" s="376"/>
      <c r="AK58" s="376"/>
      <c r="AL58" s="376"/>
      <c r="AM58" s="376"/>
      <c r="AN58" s="375">
        <f t="shared" si="0"/>
        <v>0</v>
      </c>
      <c r="AO58" s="376"/>
      <c r="AP58" s="376"/>
      <c r="AQ58" s="74" t="s">
        <v>75</v>
      </c>
      <c r="AR58" s="72"/>
      <c r="AS58" s="75">
        <v>0</v>
      </c>
      <c r="AT58" s="76">
        <f t="shared" si="1"/>
        <v>0</v>
      </c>
      <c r="AU58" s="77">
        <f>'04 - Stavební úpravy 2.NP'!P93</f>
        <v>191.241174</v>
      </c>
      <c r="AV58" s="76">
        <f>'04 - Stavební úpravy 2.NP'!J33</f>
        <v>0</v>
      </c>
      <c r="AW58" s="76">
        <f>'04 - Stavební úpravy 2.NP'!J34</f>
        <v>0</v>
      </c>
      <c r="AX58" s="76">
        <f>'04 - Stavební úpravy 2.NP'!J35</f>
        <v>0</v>
      </c>
      <c r="AY58" s="76">
        <f>'04 - Stavební úpravy 2.NP'!J36</f>
        <v>0</v>
      </c>
      <c r="AZ58" s="76">
        <f>'04 - Stavební úpravy 2.NP'!F33</f>
        <v>0</v>
      </c>
      <c r="BA58" s="76">
        <f>'04 - Stavební úpravy 2.NP'!F34</f>
        <v>0</v>
      </c>
      <c r="BB58" s="76">
        <f>'04 - Stavební úpravy 2.NP'!F35</f>
        <v>0</v>
      </c>
      <c r="BC58" s="76">
        <f>'04 - Stavební úpravy 2.NP'!F36</f>
        <v>0</v>
      </c>
      <c r="BD58" s="78">
        <f>'04 - Stavební úpravy 2.NP'!F37</f>
        <v>0</v>
      </c>
      <c r="BT58" s="79" t="s">
        <v>76</v>
      </c>
      <c r="BV58" s="79" t="s">
        <v>70</v>
      </c>
      <c r="BW58" s="79" t="s">
        <v>87</v>
      </c>
      <c r="BX58" s="79" t="s">
        <v>5</v>
      </c>
      <c r="CL58" s="79" t="s">
        <v>3</v>
      </c>
      <c r="CM58" s="79" t="s">
        <v>78</v>
      </c>
    </row>
    <row r="59" spans="1:91" s="7" customFormat="1" ht="16.5" customHeight="1">
      <c r="A59" s="71" t="s">
        <v>72</v>
      </c>
      <c r="B59" s="72"/>
      <c r="C59" s="73"/>
      <c r="D59" s="369" t="s">
        <v>88</v>
      </c>
      <c r="E59" s="369"/>
      <c r="F59" s="369"/>
      <c r="G59" s="369"/>
      <c r="H59" s="369"/>
      <c r="I59" s="250"/>
      <c r="J59" s="369" t="s">
        <v>89</v>
      </c>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75">
        <f>'05 - Zpevněné plochy, opl...'!J30</f>
        <v>0</v>
      </c>
      <c r="AH59" s="376"/>
      <c r="AI59" s="376"/>
      <c r="AJ59" s="376"/>
      <c r="AK59" s="376"/>
      <c r="AL59" s="376"/>
      <c r="AM59" s="376"/>
      <c r="AN59" s="375">
        <f t="shared" si="0"/>
        <v>0</v>
      </c>
      <c r="AO59" s="376"/>
      <c r="AP59" s="376"/>
      <c r="AQ59" s="74" t="s">
        <v>75</v>
      </c>
      <c r="AR59" s="72"/>
      <c r="AS59" s="75">
        <v>0</v>
      </c>
      <c r="AT59" s="76">
        <f t="shared" si="1"/>
        <v>0</v>
      </c>
      <c r="AU59" s="77">
        <f>'05 - Zpevněné plochy, opl...'!P92</f>
        <v>1096.2247380000001</v>
      </c>
      <c r="AV59" s="76">
        <f>'05 - Zpevněné plochy, opl...'!J33</f>
        <v>0</v>
      </c>
      <c r="AW59" s="76">
        <f>'05 - Zpevněné plochy, opl...'!J34</f>
        <v>0</v>
      </c>
      <c r="AX59" s="76">
        <f>'05 - Zpevněné plochy, opl...'!J35</f>
        <v>0</v>
      </c>
      <c r="AY59" s="76">
        <f>'05 - Zpevněné plochy, opl...'!J36</f>
        <v>0</v>
      </c>
      <c r="AZ59" s="76">
        <f>'05 - Zpevněné plochy, opl...'!F33</f>
        <v>0</v>
      </c>
      <c r="BA59" s="76">
        <f>'05 - Zpevněné plochy, opl...'!F34</f>
        <v>0</v>
      </c>
      <c r="BB59" s="76">
        <f>'05 - Zpevněné plochy, opl...'!F35</f>
        <v>0</v>
      </c>
      <c r="BC59" s="76">
        <f>'05 - Zpevněné plochy, opl...'!F36</f>
        <v>0</v>
      </c>
      <c r="BD59" s="78">
        <f>'05 - Zpevněné plochy, opl...'!F37</f>
        <v>0</v>
      </c>
      <c r="BT59" s="79" t="s">
        <v>76</v>
      </c>
      <c r="BV59" s="79" t="s">
        <v>70</v>
      </c>
      <c r="BW59" s="79" t="s">
        <v>90</v>
      </c>
      <c r="BX59" s="79" t="s">
        <v>5</v>
      </c>
      <c r="CL59" s="79" t="s">
        <v>3</v>
      </c>
      <c r="CM59" s="79" t="s">
        <v>78</v>
      </c>
    </row>
    <row r="60" spans="1:91" s="7" customFormat="1" ht="16.5" customHeight="1">
      <c r="A60" s="71" t="s">
        <v>72</v>
      </c>
      <c r="B60" s="72"/>
      <c r="C60" s="73"/>
      <c r="D60" s="369" t="s">
        <v>91</v>
      </c>
      <c r="E60" s="369"/>
      <c r="F60" s="369"/>
      <c r="G60" s="369"/>
      <c r="H60" s="369"/>
      <c r="I60" s="250"/>
      <c r="J60" s="369" t="s">
        <v>92</v>
      </c>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75">
        <f>'06 - Zdravoinstalace'!J30</f>
        <v>0</v>
      </c>
      <c r="AH60" s="376"/>
      <c r="AI60" s="376"/>
      <c r="AJ60" s="376"/>
      <c r="AK60" s="376"/>
      <c r="AL60" s="376"/>
      <c r="AM60" s="376"/>
      <c r="AN60" s="375">
        <f t="shared" si="0"/>
        <v>0</v>
      </c>
      <c r="AO60" s="376"/>
      <c r="AP60" s="376"/>
      <c r="AQ60" s="74" t="s">
        <v>75</v>
      </c>
      <c r="AR60" s="72"/>
      <c r="AS60" s="75">
        <v>0</v>
      </c>
      <c r="AT60" s="76">
        <f t="shared" si="1"/>
        <v>0</v>
      </c>
      <c r="AU60" s="77">
        <f>'06 - Zdravoinstalace'!P81</f>
        <v>0</v>
      </c>
      <c r="AV60" s="76">
        <f>'06 - Zdravoinstalace'!J33</f>
        <v>0</v>
      </c>
      <c r="AW60" s="76">
        <f>'06 - Zdravoinstalace'!J34</f>
        <v>0</v>
      </c>
      <c r="AX60" s="76">
        <f>'06 - Zdravoinstalace'!J35</f>
        <v>0</v>
      </c>
      <c r="AY60" s="76">
        <f>'06 - Zdravoinstalace'!J36</f>
        <v>0</v>
      </c>
      <c r="AZ60" s="76">
        <f>'06 - Zdravoinstalace'!F33</f>
        <v>0</v>
      </c>
      <c r="BA60" s="76">
        <f>'06 - Zdravoinstalace'!F34</f>
        <v>0</v>
      </c>
      <c r="BB60" s="76">
        <f>'06 - Zdravoinstalace'!F35</f>
        <v>0</v>
      </c>
      <c r="BC60" s="76">
        <f>'06 - Zdravoinstalace'!F36</f>
        <v>0</v>
      </c>
      <c r="BD60" s="78">
        <f>'06 - Zdravoinstalace'!F37</f>
        <v>0</v>
      </c>
      <c r="BT60" s="79" t="s">
        <v>76</v>
      </c>
      <c r="BV60" s="79" t="s">
        <v>70</v>
      </c>
      <c r="BW60" s="79" t="s">
        <v>93</v>
      </c>
      <c r="BX60" s="79" t="s">
        <v>5</v>
      </c>
      <c r="CL60" s="79" t="s">
        <v>3</v>
      </c>
      <c r="CM60" s="79" t="s">
        <v>78</v>
      </c>
    </row>
    <row r="61" spans="1:91" s="7" customFormat="1" ht="16.5" customHeight="1">
      <c r="A61" s="71" t="s">
        <v>72</v>
      </c>
      <c r="B61" s="72"/>
      <c r="C61" s="73"/>
      <c r="D61" s="369" t="s">
        <v>94</v>
      </c>
      <c r="E61" s="369"/>
      <c r="F61" s="369"/>
      <c r="G61" s="369"/>
      <c r="H61" s="369"/>
      <c r="I61" s="250"/>
      <c r="J61" s="369" t="s">
        <v>95</v>
      </c>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75">
        <f>'07 - Vzduchotechnika'!J30</f>
        <v>0</v>
      </c>
      <c r="AH61" s="376"/>
      <c r="AI61" s="376"/>
      <c r="AJ61" s="376"/>
      <c r="AK61" s="376"/>
      <c r="AL61" s="376"/>
      <c r="AM61" s="376"/>
      <c r="AN61" s="375">
        <f t="shared" si="0"/>
        <v>0</v>
      </c>
      <c r="AO61" s="376"/>
      <c r="AP61" s="376"/>
      <c r="AQ61" s="74" t="s">
        <v>75</v>
      </c>
      <c r="AR61" s="72"/>
      <c r="AS61" s="75">
        <v>0</v>
      </c>
      <c r="AT61" s="76">
        <f t="shared" si="1"/>
        <v>0</v>
      </c>
      <c r="AU61" s="77">
        <f>'07 - Vzduchotechnika'!P81</f>
        <v>0.413</v>
      </c>
      <c r="AV61" s="76">
        <f>'07 - Vzduchotechnika'!J33</f>
        <v>0</v>
      </c>
      <c r="AW61" s="76">
        <f>'07 - Vzduchotechnika'!J34</f>
        <v>0</v>
      </c>
      <c r="AX61" s="76">
        <f>'07 - Vzduchotechnika'!J35</f>
        <v>0</v>
      </c>
      <c r="AY61" s="76">
        <f>'07 - Vzduchotechnika'!J36</f>
        <v>0</v>
      </c>
      <c r="AZ61" s="76">
        <f>'07 - Vzduchotechnika'!F33</f>
        <v>0</v>
      </c>
      <c r="BA61" s="76">
        <f>'07 - Vzduchotechnika'!F34</f>
        <v>0</v>
      </c>
      <c r="BB61" s="76">
        <f>'07 - Vzduchotechnika'!F35</f>
        <v>0</v>
      </c>
      <c r="BC61" s="76">
        <f>'07 - Vzduchotechnika'!F36</f>
        <v>0</v>
      </c>
      <c r="BD61" s="78">
        <f>'07 - Vzduchotechnika'!F37</f>
        <v>0</v>
      </c>
      <c r="BT61" s="79" t="s">
        <v>76</v>
      </c>
      <c r="BV61" s="79" t="s">
        <v>70</v>
      </c>
      <c r="BW61" s="79" t="s">
        <v>96</v>
      </c>
      <c r="BX61" s="79" t="s">
        <v>5</v>
      </c>
      <c r="CL61" s="79" t="s">
        <v>3</v>
      </c>
      <c r="CM61" s="79" t="s">
        <v>78</v>
      </c>
    </row>
    <row r="62" spans="1:91" s="7" customFormat="1" ht="16.5" customHeight="1">
      <c r="A62" s="71" t="s">
        <v>72</v>
      </c>
      <c r="B62" s="72"/>
      <c r="C62" s="73"/>
      <c r="D62" s="369" t="s">
        <v>97</v>
      </c>
      <c r="E62" s="369"/>
      <c r="F62" s="369"/>
      <c r="G62" s="369"/>
      <c r="H62" s="369"/>
      <c r="I62" s="250"/>
      <c r="J62" s="369" t="s">
        <v>98</v>
      </c>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75">
        <f>'08 - Vytápění'!J30</f>
        <v>0</v>
      </c>
      <c r="AH62" s="376"/>
      <c r="AI62" s="376"/>
      <c r="AJ62" s="376"/>
      <c r="AK62" s="376"/>
      <c r="AL62" s="376"/>
      <c r="AM62" s="376"/>
      <c r="AN62" s="375">
        <f t="shared" si="0"/>
        <v>0</v>
      </c>
      <c r="AO62" s="376"/>
      <c r="AP62" s="376"/>
      <c r="AQ62" s="74" t="s">
        <v>75</v>
      </c>
      <c r="AR62" s="72"/>
      <c r="AS62" s="75">
        <v>0</v>
      </c>
      <c r="AT62" s="76">
        <f t="shared" si="1"/>
        <v>0</v>
      </c>
      <c r="AU62" s="77">
        <f>'08 - Vytápění'!P81</f>
        <v>0.413</v>
      </c>
      <c r="AV62" s="76">
        <f>'08 - Vytápění'!J33</f>
        <v>0</v>
      </c>
      <c r="AW62" s="76">
        <f>'08 - Vytápění'!J34</f>
        <v>0</v>
      </c>
      <c r="AX62" s="76">
        <f>'08 - Vytápění'!J35</f>
        <v>0</v>
      </c>
      <c r="AY62" s="76">
        <f>'08 - Vytápění'!J36</f>
        <v>0</v>
      </c>
      <c r="AZ62" s="76">
        <f>'08 - Vytápění'!F33</f>
        <v>0</v>
      </c>
      <c r="BA62" s="76">
        <f>'08 - Vytápění'!F34</f>
        <v>0</v>
      </c>
      <c r="BB62" s="76">
        <f>'08 - Vytápění'!F35</f>
        <v>0</v>
      </c>
      <c r="BC62" s="76">
        <f>'08 - Vytápění'!F36</f>
        <v>0</v>
      </c>
      <c r="BD62" s="78">
        <f>'08 - Vytápění'!F37</f>
        <v>0</v>
      </c>
      <c r="BT62" s="79" t="s">
        <v>76</v>
      </c>
      <c r="BV62" s="79" t="s">
        <v>70</v>
      </c>
      <c r="BW62" s="79" t="s">
        <v>99</v>
      </c>
      <c r="BX62" s="79" t="s">
        <v>5</v>
      </c>
      <c r="CL62" s="79" t="s">
        <v>3</v>
      </c>
      <c r="CM62" s="79" t="s">
        <v>78</v>
      </c>
    </row>
    <row r="63" spans="1:91" s="7" customFormat="1" ht="16.5" customHeight="1">
      <c r="A63" s="71" t="s">
        <v>72</v>
      </c>
      <c r="B63" s="72"/>
      <c r="C63" s="73"/>
      <c r="D63" s="369" t="s">
        <v>100</v>
      </c>
      <c r="E63" s="369"/>
      <c r="F63" s="369"/>
      <c r="G63" s="369"/>
      <c r="H63" s="369"/>
      <c r="I63" s="250"/>
      <c r="J63" s="369" t="s">
        <v>101</v>
      </c>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75">
        <f>'09 - Vodovodní přípojka'!J30</f>
        <v>0</v>
      </c>
      <c r="AH63" s="376"/>
      <c r="AI63" s="376"/>
      <c r="AJ63" s="376"/>
      <c r="AK63" s="376"/>
      <c r="AL63" s="376"/>
      <c r="AM63" s="376"/>
      <c r="AN63" s="375">
        <f t="shared" si="0"/>
        <v>0</v>
      </c>
      <c r="AO63" s="376"/>
      <c r="AP63" s="376"/>
      <c r="AQ63" s="74" t="s">
        <v>75</v>
      </c>
      <c r="AR63" s="72"/>
      <c r="AS63" s="75">
        <v>0</v>
      </c>
      <c r="AT63" s="76">
        <f t="shared" si="1"/>
        <v>0</v>
      </c>
      <c r="AU63" s="77">
        <f>'09 - Vodovodní přípojka'!P81</f>
        <v>0.413</v>
      </c>
      <c r="AV63" s="76">
        <f>'09 - Vodovodní přípojka'!J33</f>
        <v>0</v>
      </c>
      <c r="AW63" s="76">
        <f>'09 - Vodovodní přípojka'!J34</f>
        <v>0</v>
      </c>
      <c r="AX63" s="76">
        <f>'09 - Vodovodní přípojka'!J35</f>
        <v>0</v>
      </c>
      <c r="AY63" s="76">
        <f>'09 - Vodovodní přípojka'!J36</f>
        <v>0</v>
      </c>
      <c r="AZ63" s="76">
        <f>'09 - Vodovodní přípojka'!F33</f>
        <v>0</v>
      </c>
      <c r="BA63" s="76">
        <f>'09 - Vodovodní přípojka'!F34</f>
        <v>0</v>
      </c>
      <c r="BB63" s="76">
        <f>'09 - Vodovodní přípojka'!F35</f>
        <v>0</v>
      </c>
      <c r="BC63" s="76">
        <f>'09 - Vodovodní přípojka'!F36</f>
        <v>0</v>
      </c>
      <c r="BD63" s="78">
        <f>'09 - Vodovodní přípojka'!F37</f>
        <v>0</v>
      </c>
      <c r="BT63" s="79" t="s">
        <v>76</v>
      </c>
      <c r="BV63" s="79" t="s">
        <v>70</v>
      </c>
      <c r="BW63" s="79" t="s">
        <v>102</v>
      </c>
      <c r="BX63" s="79" t="s">
        <v>5</v>
      </c>
      <c r="CL63" s="79" t="s">
        <v>3</v>
      </c>
      <c r="CM63" s="79" t="s">
        <v>78</v>
      </c>
    </row>
    <row r="64" spans="1:91" s="7" customFormat="1" ht="16.5" customHeight="1">
      <c r="A64" s="71" t="s">
        <v>72</v>
      </c>
      <c r="B64" s="72"/>
      <c r="C64" s="73"/>
      <c r="D64" s="369" t="s">
        <v>103</v>
      </c>
      <c r="E64" s="369"/>
      <c r="F64" s="369"/>
      <c r="G64" s="369"/>
      <c r="H64" s="369"/>
      <c r="I64" s="250"/>
      <c r="J64" s="369" t="s">
        <v>104</v>
      </c>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75">
        <f>'10 - Kanalizace splašková...'!J30</f>
        <v>0</v>
      </c>
      <c r="AH64" s="376"/>
      <c r="AI64" s="376"/>
      <c r="AJ64" s="376"/>
      <c r="AK64" s="376"/>
      <c r="AL64" s="376"/>
      <c r="AM64" s="376"/>
      <c r="AN64" s="375">
        <f t="shared" si="0"/>
        <v>0</v>
      </c>
      <c r="AO64" s="376"/>
      <c r="AP64" s="376"/>
      <c r="AQ64" s="74" t="s">
        <v>75</v>
      </c>
      <c r="AR64" s="72"/>
      <c r="AS64" s="75">
        <v>0</v>
      </c>
      <c r="AT64" s="76">
        <f t="shared" si="1"/>
        <v>0</v>
      </c>
      <c r="AU64" s="77">
        <f>'10 - Kanalizace splašková...'!P81</f>
        <v>0.413</v>
      </c>
      <c r="AV64" s="76">
        <f>'10 - Kanalizace splašková...'!J33</f>
        <v>0</v>
      </c>
      <c r="AW64" s="76">
        <f>'10 - Kanalizace splašková...'!J34</f>
        <v>0</v>
      </c>
      <c r="AX64" s="76">
        <f>'10 - Kanalizace splašková...'!J35</f>
        <v>0</v>
      </c>
      <c r="AY64" s="76">
        <f>'10 - Kanalizace splašková...'!J36</f>
        <v>0</v>
      </c>
      <c r="AZ64" s="76">
        <f>'10 - Kanalizace splašková...'!F33</f>
        <v>0</v>
      </c>
      <c r="BA64" s="76">
        <f>'10 - Kanalizace splašková...'!F34</f>
        <v>0</v>
      </c>
      <c r="BB64" s="76">
        <f>'10 - Kanalizace splašková...'!F35</f>
        <v>0</v>
      </c>
      <c r="BC64" s="76">
        <f>'10 - Kanalizace splašková...'!F36</f>
        <v>0</v>
      </c>
      <c r="BD64" s="78">
        <f>'10 - Kanalizace splašková...'!F37</f>
        <v>0</v>
      </c>
      <c r="BT64" s="79" t="s">
        <v>76</v>
      </c>
      <c r="BV64" s="79" t="s">
        <v>70</v>
      </c>
      <c r="BW64" s="79" t="s">
        <v>105</v>
      </c>
      <c r="BX64" s="79" t="s">
        <v>5</v>
      </c>
      <c r="CL64" s="79" t="s">
        <v>3</v>
      </c>
      <c r="CM64" s="79" t="s">
        <v>78</v>
      </c>
    </row>
    <row r="65" spans="1:91" s="7" customFormat="1" ht="16.5" customHeight="1">
      <c r="A65" s="71" t="s">
        <v>72</v>
      </c>
      <c r="B65" s="72"/>
      <c r="C65" s="73"/>
      <c r="D65" s="369" t="s">
        <v>106</v>
      </c>
      <c r="E65" s="369"/>
      <c r="F65" s="369"/>
      <c r="G65" s="369"/>
      <c r="H65" s="369"/>
      <c r="I65" s="250"/>
      <c r="J65" s="369" t="s">
        <v>107</v>
      </c>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75">
        <f>'11 - Kanalizace dešťová'!J30</f>
        <v>0</v>
      </c>
      <c r="AH65" s="376"/>
      <c r="AI65" s="376"/>
      <c r="AJ65" s="376"/>
      <c r="AK65" s="376"/>
      <c r="AL65" s="376"/>
      <c r="AM65" s="376"/>
      <c r="AN65" s="375">
        <f t="shared" si="0"/>
        <v>0</v>
      </c>
      <c r="AO65" s="376"/>
      <c r="AP65" s="376"/>
      <c r="AQ65" s="74" t="s">
        <v>75</v>
      </c>
      <c r="AR65" s="72"/>
      <c r="AS65" s="75">
        <v>0</v>
      </c>
      <c r="AT65" s="76">
        <f t="shared" si="1"/>
        <v>0</v>
      </c>
      <c r="AU65" s="77">
        <f>'11 - Kanalizace dešťová'!P81</f>
        <v>0.413</v>
      </c>
      <c r="AV65" s="76">
        <f>'11 - Kanalizace dešťová'!J33</f>
        <v>0</v>
      </c>
      <c r="AW65" s="76">
        <f>'11 - Kanalizace dešťová'!J34</f>
        <v>0</v>
      </c>
      <c r="AX65" s="76">
        <f>'11 - Kanalizace dešťová'!J35</f>
        <v>0</v>
      </c>
      <c r="AY65" s="76">
        <f>'11 - Kanalizace dešťová'!J36</f>
        <v>0</v>
      </c>
      <c r="AZ65" s="76">
        <f>'11 - Kanalizace dešťová'!F33</f>
        <v>0</v>
      </c>
      <c r="BA65" s="76">
        <f>'11 - Kanalizace dešťová'!F34</f>
        <v>0</v>
      </c>
      <c r="BB65" s="76">
        <f>'11 - Kanalizace dešťová'!F35</f>
        <v>0</v>
      </c>
      <c r="BC65" s="76">
        <f>'11 - Kanalizace dešťová'!F36</f>
        <v>0</v>
      </c>
      <c r="BD65" s="78">
        <f>'11 - Kanalizace dešťová'!F37</f>
        <v>0</v>
      </c>
      <c r="BT65" s="79" t="s">
        <v>76</v>
      </c>
      <c r="BV65" s="79" t="s">
        <v>70</v>
      </c>
      <c r="BW65" s="79" t="s">
        <v>108</v>
      </c>
      <c r="BX65" s="79" t="s">
        <v>5</v>
      </c>
      <c r="CL65" s="79" t="s">
        <v>3</v>
      </c>
      <c r="CM65" s="79" t="s">
        <v>78</v>
      </c>
    </row>
    <row r="66" spans="1:91" s="7" customFormat="1" ht="16.5" customHeight="1">
      <c r="A66" s="71" t="s">
        <v>72</v>
      </c>
      <c r="B66" s="72"/>
      <c r="C66" s="73"/>
      <c r="D66" s="369" t="s">
        <v>109</v>
      </c>
      <c r="E66" s="369"/>
      <c r="F66" s="369"/>
      <c r="G66" s="369"/>
      <c r="H66" s="369"/>
      <c r="I66" s="250"/>
      <c r="J66" s="369" t="s">
        <v>110</v>
      </c>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75">
        <f>'12 - Elektroinstalace'!J30</f>
        <v>0</v>
      </c>
      <c r="AH66" s="376"/>
      <c r="AI66" s="376"/>
      <c r="AJ66" s="376"/>
      <c r="AK66" s="376"/>
      <c r="AL66" s="376"/>
      <c r="AM66" s="376"/>
      <c r="AN66" s="375">
        <f t="shared" si="0"/>
        <v>0</v>
      </c>
      <c r="AO66" s="376"/>
      <c r="AP66" s="376"/>
      <c r="AQ66" s="74" t="s">
        <v>75</v>
      </c>
      <c r="AR66" s="72"/>
      <c r="AS66" s="75">
        <v>0</v>
      </c>
      <c r="AT66" s="76">
        <f t="shared" si="1"/>
        <v>0</v>
      </c>
      <c r="AU66" s="77">
        <f>'12 - Elektroinstalace'!P81</f>
        <v>0</v>
      </c>
      <c r="AV66" s="76">
        <f>'12 - Elektroinstalace'!J33</f>
        <v>0</v>
      </c>
      <c r="AW66" s="76">
        <f>'12 - Elektroinstalace'!J34</f>
        <v>0</v>
      </c>
      <c r="AX66" s="76">
        <f>'12 - Elektroinstalace'!J35</f>
        <v>0</v>
      </c>
      <c r="AY66" s="76">
        <f>'12 - Elektroinstalace'!J36</f>
        <v>0</v>
      </c>
      <c r="AZ66" s="76">
        <f>'12 - Elektroinstalace'!F33</f>
        <v>0</v>
      </c>
      <c r="BA66" s="76">
        <f>'12 - Elektroinstalace'!F34</f>
        <v>0</v>
      </c>
      <c r="BB66" s="76">
        <f>'12 - Elektroinstalace'!F35</f>
        <v>0</v>
      </c>
      <c r="BC66" s="76">
        <f>'12 - Elektroinstalace'!F36</f>
        <v>0</v>
      </c>
      <c r="BD66" s="78">
        <f>'12 - Elektroinstalace'!F37</f>
        <v>0</v>
      </c>
      <c r="BT66" s="79" t="s">
        <v>76</v>
      </c>
      <c r="BV66" s="79" t="s">
        <v>70</v>
      </c>
      <c r="BW66" s="79" t="s">
        <v>111</v>
      </c>
      <c r="BX66" s="79" t="s">
        <v>5</v>
      </c>
      <c r="CL66" s="79" t="s">
        <v>3</v>
      </c>
      <c r="CM66" s="79" t="s">
        <v>78</v>
      </c>
    </row>
    <row r="67" spans="1:91" s="7" customFormat="1" ht="16.5" customHeight="1">
      <c r="A67" s="71" t="s">
        <v>72</v>
      </c>
      <c r="B67" s="72"/>
      <c r="C67" s="73"/>
      <c r="D67" s="369" t="s">
        <v>112</v>
      </c>
      <c r="E67" s="369"/>
      <c r="F67" s="369"/>
      <c r="G67" s="369"/>
      <c r="H67" s="369"/>
      <c r="I67" s="250"/>
      <c r="J67" s="369" t="s">
        <v>113</v>
      </c>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75">
        <f>'VRN - Vedlejší a ostatní ...'!J30</f>
        <v>0</v>
      </c>
      <c r="AH67" s="376"/>
      <c r="AI67" s="376"/>
      <c r="AJ67" s="376"/>
      <c r="AK67" s="376"/>
      <c r="AL67" s="376"/>
      <c r="AM67" s="376"/>
      <c r="AN67" s="375">
        <f t="shared" si="0"/>
        <v>0</v>
      </c>
      <c r="AO67" s="376"/>
      <c r="AP67" s="376"/>
      <c r="AQ67" s="74" t="s">
        <v>114</v>
      </c>
      <c r="AR67" s="72"/>
      <c r="AS67" s="80">
        <v>0</v>
      </c>
      <c r="AT67" s="81">
        <f t="shared" si="1"/>
        <v>0</v>
      </c>
      <c r="AU67" s="82">
        <f>'VRN - Vedlejší a ostatní ...'!P80</f>
        <v>0</v>
      </c>
      <c r="AV67" s="81">
        <f>'VRN - Vedlejší a ostatní ...'!J33</f>
        <v>0</v>
      </c>
      <c r="AW67" s="81">
        <f>'VRN - Vedlejší a ostatní ...'!J34</f>
        <v>0</v>
      </c>
      <c r="AX67" s="81">
        <f>'VRN - Vedlejší a ostatní ...'!J35</f>
        <v>0</v>
      </c>
      <c r="AY67" s="81">
        <f>'VRN - Vedlejší a ostatní ...'!J36</f>
        <v>0</v>
      </c>
      <c r="AZ67" s="81">
        <f>'VRN - Vedlejší a ostatní ...'!F33</f>
        <v>0</v>
      </c>
      <c r="BA67" s="81">
        <f>'VRN - Vedlejší a ostatní ...'!F34</f>
        <v>0</v>
      </c>
      <c r="BB67" s="81">
        <f>'VRN - Vedlejší a ostatní ...'!F35</f>
        <v>0</v>
      </c>
      <c r="BC67" s="81">
        <f>'VRN - Vedlejší a ostatní ...'!F36</f>
        <v>0</v>
      </c>
      <c r="BD67" s="83">
        <f>'VRN - Vedlejší a ostatní ...'!F37</f>
        <v>0</v>
      </c>
      <c r="BT67" s="79" t="s">
        <v>76</v>
      </c>
      <c r="BV67" s="79" t="s">
        <v>70</v>
      </c>
      <c r="BW67" s="79" t="s">
        <v>115</v>
      </c>
      <c r="BX67" s="79" t="s">
        <v>5</v>
      </c>
      <c r="CL67" s="79" t="s">
        <v>3</v>
      </c>
      <c r="CM67" s="79" t="s">
        <v>78</v>
      </c>
    </row>
    <row r="68" spans="1:57" s="2" customFormat="1" ht="30" customHeight="1">
      <c r="A68" s="31"/>
      <c r="B68" s="32"/>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32"/>
      <c r="AS68" s="31"/>
      <c r="AT68" s="31"/>
      <c r="AU68" s="31"/>
      <c r="AV68" s="31"/>
      <c r="AW68" s="31"/>
      <c r="AX68" s="31"/>
      <c r="AY68" s="31"/>
      <c r="AZ68" s="31"/>
      <c r="BA68" s="31"/>
      <c r="BB68" s="31"/>
      <c r="BC68" s="31"/>
      <c r="BD68" s="31"/>
      <c r="BE68" s="31"/>
    </row>
    <row r="69" spans="1:57" s="2" customFormat="1" ht="6.95" customHeight="1">
      <c r="A69" s="31"/>
      <c r="B69" s="39"/>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32"/>
      <c r="AS69" s="31"/>
      <c r="AT69" s="31"/>
      <c r="AU69" s="31"/>
      <c r="AV69" s="31"/>
      <c r="AW69" s="31"/>
      <c r="AX69" s="31"/>
      <c r="AY69" s="31"/>
      <c r="AZ69" s="31"/>
      <c r="BA69" s="31"/>
      <c r="BB69" s="31"/>
      <c r="BC69" s="31"/>
      <c r="BD69" s="31"/>
      <c r="BE69" s="31"/>
    </row>
  </sheetData>
  <sheetProtection algorithmName="SHA-512" hashValue="qpQKSbZD/2vTostXci9ePR9t/ugyqwECAVC05b527OQQMlzmOuE+OYNMzZeZQ4HXQ7yK4JfE6tcR2WdCBSgVjg==" saltValue="1Y3Py5YOVSZDn/lKEzNj1Q==" spinCount="100000" sheet="1" objects="1" scenarios="1"/>
  <mergeCells count="88">
    <mergeCell ref="AN67:AP67"/>
    <mergeCell ref="AG67:AM67"/>
    <mergeCell ref="AN54:AP54"/>
    <mergeCell ref="AS49:AT51"/>
    <mergeCell ref="AN65:AP65"/>
    <mergeCell ref="AG65:AM65"/>
    <mergeCell ref="AN66:AP66"/>
    <mergeCell ref="AG66:AM66"/>
    <mergeCell ref="AR2:BE2"/>
    <mergeCell ref="AG63:AM63"/>
    <mergeCell ref="AG62:AM62"/>
    <mergeCell ref="AG52:AM52"/>
    <mergeCell ref="AG57:AM57"/>
    <mergeCell ref="AG55:AM55"/>
    <mergeCell ref="AG60:AM60"/>
    <mergeCell ref="AG61:AM61"/>
    <mergeCell ref="AG59:AM59"/>
    <mergeCell ref="AG56:AM56"/>
    <mergeCell ref="AG58:AM58"/>
    <mergeCell ref="AM47:AN47"/>
    <mergeCell ref="AM49:AP49"/>
    <mergeCell ref="AM50:AP50"/>
    <mergeCell ref="AN63:AP63"/>
    <mergeCell ref="AN56:AP56"/>
    <mergeCell ref="L33:P33"/>
    <mergeCell ref="W33:AE33"/>
    <mergeCell ref="AK33:AO33"/>
    <mergeCell ref="AK35:AO35"/>
    <mergeCell ref="X35:AB35"/>
    <mergeCell ref="W31:AE31"/>
    <mergeCell ref="AK31:AO31"/>
    <mergeCell ref="L31:P31"/>
    <mergeCell ref="L32:P32"/>
    <mergeCell ref="W32:AE32"/>
    <mergeCell ref="AK32:AO32"/>
    <mergeCell ref="D67:H67"/>
    <mergeCell ref="J67:AF67"/>
    <mergeCell ref="AG54:AM54"/>
    <mergeCell ref="K5:AO5"/>
    <mergeCell ref="K6:AO6"/>
    <mergeCell ref="E23:AN23"/>
    <mergeCell ref="AK26:AO26"/>
    <mergeCell ref="L28:P28"/>
    <mergeCell ref="W28:AE28"/>
    <mergeCell ref="AK28:AO28"/>
    <mergeCell ref="L29:P29"/>
    <mergeCell ref="W29:AE29"/>
    <mergeCell ref="AK29:AO29"/>
    <mergeCell ref="AK30:AO30"/>
    <mergeCell ref="L30:P30"/>
    <mergeCell ref="W30:AE30"/>
    <mergeCell ref="L45:AO45"/>
    <mergeCell ref="D65:H65"/>
    <mergeCell ref="J65:AF65"/>
    <mergeCell ref="D66:H66"/>
    <mergeCell ref="J66:AF66"/>
    <mergeCell ref="AG64:AM64"/>
    <mergeCell ref="AN64:AP64"/>
    <mergeCell ref="AN62:AP62"/>
    <mergeCell ref="AN52:AP52"/>
    <mergeCell ref="AN61:AP61"/>
    <mergeCell ref="AN58:AP58"/>
    <mergeCell ref="AN60:AP60"/>
    <mergeCell ref="AN59:AP59"/>
    <mergeCell ref="AN55:AP55"/>
    <mergeCell ref="AN57:AP57"/>
    <mergeCell ref="D62:H62"/>
    <mergeCell ref="D63:H63"/>
    <mergeCell ref="D64:H64"/>
    <mergeCell ref="D61:H61"/>
    <mergeCell ref="I52:AF52"/>
    <mergeCell ref="J62:AF62"/>
    <mergeCell ref="J63:AF63"/>
    <mergeCell ref="J60:AF60"/>
    <mergeCell ref="J59:AF59"/>
    <mergeCell ref="J58:AF58"/>
    <mergeCell ref="J57:AF57"/>
    <mergeCell ref="J61:AF61"/>
    <mergeCell ref="J64:AF64"/>
    <mergeCell ref="J56:AF56"/>
    <mergeCell ref="J55:AF55"/>
    <mergeCell ref="C52:G52"/>
    <mergeCell ref="D58:H58"/>
    <mergeCell ref="D59:H59"/>
    <mergeCell ref="D55:H55"/>
    <mergeCell ref="D60:H60"/>
    <mergeCell ref="D57:H57"/>
    <mergeCell ref="D56:H56"/>
  </mergeCells>
  <hyperlinks>
    <hyperlink ref="A55" location="'01 - Přístavba'!C2" display="/"/>
    <hyperlink ref="A56" location="'02 - Stavební úpravy 1.PP'!C2" display="/"/>
    <hyperlink ref="A57" location="'03 - Stavební úpravy 1.NP'!C2" display="/"/>
    <hyperlink ref="A58" location="'04 - Stavební úpravy 2.NP'!C2" display="/"/>
    <hyperlink ref="A59" location="'05 - Zpevněné plochy, opl...'!C2" display="/"/>
    <hyperlink ref="A60" location="'06 - Zdravoinstalace'!C2" display="/"/>
    <hyperlink ref="A61" location="'07 - Vzduchotechnika'!C2" display="/"/>
    <hyperlink ref="A62" location="'08 - Vytápění'!C2" display="/"/>
    <hyperlink ref="A63" location="'09 - Vodovodní přípojka'!C2" display="/"/>
    <hyperlink ref="A64" location="'10 - Kanalizace splašková...'!C2" display="/"/>
    <hyperlink ref="A65" location="'11 - Kanalizace dešťová'!C2" display="/"/>
    <hyperlink ref="A66" location="'12 - Elektroinstalace'!C2" display="/"/>
    <hyperlink ref="A67" location="'VR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topLeftCell="A65">
      <selection activeCell="J30" sqref="J3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102</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3935</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ROUND((SUM(BE81:BE84)),2)</f>
        <v>0</v>
      </c>
      <c r="G33" s="280"/>
      <c r="H33" s="280"/>
      <c r="I33" s="347">
        <v>0.21</v>
      </c>
      <c r="J33" s="346">
        <f>ROUND(((SUM(BE81:BE84))*I33),2)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ROUND((SUM(BF81:BF84)),2)</f>
        <v>0</v>
      </c>
      <c r="G34" s="280"/>
      <c r="H34" s="280"/>
      <c r="I34" s="347">
        <v>0.15</v>
      </c>
      <c r="J34" s="346">
        <f>ROUND(((SUM(BF81:BF84))*I34),2)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ROUND((SUM(BG81:BG84)),2)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ROUND((SUM(BH81:BH84)),2)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ROUND((SUM(BI81:BI84)),2)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09 - Vodovodní přípojka</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J82</f>
        <v>0</v>
      </c>
      <c r="K60" s="358"/>
      <c r="L60" s="103"/>
    </row>
    <row r="61" spans="1:12" s="10" customFormat="1" ht="19.9" customHeight="1">
      <c r="A61" s="363"/>
      <c r="B61" s="364"/>
      <c r="C61" s="363"/>
      <c r="D61" s="365" t="s">
        <v>3936</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09 - Vodovodní přípojka</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xml:space="preserve">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0.413</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166</v>
      </c>
      <c r="F82" s="294" t="s">
        <v>167</v>
      </c>
      <c r="G82" s="291"/>
      <c r="H82" s="291"/>
      <c r="I82" s="291"/>
      <c r="J82" s="295">
        <f>BK82</f>
        <v>0</v>
      </c>
      <c r="K82" s="291"/>
      <c r="L82" s="118"/>
      <c r="M82" s="120"/>
      <c r="N82" s="121"/>
      <c r="O82" s="121"/>
      <c r="P82" s="122">
        <f>P83</f>
        <v>0.413</v>
      </c>
      <c r="Q82" s="121"/>
      <c r="R82" s="122">
        <f>R83</f>
        <v>0</v>
      </c>
      <c r="S82" s="121"/>
      <c r="T82" s="123">
        <f>T83</f>
        <v>0</v>
      </c>
      <c r="AR82" s="119" t="s">
        <v>76</v>
      </c>
      <c r="AT82" s="124" t="s">
        <v>67</v>
      </c>
      <c r="AU82" s="124" t="s">
        <v>68</v>
      </c>
      <c r="AY82" s="119" t="s">
        <v>168</v>
      </c>
      <c r="BK82" s="125">
        <f>BK83</f>
        <v>0</v>
      </c>
    </row>
    <row r="83" spans="1:63" s="12" customFormat="1" ht="22.9" customHeight="1">
      <c r="A83" s="291"/>
      <c r="B83" s="292"/>
      <c r="C83" s="291"/>
      <c r="D83" s="293" t="s">
        <v>67</v>
      </c>
      <c r="E83" s="296" t="s">
        <v>235</v>
      </c>
      <c r="F83" s="296" t="s">
        <v>3937</v>
      </c>
      <c r="G83" s="291"/>
      <c r="H83" s="291"/>
      <c r="I83" s="291"/>
      <c r="J83" s="297">
        <f>BK83</f>
        <v>0</v>
      </c>
      <c r="K83" s="291"/>
      <c r="L83" s="118"/>
      <c r="M83" s="120"/>
      <c r="N83" s="121"/>
      <c r="O83" s="121"/>
      <c r="P83" s="122">
        <f>P84</f>
        <v>0.413</v>
      </c>
      <c r="Q83" s="121"/>
      <c r="R83" s="122">
        <f>R84</f>
        <v>0</v>
      </c>
      <c r="S83" s="121"/>
      <c r="T83" s="123">
        <f>T84</f>
        <v>0</v>
      </c>
      <c r="AR83" s="119" t="s">
        <v>76</v>
      </c>
      <c r="AT83" s="124" t="s">
        <v>67</v>
      </c>
      <c r="AU83" s="124" t="s">
        <v>76</v>
      </c>
      <c r="AY83" s="119" t="s">
        <v>168</v>
      </c>
      <c r="BK83" s="125">
        <f>BK84</f>
        <v>0</v>
      </c>
    </row>
    <row r="84" spans="1:65" s="2" customFormat="1" ht="16.5" customHeight="1">
      <c r="A84" s="280"/>
      <c r="B84" s="276"/>
      <c r="C84" s="298" t="s">
        <v>76</v>
      </c>
      <c r="D84" s="298" t="s">
        <v>170</v>
      </c>
      <c r="E84" s="299" t="s">
        <v>3938</v>
      </c>
      <c r="F84" s="419" t="s">
        <v>3939</v>
      </c>
      <c r="G84" s="301" t="s">
        <v>2653</v>
      </c>
      <c r="H84" s="302">
        <v>1</v>
      </c>
      <c r="I84" s="420">
        <f>'VV09 - Vodovodní přípojka'!G42</f>
        <v>0</v>
      </c>
      <c r="J84" s="303">
        <f>ROUND(I84*H84,2)</f>
        <v>0</v>
      </c>
      <c r="K84" s="300" t="s">
        <v>3</v>
      </c>
      <c r="L84" s="32"/>
      <c r="M84" s="164" t="s">
        <v>3</v>
      </c>
      <c r="N84" s="165" t="s">
        <v>39</v>
      </c>
      <c r="O84" s="166">
        <v>0.413</v>
      </c>
      <c r="P84" s="166">
        <f>O84*H84</f>
        <v>0.413</v>
      </c>
      <c r="Q84" s="166">
        <v>0</v>
      </c>
      <c r="R84" s="166">
        <f>Q84*H84</f>
        <v>0</v>
      </c>
      <c r="S84" s="166">
        <v>0</v>
      </c>
      <c r="T84" s="167">
        <f>S84*H84</f>
        <v>0</v>
      </c>
      <c r="U84" s="31"/>
      <c r="V84" s="31"/>
      <c r="W84" s="31"/>
      <c r="X84" s="31"/>
      <c r="Y84" s="31"/>
      <c r="Z84" s="31"/>
      <c r="AA84" s="31"/>
      <c r="AB84" s="31"/>
      <c r="AC84" s="31"/>
      <c r="AD84" s="31"/>
      <c r="AE84" s="31"/>
      <c r="AR84" s="130" t="s">
        <v>175</v>
      </c>
      <c r="AT84" s="130" t="s">
        <v>170</v>
      </c>
      <c r="AU84" s="130" t="s">
        <v>78</v>
      </c>
      <c r="AY84" s="19" t="s">
        <v>168</v>
      </c>
      <c r="BE84" s="131">
        <f>IF(N84="základní",J84,0)</f>
        <v>0</v>
      </c>
      <c r="BF84" s="131">
        <f>IF(N84="snížená",J84,0)</f>
        <v>0</v>
      </c>
      <c r="BG84" s="131">
        <f>IF(N84="zákl. přenesená",J84,0)</f>
        <v>0</v>
      </c>
      <c r="BH84" s="131">
        <f>IF(N84="sníž. přenesená",J84,0)</f>
        <v>0</v>
      </c>
      <c r="BI84" s="131">
        <f>IF(N84="nulová",J84,0)</f>
        <v>0</v>
      </c>
      <c r="BJ84" s="19" t="s">
        <v>76</v>
      </c>
      <c r="BK84" s="131">
        <f>ROUND(I84*H84,2)</f>
        <v>0</v>
      </c>
      <c r="BL84" s="19" t="s">
        <v>175</v>
      </c>
      <c r="BM84" s="130" t="s">
        <v>3940</v>
      </c>
    </row>
    <row r="85" spans="1:31" s="2" customFormat="1" ht="6.95" customHeight="1">
      <c r="A85" s="280"/>
      <c r="B85" s="332"/>
      <c r="C85" s="333"/>
      <c r="D85" s="333"/>
      <c r="E85" s="333"/>
      <c r="F85" s="333"/>
      <c r="G85" s="333"/>
      <c r="H85" s="333"/>
      <c r="I85" s="333"/>
      <c r="J85" s="333"/>
      <c r="K85" s="333"/>
      <c r="L85" s="32"/>
      <c r="M85" s="31"/>
      <c r="O85" s="31"/>
      <c r="P85" s="31"/>
      <c r="Q85" s="31"/>
      <c r="R85" s="31"/>
      <c r="S85" s="31"/>
      <c r="T85" s="31"/>
      <c r="U85" s="31"/>
      <c r="V85" s="31"/>
      <c r="W85" s="31"/>
      <c r="X85" s="31"/>
      <c r="Y85" s="31"/>
      <c r="Z85" s="31"/>
      <c r="AA85" s="31"/>
      <c r="AB85" s="31"/>
      <c r="AC85" s="31"/>
      <c r="AD85" s="31"/>
      <c r="AE85" s="31"/>
    </row>
  </sheetData>
  <sheetProtection algorithmName="SHA-512" hashValue="ihF6S6q7M9jfcvWTQeYw4Jfb8jc7vqfcNIcqItXY4MhpZWtd86jRyt35qASRtmdtOD7iykQTPNimY2MvJbW4Og==" saltValue="cxRHCShZnzdvHeBQ//Jc3Q=="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topLeftCell="A41">
      <selection activeCell="I18" sqref="I1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105</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3941</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ROUND((SUM(BE81:BE84)),2)</f>
        <v>0</v>
      </c>
      <c r="G33" s="280"/>
      <c r="H33" s="280"/>
      <c r="I33" s="347">
        <v>0.21</v>
      </c>
      <c r="J33" s="346">
        <f>ROUND(((SUM(BE81:BE84))*I33),2)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ROUND((SUM(BF81:BF84)),2)</f>
        <v>0</v>
      </c>
      <c r="G34" s="280"/>
      <c r="H34" s="280"/>
      <c r="I34" s="347">
        <v>0.15</v>
      </c>
      <c r="J34" s="346">
        <f>ROUND(((SUM(BF81:BF84))*I34),2)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ROUND((SUM(BG81:BG84)),2)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ROUND((SUM(BH81:BH84)),2)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ROUND((SUM(BI81:BI84)),2)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10 - Kanalizace splašková, přípojka</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J82</f>
        <v>0</v>
      </c>
      <c r="K60" s="358"/>
      <c r="L60" s="103"/>
    </row>
    <row r="61" spans="1:12" s="10" customFormat="1" ht="19.9" customHeight="1">
      <c r="A61" s="363"/>
      <c r="B61" s="364"/>
      <c r="C61" s="363"/>
      <c r="D61" s="365" t="s">
        <v>3936</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10 - Kanalizace splašková, přípojka</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xml:space="preserve">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0.413</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166</v>
      </c>
      <c r="F82" s="294" t="s">
        <v>167</v>
      </c>
      <c r="G82" s="291"/>
      <c r="H82" s="291"/>
      <c r="I82" s="291"/>
      <c r="J82" s="295">
        <f>BK82</f>
        <v>0</v>
      </c>
      <c r="K82" s="291"/>
      <c r="L82" s="118"/>
      <c r="M82" s="120"/>
      <c r="N82" s="121"/>
      <c r="O82" s="121"/>
      <c r="P82" s="122">
        <f>P83</f>
        <v>0.413</v>
      </c>
      <c r="Q82" s="121"/>
      <c r="R82" s="122">
        <f>R83</f>
        <v>0</v>
      </c>
      <c r="S82" s="121"/>
      <c r="T82" s="123">
        <f>T83</f>
        <v>0</v>
      </c>
      <c r="AR82" s="119" t="s">
        <v>76</v>
      </c>
      <c r="AT82" s="124" t="s">
        <v>67</v>
      </c>
      <c r="AU82" s="124" t="s">
        <v>68</v>
      </c>
      <c r="AY82" s="119" t="s">
        <v>168</v>
      </c>
      <c r="BK82" s="125">
        <f>BK83</f>
        <v>0</v>
      </c>
    </row>
    <row r="83" spans="1:63" s="12" customFormat="1" ht="22.9" customHeight="1">
      <c r="A83" s="291"/>
      <c r="B83" s="292"/>
      <c r="C83" s="291"/>
      <c r="D83" s="293" t="s">
        <v>67</v>
      </c>
      <c r="E83" s="296" t="s">
        <v>235</v>
      </c>
      <c r="F83" s="296" t="s">
        <v>3937</v>
      </c>
      <c r="G83" s="291"/>
      <c r="H83" s="291"/>
      <c r="I83" s="291"/>
      <c r="J83" s="297">
        <f>BK83</f>
        <v>0</v>
      </c>
      <c r="K83" s="291"/>
      <c r="L83" s="118"/>
      <c r="M83" s="120"/>
      <c r="N83" s="121"/>
      <c r="O83" s="121"/>
      <c r="P83" s="122">
        <f>P84</f>
        <v>0.413</v>
      </c>
      <c r="Q83" s="121"/>
      <c r="R83" s="122">
        <f>R84</f>
        <v>0</v>
      </c>
      <c r="S83" s="121"/>
      <c r="T83" s="123">
        <f>T84</f>
        <v>0</v>
      </c>
      <c r="AR83" s="119" t="s">
        <v>76</v>
      </c>
      <c r="AT83" s="124" t="s">
        <v>67</v>
      </c>
      <c r="AU83" s="124" t="s">
        <v>76</v>
      </c>
      <c r="AY83" s="119" t="s">
        <v>168</v>
      </c>
      <c r="BK83" s="125">
        <f>BK84</f>
        <v>0</v>
      </c>
    </row>
    <row r="84" spans="1:65" s="2" customFormat="1" ht="16.5" customHeight="1">
      <c r="A84" s="280"/>
      <c r="B84" s="276"/>
      <c r="C84" s="298" t="s">
        <v>76</v>
      </c>
      <c r="D84" s="298" t="s">
        <v>170</v>
      </c>
      <c r="E84" s="299" t="s">
        <v>3942</v>
      </c>
      <c r="F84" s="419" t="s">
        <v>3943</v>
      </c>
      <c r="G84" s="301" t="s">
        <v>2653</v>
      </c>
      <c r="H84" s="302">
        <v>1</v>
      </c>
      <c r="I84" s="420">
        <f>'VV10 - Kanalizace splašková...'!G42</f>
        <v>0</v>
      </c>
      <c r="J84" s="303">
        <f>ROUND(I84*H84,2)</f>
        <v>0</v>
      </c>
      <c r="K84" s="300" t="s">
        <v>3</v>
      </c>
      <c r="L84" s="32"/>
      <c r="M84" s="164" t="s">
        <v>3</v>
      </c>
      <c r="N84" s="165" t="s">
        <v>39</v>
      </c>
      <c r="O84" s="166">
        <v>0.413</v>
      </c>
      <c r="P84" s="166">
        <f>O84*H84</f>
        <v>0.413</v>
      </c>
      <c r="Q84" s="166">
        <v>0</v>
      </c>
      <c r="R84" s="166">
        <f>Q84*H84</f>
        <v>0</v>
      </c>
      <c r="S84" s="166">
        <v>0</v>
      </c>
      <c r="T84" s="167">
        <f>S84*H84</f>
        <v>0</v>
      </c>
      <c r="U84" s="31"/>
      <c r="V84" s="31"/>
      <c r="W84" s="31"/>
      <c r="X84" s="31"/>
      <c r="Y84" s="31"/>
      <c r="Z84" s="31"/>
      <c r="AA84" s="31"/>
      <c r="AB84" s="31"/>
      <c r="AC84" s="31"/>
      <c r="AD84" s="31"/>
      <c r="AE84" s="31"/>
      <c r="AR84" s="130" t="s">
        <v>175</v>
      </c>
      <c r="AT84" s="130" t="s">
        <v>170</v>
      </c>
      <c r="AU84" s="130" t="s">
        <v>78</v>
      </c>
      <c r="AY84" s="19" t="s">
        <v>168</v>
      </c>
      <c r="BE84" s="131">
        <f>IF(N84="základní",J84,0)</f>
        <v>0</v>
      </c>
      <c r="BF84" s="131">
        <f>IF(N84="snížená",J84,0)</f>
        <v>0</v>
      </c>
      <c r="BG84" s="131">
        <f>IF(N84="zákl. přenesená",J84,0)</f>
        <v>0</v>
      </c>
      <c r="BH84" s="131">
        <f>IF(N84="sníž. přenesená",J84,0)</f>
        <v>0</v>
      </c>
      <c r="BI84" s="131">
        <f>IF(N84="nulová",J84,0)</f>
        <v>0</v>
      </c>
      <c r="BJ84" s="19" t="s">
        <v>76</v>
      </c>
      <c r="BK84" s="131">
        <f>ROUND(I84*H84,2)</f>
        <v>0</v>
      </c>
      <c r="BL84" s="19" t="s">
        <v>175</v>
      </c>
      <c r="BM84" s="130" t="s">
        <v>3940</v>
      </c>
    </row>
    <row r="85" spans="1:31" s="2" customFormat="1" ht="6.95" customHeight="1">
      <c r="A85" s="280"/>
      <c r="B85" s="332"/>
      <c r="C85" s="333"/>
      <c r="D85" s="333"/>
      <c r="E85" s="333"/>
      <c r="F85" s="333"/>
      <c r="G85" s="333"/>
      <c r="H85" s="333"/>
      <c r="I85" s="333"/>
      <c r="J85" s="333"/>
      <c r="K85" s="333"/>
      <c r="L85" s="32"/>
      <c r="M85" s="31"/>
      <c r="O85" s="31"/>
      <c r="P85" s="31"/>
      <c r="Q85" s="31"/>
      <c r="R85" s="31"/>
      <c r="S85" s="31"/>
      <c r="T85" s="31"/>
      <c r="U85" s="31"/>
      <c r="V85" s="31"/>
      <c r="W85" s="31"/>
      <c r="X85" s="31"/>
      <c r="Y85" s="31"/>
      <c r="Z85" s="31"/>
      <c r="AA85" s="31"/>
      <c r="AB85" s="31"/>
      <c r="AC85" s="31"/>
      <c r="AD85" s="31"/>
      <c r="AE85" s="31"/>
    </row>
  </sheetData>
  <sheetProtection algorithmName="SHA-512" hashValue="823Cod6U/le+ghaXfvfrOoxIDu2Sul0saYsysHfndKdCSdPnDbH72htD9Fuw4JS/BPd5HfxiVe30Wx6bigZuJA==" saltValue="I293B5HG2cEvTFuOw2H/BA=="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topLeftCell="A65">
      <selection activeCell="I84" sqref="I8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108</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3944</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ROUND((SUM(BE81:BE84)),2)</f>
        <v>0</v>
      </c>
      <c r="G33" s="280"/>
      <c r="H33" s="280"/>
      <c r="I33" s="347">
        <v>0.21</v>
      </c>
      <c r="J33" s="346">
        <f>ROUND(((SUM(BE81:BE84))*I33),2)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ROUND((SUM(BF81:BF84)),2)</f>
        <v>0</v>
      </c>
      <c r="G34" s="280"/>
      <c r="H34" s="280"/>
      <c r="I34" s="347">
        <v>0.15</v>
      </c>
      <c r="J34" s="346">
        <f>ROUND(((SUM(BF81:BF84))*I34),2)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ROUND((SUM(BG81:BG84)),2)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ROUND((SUM(BH81:BH84)),2)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ROUND((SUM(BI81:BI84)),2)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11 - Kanalizace dešťová</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J82</f>
        <v>0</v>
      </c>
      <c r="K60" s="358"/>
      <c r="L60" s="103"/>
    </row>
    <row r="61" spans="1:12" s="10" customFormat="1" ht="19.9" customHeight="1">
      <c r="A61" s="363"/>
      <c r="B61" s="364"/>
      <c r="C61" s="363"/>
      <c r="D61" s="365" t="s">
        <v>3936</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11 - Kanalizace dešťová</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xml:space="preserve">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0.413</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166</v>
      </c>
      <c r="F82" s="294" t="s">
        <v>167</v>
      </c>
      <c r="G82" s="291"/>
      <c r="H82" s="291"/>
      <c r="I82" s="291"/>
      <c r="J82" s="295">
        <f>BK82</f>
        <v>0</v>
      </c>
      <c r="K82" s="291"/>
      <c r="L82" s="118"/>
      <c r="M82" s="120"/>
      <c r="N82" s="121"/>
      <c r="O82" s="121"/>
      <c r="P82" s="122">
        <f>P83</f>
        <v>0.413</v>
      </c>
      <c r="Q82" s="121"/>
      <c r="R82" s="122">
        <f>R83</f>
        <v>0</v>
      </c>
      <c r="S82" s="121"/>
      <c r="T82" s="123">
        <f>T83</f>
        <v>0</v>
      </c>
      <c r="AR82" s="119" t="s">
        <v>76</v>
      </c>
      <c r="AT82" s="124" t="s">
        <v>67</v>
      </c>
      <c r="AU82" s="124" t="s">
        <v>68</v>
      </c>
      <c r="AY82" s="119" t="s">
        <v>168</v>
      </c>
      <c r="BK82" s="125">
        <f>BK83</f>
        <v>0</v>
      </c>
    </row>
    <row r="83" spans="1:63" s="12" customFormat="1" ht="22.9" customHeight="1">
      <c r="A83" s="291"/>
      <c r="B83" s="292"/>
      <c r="C83" s="291"/>
      <c r="D83" s="293" t="s">
        <v>67</v>
      </c>
      <c r="E83" s="296" t="s">
        <v>235</v>
      </c>
      <c r="F83" s="296" t="s">
        <v>3937</v>
      </c>
      <c r="G83" s="291"/>
      <c r="H83" s="291"/>
      <c r="I83" s="291"/>
      <c r="J83" s="297">
        <f>BK83</f>
        <v>0</v>
      </c>
      <c r="K83" s="291"/>
      <c r="L83" s="118"/>
      <c r="M83" s="120"/>
      <c r="N83" s="121"/>
      <c r="O83" s="121"/>
      <c r="P83" s="122">
        <f>P84</f>
        <v>0.413</v>
      </c>
      <c r="Q83" s="121"/>
      <c r="R83" s="122">
        <f>R84</f>
        <v>0</v>
      </c>
      <c r="S83" s="121"/>
      <c r="T83" s="123">
        <f>T84</f>
        <v>0</v>
      </c>
      <c r="AR83" s="119" t="s">
        <v>76</v>
      </c>
      <c r="AT83" s="124" t="s">
        <v>67</v>
      </c>
      <c r="AU83" s="124" t="s">
        <v>76</v>
      </c>
      <c r="AY83" s="119" t="s">
        <v>168</v>
      </c>
      <c r="BK83" s="125">
        <f>BK84</f>
        <v>0</v>
      </c>
    </row>
    <row r="84" spans="1:65" s="2" customFormat="1" ht="16.5" customHeight="1">
      <c r="A84" s="280"/>
      <c r="B84" s="276"/>
      <c r="C84" s="298" t="s">
        <v>76</v>
      </c>
      <c r="D84" s="298" t="s">
        <v>170</v>
      </c>
      <c r="E84" s="299" t="s">
        <v>3945</v>
      </c>
      <c r="F84" s="419" t="s">
        <v>3946</v>
      </c>
      <c r="G84" s="301" t="s">
        <v>2653</v>
      </c>
      <c r="H84" s="302">
        <v>1</v>
      </c>
      <c r="I84" s="420">
        <f>'VV11 - Kanalizace dešťová'!G50</f>
        <v>0</v>
      </c>
      <c r="J84" s="303">
        <f>ROUND(I84*H84,2)</f>
        <v>0</v>
      </c>
      <c r="K84" s="300" t="s">
        <v>3</v>
      </c>
      <c r="L84" s="32"/>
      <c r="M84" s="164" t="s">
        <v>3</v>
      </c>
      <c r="N84" s="165" t="s">
        <v>39</v>
      </c>
      <c r="O84" s="166">
        <v>0.413</v>
      </c>
      <c r="P84" s="166">
        <f>O84*H84</f>
        <v>0.413</v>
      </c>
      <c r="Q84" s="166">
        <v>0</v>
      </c>
      <c r="R84" s="166">
        <f>Q84*H84</f>
        <v>0</v>
      </c>
      <c r="S84" s="166">
        <v>0</v>
      </c>
      <c r="T84" s="167">
        <f>S84*H84</f>
        <v>0</v>
      </c>
      <c r="U84" s="31"/>
      <c r="V84" s="31"/>
      <c r="W84" s="31"/>
      <c r="X84" s="31"/>
      <c r="Y84" s="31"/>
      <c r="Z84" s="31"/>
      <c r="AA84" s="31"/>
      <c r="AB84" s="31"/>
      <c r="AC84" s="31"/>
      <c r="AD84" s="31"/>
      <c r="AE84" s="31"/>
      <c r="AR84" s="130" t="s">
        <v>175</v>
      </c>
      <c r="AT84" s="130" t="s">
        <v>170</v>
      </c>
      <c r="AU84" s="130" t="s">
        <v>78</v>
      </c>
      <c r="AY84" s="19" t="s">
        <v>168</v>
      </c>
      <c r="BE84" s="131">
        <f>IF(N84="základní",J84,0)</f>
        <v>0</v>
      </c>
      <c r="BF84" s="131">
        <f>IF(N84="snížená",J84,0)</f>
        <v>0</v>
      </c>
      <c r="BG84" s="131">
        <f>IF(N84="zákl. přenesená",J84,0)</f>
        <v>0</v>
      </c>
      <c r="BH84" s="131">
        <f>IF(N84="sníž. přenesená",J84,0)</f>
        <v>0</v>
      </c>
      <c r="BI84" s="131">
        <f>IF(N84="nulová",J84,0)</f>
        <v>0</v>
      </c>
      <c r="BJ84" s="19" t="s">
        <v>76</v>
      </c>
      <c r="BK84" s="131">
        <f>ROUND(I84*H84,2)</f>
        <v>0</v>
      </c>
      <c r="BL84" s="19" t="s">
        <v>175</v>
      </c>
      <c r="BM84" s="130" t="s">
        <v>3940</v>
      </c>
    </row>
    <row r="85" spans="1:31" s="2" customFormat="1" ht="6.95" customHeight="1">
      <c r="A85" s="280"/>
      <c r="B85" s="332"/>
      <c r="C85" s="333"/>
      <c r="D85" s="333"/>
      <c r="E85" s="333"/>
      <c r="F85" s="333"/>
      <c r="G85" s="333"/>
      <c r="H85" s="333"/>
      <c r="I85" s="333"/>
      <c r="J85" s="333"/>
      <c r="K85" s="333"/>
      <c r="L85" s="32"/>
      <c r="M85" s="31"/>
      <c r="O85" s="31"/>
      <c r="P85" s="31"/>
      <c r="Q85" s="31"/>
      <c r="R85" s="31"/>
      <c r="S85" s="31"/>
      <c r="T85" s="31"/>
      <c r="U85" s="31"/>
      <c r="V85" s="31"/>
      <c r="W85" s="31"/>
      <c r="X85" s="31"/>
      <c r="Y85" s="31"/>
      <c r="Z85" s="31"/>
      <c r="AA85" s="31"/>
      <c r="AB85" s="31"/>
      <c r="AC85" s="31"/>
      <c r="AD85" s="31"/>
      <c r="AE85" s="31"/>
    </row>
  </sheetData>
  <sheetProtection algorithmName="SHA-512" hashValue="zUZtw5uuq2UTJcJfaVlwWYz++p/gSEWMKMdQcfzmpz8HIhnzAk3BoS+HariT/oSrXLyNn1xNgsyVnA/hADDUgA==" saltValue="zXy51DQtxXTGeqcXuU7KNw=="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2"/>
  <sheetViews>
    <sheetView showGridLines="0" workbookViewId="0" topLeftCell="A77">
      <selection activeCell="I89" sqref="I8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111</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3947</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421"/>
      <c r="F17" s="421"/>
      <c r="G17" s="421"/>
      <c r="H17" s="421"/>
      <c r="I17" s="422" t="s">
        <v>23</v>
      </c>
      <c r="J17" s="423"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24"/>
      <c r="F18" s="424"/>
      <c r="G18" s="424"/>
      <c r="H18" s="424"/>
      <c r="I18" s="422" t="s">
        <v>25</v>
      </c>
      <c r="J18" s="423"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ROUND((SUM(BE81:BE91)),2)</f>
        <v>0</v>
      </c>
      <c r="G33" s="280"/>
      <c r="H33" s="280"/>
      <c r="I33" s="347">
        <v>0.21</v>
      </c>
      <c r="J33" s="346">
        <f>ROUND(((SUM(BE81:BE91))*I33),2)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ROUND((SUM(BF81:BF91)),2)</f>
        <v>0</v>
      </c>
      <c r="G34" s="280"/>
      <c r="H34" s="280"/>
      <c r="I34" s="347">
        <v>0.15</v>
      </c>
      <c r="J34" s="346">
        <f>ROUND(((SUM(BF81:BF91))*I34),2)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ROUND((SUM(BG81:BG91)),2)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ROUND((SUM(BH81:BH91)),2)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ROUND((SUM(BI81:BI91)),2)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12 - Elektroinstalace</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3948</v>
      </c>
      <c r="E60" s="361"/>
      <c r="F60" s="361"/>
      <c r="G60" s="361"/>
      <c r="H60" s="361"/>
      <c r="I60" s="361"/>
      <c r="J60" s="362">
        <f>J82</f>
        <v>0</v>
      </c>
      <c r="K60" s="358"/>
      <c r="L60" s="103"/>
    </row>
    <row r="61" spans="1:12" s="10" customFormat="1" ht="19.9" customHeight="1">
      <c r="A61" s="363"/>
      <c r="B61" s="364"/>
      <c r="C61" s="363"/>
      <c r="D61" s="365" t="s">
        <v>3949</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12 - Elektroinstalace</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759</v>
      </c>
      <c r="F82" s="294" t="s">
        <v>759</v>
      </c>
      <c r="G82" s="291"/>
      <c r="H82" s="291"/>
      <c r="I82" s="291"/>
      <c r="J82" s="295">
        <f>BK82</f>
        <v>0</v>
      </c>
      <c r="K82" s="291"/>
      <c r="L82" s="118"/>
      <c r="M82" s="120"/>
      <c r="N82" s="121"/>
      <c r="O82" s="121"/>
      <c r="P82" s="122">
        <f>P83</f>
        <v>0</v>
      </c>
      <c r="Q82" s="121"/>
      <c r="R82" s="122">
        <f>R83</f>
        <v>0</v>
      </c>
      <c r="S82" s="121"/>
      <c r="T82" s="123">
        <f>T83</f>
        <v>0</v>
      </c>
      <c r="AR82" s="119" t="s">
        <v>78</v>
      </c>
      <c r="AT82" s="124" t="s">
        <v>67</v>
      </c>
      <c r="AU82" s="124" t="s">
        <v>68</v>
      </c>
      <c r="AY82" s="119" t="s">
        <v>168</v>
      </c>
      <c r="BK82" s="125">
        <f>BK83</f>
        <v>0</v>
      </c>
    </row>
    <row r="83" spans="1:63" s="12" customFormat="1" ht="22.9" customHeight="1">
      <c r="A83" s="291"/>
      <c r="B83" s="292"/>
      <c r="C83" s="291"/>
      <c r="D83" s="293" t="s">
        <v>67</v>
      </c>
      <c r="E83" s="296" t="s">
        <v>763</v>
      </c>
      <c r="F83" s="296" t="s">
        <v>110</v>
      </c>
      <c r="G83" s="291"/>
      <c r="H83" s="291"/>
      <c r="I83" s="291"/>
      <c r="J83" s="297">
        <f>BK83</f>
        <v>0</v>
      </c>
      <c r="K83" s="291"/>
      <c r="L83" s="118"/>
      <c r="M83" s="120"/>
      <c r="N83" s="121"/>
      <c r="O83" s="121"/>
      <c r="P83" s="122">
        <f>SUM(P84:P91)</f>
        <v>0</v>
      </c>
      <c r="Q83" s="121"/>
      <c r="R83" s="122">
        <f>SUM(R84:R91)</f>
        <v>0</v>
      </c>
      <c r="S83" s="121"/>
      <c r="T83" s="123">
        <f>SUM(T84:T91)</f>
        <v>0</v>
      </c>
      <c r="AR83" s="119" t="s">
        <v>78</v>
      </c>
      <c r="AT83" s="124" t="s">
        <v>67</v>
      </c>
      <c r="AU83" s="124" t="s">
        <v>76</v>
      </c>
      <c r="AY83" s="119" t="s">
        <v>168</v>
      </c>
      <c r="BK83" s="125">
        <f>SUM(BK84:BK91)</f>
        <v>0</v>
      </c>
    </row>
    <row r="84" spans="1:65" s="2" customFormat="1" ht="16.5" customHeight="1">
      <c r="A84" s="280"/>
      <c r="B84" s="276"/>
      <c r="C84" s="298" t="s">
        <v>76</v>
      </c>
      <c r="D84" s="298" t="s">
        <v>170</v>
      </c>
      <c r="E84" s="299" t="s">
        <v>3950</v>
      </c>
      <c r="F84" s="419" t="s">
        <v>3951</v>
      </c>
      <c r="G84" s="301" t="s">
        <v>2653</v>
      </c>
      <c r="H84" s="302">
        <v>1</v>
      </c>
      <c r="I84" s="420">
        <f>'VV12 - Elektro_přívod'!F2</f>
        <v>0</v>
      </c>
      <c r="J84" s="303">
        <f aca="true" t="shared" si="0" ref="J84:J91">ROUND(I84*H84,2)</f>
        <v>0</v>
      </c>
      <c r="K84" s="300" t="s">
        <v>3</v>
      </c>
      <c r="L84" s="32"/>
      <c r="M84" s="126" t="s">
        <v>3</v>
      </c>
      <c r="N84" s="127" t="s">
        <v>39</v>
      </c>
      <c r="O84" s="128">
        <v>0</v>
      </c>
      <c r="P84" s="128">
        <f aca="true" t="shared" si="1" ref="P84:P91">O84*H84</f>
        <v>0</v>
      </c>
      <c r="Q84" s="128">
        <v>0</v>
      </c>
      <c r="R84" s="128">
        <f aca="true" t="shared" si="2" ref="R84:R91">Q84*H84</f>
        <v>0</v>
      </c>
      <c r="S84" s="128">
        <v>0</v>
      </c>
      <c r="T84" s="129">
        <f aca="true" t="shared" si="3" ref="T84:T91">S84*H84</f>
        <v>0</v>
      </c>
      <c r="U84" s="31"/>
      <c r="V84" s="31"/>
      <c r="W84" s="31"/>
      <c r="X84" s="31"/>
      <c r="Y84" s="31"/>
      <c r="Z84" s="31"/>
      <c r="AA84" s="31"/>
      <c r="AB84" s="31"/>
      <c r="AC84" s="31"/>
      <c r="AD84" s="31"/>
      <c r="AE84" s="31"/>
      <c r="AR84" s="130" t="s">
        <v>323</v>
      </c>
      <c r="AT84" s="130" t="s">
        <v>170</v>
      </c>
      <c r="AU84" s="130" t="s">
        <v>78</v>
      </c>
      <c r="AY84" s="19" t="s">
        <v>168</v>
      </c>
      <c r="BE84" s="131">
        <f aca="true" t="shared" si="4" ref="BE84:BE91">IF(N84="základní",J84,0)</f>
        <v>0</v>
      </c>
      <c r="BF84" s="131">
        <f aca="true" t="shared" si="5" ref="BF84:BF91">IF(N84="snížená",J84,0)</f>
        <v>0</v>
      </c>
      <c r="BG84" s="131">
        <f aca="true" t="shared" si="6" ref="BG84:BG91">IF(N84="zákl. přenesená",J84,0)</f>
        <v>0</v>
      </c>
      <c r="BH84" s="131">
        <f aca="true" t="shared" si="7" ref="BH84:BH91">IF(N84="sníž. přenesená",J84,0)</f>
        <v>0</v>
      </c>
      <c r="BI84" s="131">
        <f aca="true" t="shared" si="8" ref="BI84:BI91">IF(N84="nulová",J84,0)</f>
        <v>0</v>
      </c>
      <c r="BJ84" s="19" t="s">
        <v>76</v>
      </c>
      <c r="BK84" s="131">
        <f aca="true" t="shared" si="9" ref="BK84:BK91">ROUND(I84*H84,2)</f>
        <v>0</v>
      </c>
      <c r="BL84" s="19" t="s">
        <v>323</v>
      </c>
      <c r="BM84" s="130" t="s">
        <v>3952</v>
      </c>
    </row>
    <row r="85" spans="1:65" s="2" customFormat="1" ht="16.5" customHeight="1">
      <c r="A85" s="280"/>
      <c r="B85" s="276"/>
      <c r="C85" s="298" t="s">
        <v>78</v>
      </c>
      <c r="D85" s="298" t="s">
        <v>170</v>
      </c>
      <c r="E85" s="299" t="s">
        <v>3953</v>
      </c>
      <c r="F85" s="419" t="s">
        <v>3954</v>
      </c>
      <c r="G85" s="301" t="s">
        <v>2653</v>
      </c>
      <c r="H85" s="302">
        <v>1</v>
      </c>
      <c r="I85" s="420">
        <f>'VV12 - Elektro_Silnoproud'!I2</f>
        <v>0</v>
      </c>
      <c r="J85" s="303">
        <f t="shared" si="0"/>
        <v>0</v>
      </c>
      <c r="K85" s="300" t="s">
        <v>3</v>
      </c>
      <c r="L85" s="32"/>
      <c r="M85" s="126" t="s">
        <v>3</v>
      </c>
      <c r="N85" s="127" t="s">
        <v>39</v>
      </c>
      <c r="O85" s="128">
        <v>0</v>
      </c>
      <c r="P85" s="128">
        <f t="shared" si="1"/>
        <v>0</v>
      </c>
      <c r="Q85" s="128">
        <v>0</v>
      </c>
      <c r="R85" s="128">
        <f t="shared" si="2"/>
        <v>0</v>
      </c>
      <c r="S85" s="128">
        <v>0</v>
      </c>
      <c r="T85" s="129">
        <f t="shared" si="3"/>
        <v>0</v>
      </c>
      <c r="U85" s="31"/>
      <c r="V85" s="31"/>
      <c r="W85" s="31"/>
      <c r="X85" s="31"/>
      <c r="Y85" s="31"/>
      <c r="Z85" s="31"/>
      <c r="AA85" s="31"/>
      <c r="AB85" s="31"/>
      <c r="AC85" s="31"/>
      <c r="AD85" s="31"/>
      <c r="AE85" s="31"/>
      <c r="AR85" s="130" t="s">
        <v>323</v>
      </c>
      <c r="AT85" s="130" t="s">
        <v>170</v>
      </c>
      <c r="AU85" s="130" t="s">
        <v>78</v>
      </c>
      <c r="AY85" s="19" t="s">
        <v>168</v>
      </c>
      <c r="BE85" s="131">
        <f t="shared" si="4"/>
        <v>0</v>
      </c>
      <c r="BF85" s="131">
        <f t="shared" si="5"/>
        <v>0</v>
      </c>
      <c r="BG85" s="131">
        <f t="shared" si="6"/>
        <v>0</v>
      </c>
      <c r="BH85" s="131">
        <f t="shared" si="7"/>
        <v>0</v>
      </c>
      <c r="BI85" s="131">
        <f t="shared" si="8"/>
        <v>0</v>
      </c>
      <c r="BJ85" s="19" t="s">
        <v>76</v>
      </c>
      <c r="BK85" s="131">
        <f t="shared" si="9"/>
        <v>0</v>
      </c>
      <c r="BL85" s="19" t="s">
        <v>323</v>
      </c>
      <c r="BM85" s="130" t="s">
        <v>3955</v>
      </c>
    </row>
    <row r="86" spans="1:65" s="2" customFormat="1" ht="16.5" customHeight="1">
      <c r="A86" s="280"/>
      <c r="B86" s="276"/>
      <c r="C86" s="298" t="s">
        <v>199</v>
      </c>
      <c r="D86" s="298" t="s">
        <v>170</v>
      </c>
      <c r="E86" s="299" t="s">
        <v>3956</v>
      </c>
      <c r="F86" s="419" t="s">
        <v>3957</v>
      </c>
      <c r="G86" s="301" t="s">
        <v>2653</v>
      </c>
      <c r="H86" s="302">
        <v>1</v>
      </c>
      <c r="I86" s="420">
        <f>'VV12 - Elektro_Svítidla'!I2</f>
        <v>0</v>
      </c>
      <c r="J86" s="303">
        <f t="shared" si="0"/>
        <v>0</v>
      </c>
      <c r="K86" s="300" t="s">
        <v>3</v>
      </c>
      <c r="L86" s="32"/>
      <c r="M86" s="126" t="s">
        <v>3</v>
      </c>
      <c r="N86" s="127" t="s">
        <v>39</v>
      </c>
      <c r="O86" s="128">
        <v>0</v>
      </c>
      <c r="P86" s="128">
        <f t="shared" si="1"/>
        <v>0</v>
      </c>
      <c r="Q86" s="128">
        <v>0</v>
      </c>
      <c r="R86" s="128">
        <f t="shared" si="2"/>
        <v>0</v>
      </c>
      <c r="S86" s="128">
        <v>0</v>
      </c>
      <c r="T86" s="129">
        <f t="shared" si="3"/>
        <v>0</v>
      </c>
      <c r="U86" s="31"/>
      <c r="V86" s="31"/>
      <c r="W86" s="31"/>
      <c r="X86" s="31"/>
      <c r="Y86" s="31"/>
      <c r="Z86" s="31"/>
      <c r="AA86" s="31"/>
      <c r="AB86" s="31"/>
      <c r="AC86" s="31"/>
      <c r="AD86" s="31"/>
      <c r="AE86" s="31"/>
      <c r="AR86" s="130" t="s">
        <v>323</v>
      </c>
      <c r="AT86" s="130" t="s">
        <v>170</v>
      </c>
      <c r="AU86" s="130" t="s">
        <v>78</v>
      </c>
      <c r="AY86" s="19" t="s">
        <v>168</v>
      </c>
      <c r="BE86" s="131">
        <f t="shared" si="4"/>
        <v>0</v>
      </c>
      <c r="BF86" s="131">
        <f t="shared" si="5"/>
        <v>0</v>
      </c>
      <c r="BG86" s="131">
        <f t="shared" si="6"/>
        <v>0</v>
      </c>
      <c r="BH86" s="131">
        <f t="shared" si="7"/>
        <v>0</v>
      </c>
      <c r="BI86" s="131">
        <f t="shared" si="8"/>
        <v>0</v>
      </c>
      <c r="BJ86" s="19" t="s">
        <v>76</v>
      </c>
      <c r="BK86" s="131">
        <f t="shared" si="9"/>
        <v>0</v>
      </c>
      <c r="BL86" s="19" t="s">
        <v>323</v>
      </c>
      <c r="BM86" s="130" t="s">
        <v>3958</v>
      </c>
    </row>
    <row r="87" spans="1:65" s="2" customFormat="1" ht="16.5" customHeight="1">
      <c r="A87" s="280"/>
      <c r="B87" s="276"/>
      <c r="C87" s="298" t="s">
        <v>175</v>
      </c>
      <c r="D87" s="298" t="s">
        <v>170</v>
      </c>
      <c r="E87" s="299" t="s">
        <v>3959</v>
      </c>
      <c r="F87" s="419" t="s">
        <v>3960</v>
      </c>
      <c r="G87" s="301" t="s">
        <v>2653</v>
      </c>
      <c r="H87" s="302">
        <v>1</v>
      </c>
      <c r="I87" s="420">
        <f>'VV12 - Elektro_Rozvad_PR_kotle'!I2</f>
        <v>0</v>
      </c>
      <c r="J87" s="303">
        <f t="shared" si="0"/>
        <v>0</v>
      </c>
      <c r="K87" s="300" t="s">
        <v>3</v>
      </c>
      <c r="L87" s="32"/>
      <c r="M87" s="126" t="s">
        <v>3</v>
      </c>
      <c r="N87" s="127" t="s">
        <v>39</v>
      </c>
      <c r="O87" s="128">
        <v>0</v>
      </c>
      <c r="P87" s="128">
        <f t="shared" si="1"/>
        <v>0</v>
      </c>
      <c r="Q87" s="128">
        <v>0</v>
      </c>
      <c r="R87" s="128">
        <f t="shared" si="2"/>
        <v>0</v>
      </c>
      <c r="S87" s="128">
        <v>0</v>
      </c>
      <c r="T87" s="129">
        <f t="shared" si="3"/>
        <v>0</v>
      </c>
      <c r="U87" s="31"/>
      <c r="V87" s="31"/>
      <c r="W87" s="31"/>
      <c r="X87" s="31"/>
      <c r="Y87" s="31"/>
      <c r="Z87" s="31"/>
      <c r="AA87" s="31"/>
      <c r="AB87" s="31"/>
      <c r="AC87" s="31"/>
      <c r="AD87" s="31"/>
      <c r="AE87" s="31"/>
      <c r="AR87" s="130" t="s">
        <v>323</v>
      </c>
      <c r="AT87" s="130" t="s">
        <v>170</v>
      </c>
      <c r="AU87" s="130" t="s">
        <v>78</v>
      </c>
      <c r="AY87" s="19" t="s">
        <v>168</v>
      </c>
      <c r="BE87" s="131">
        <f t="shared" si="4"/>
        <v>0</v>
      </c>
      <c r="BF87" s="131">
        <f t="shared" si="5"/>
        <v>0</v>
      </c>
      <c r="BG87" s="131">
        <f t="shared" si="6"/>
        <v>0</v>
      </c>
      <c r="BH87" s="131">
        <f t="shared" si="7"/>
        <v>0</v>
      </c>
      <c r="BI87" s="131">
        <f t="shared" si="8"/>
        <v>0</v>
      </c>
      <c r="BJ87" s="19" t="s">
        <v>76</v>
      </c>
      <c r="BK87" s="131">
        <f t="shared" si="9"/>
        <v>0</v>
      </c>
      <c r="BL87" s="19" t="s">
        <v>323</v>
      </c>
      <c r="BM87" s="130" t="s">
        <v>3961</v>
      </c>
    </row>
    <row r="88" spans="1:65" s="2" customFormat="1" ht="16.5" customHeight="1">
      <c r="A88" s="280"/>
      <c r="B88" s="276"/>
      <c r="C88" s="298" t="s">
        <v>216</v>
      </c>
      <c r="D88" s="298" t="s">
        <v>170</v>
      </c>
      <c r="E88" s="299" t="s">
        <v>3962</v>
      </c>
      <c r="F88" s="419" t="s">
        <v>3963</v>
      </c>
      <c r="G88" s="301" t="s">
        <v>2653</v>
      </c>
      <c r="H88" s="302">
        <v>1</v>
      </c>
      <c r="I88" s="420">
        <f>'VV12 - Elektro_Rozvaděč HR'!I2</f>
        <v>0</v>
      </c>
      <c r="J88" s="303">
        <f t="shared" si="0"/>
        <v>0</v>
      </c>
      <c r="K88" s="300" t="s">
        <v>3</v>
      </c>
      <c r="L88" s="32"/>
      <c r="M88" s="126" t="s">
        <v>3</v>
      </c>
      <c r="N88" s="127" t="s">
        <v>39</v>
      </c>
      <c r="O88" s="128">
        <v>0</v>
      </c>
      <c r="P88" s="128">
        <f t="shared" si="1"/>
        <v>0</v>
      </c>
      <c r="Q88" s="128">
        <v>0</v>
      </c>
      <c r="R88" s="128">
        <f t="shared" si="2"/>
        <v>0</v>
      </c>
      <c r="S88" s="128">
        <v>0</v>
      </c>
      <c r="T88" s="129">
        <f t="shared" si="3"/>
        <v>0</v>
      </c>
      <c r="U88" s="31"/>
      <c r="V88" s="31"/>
      <c r="W88" s="31"/>
      <c r="X88" s="31"/>
      <c r="Y88" s="31"/>
      <c r="Z88" s="31"/>
      <c r="AA88" s="31"/>
      <c r="AB88" s="31"/>
      <c r="AC88" s="31"/>
      <c r="AD88" s="31"/>
      <c r="AE88" s="31"/>
      <c r="AR88" s="130" t="s">
        <v>323</v>
      </c>
      <c r="AT88" s="130" t="s">
        <v>170</v>
      </c>
      <c r="AU88" s="130" t="s">
        <v>78</v>
      </c>
      <c r="AY88" s="19" t="s">
        <v>168</v>
      </c>
      <c r="BE88" s="131">
        <f t="shared" si="4"/>
        <v>0</v>
      </c>
      <c r="BF88" s="131">
        <f t="shared" si="5"/>
        <v>0</v>
      </c>
      <c r="BG88" s="131">
        <f t="shared" si="6"/>
        <v>0</v>
      </c>
      <c r="BH88" s="131">
        <f t="shared" si="7"/>
        <v>0</v>
      </c>
      <c r="BI88" s="131">
        <f t="shared" si="8"/>
        <v>0</v>
      </c>
      <c r="BJ88" s="19" t="s">
        <v>76</v>
      </c>
      <c r="BK88" s="131">
        <f t="shared" si="9"/>
        <v>0</v>
      </c>
      <c r="BL88" s="19" t="s">
        <v>323</v>
      </c>
      <c r="BM88" s="130" t="s">
        <v>3964</v>
      </c>
    </row>
    <row r="89" spans="1:65" s="2" customFormat="1" ht="16.5" customHeight="1">
      <c r="A89" s="280"/>
      <c r="B89" s="276"/>
      <c r="C89" s="298" t="s">
        <v>223</v>
      </c>
      <c r="D89" s="298" t="s">
        <v>170</v>
      </c>
      <c r="E89" s="299" t="s">
        <v>3965</v>
      </c>
      <c r="F89" s="419" t="s">
        <v>3966</v>
      </c>
      <c r="G89" s="301" t="s">
        <v>2653</v>
      </c>
      <c r="H89" s="302">
        <v>1</v>
      </c>
      <c r="I89" s="420">
        <f>'VV12 - Elektro_Slaboproud'!I2</f>
        <v>0</v>
      </c>
      <c r="J89" s="303">
        <f t="shared" si="0"/>
        <v>0</v>
      </c>
      <c r="K89" s="300" t="s">
        <v>3</v>
      </c>
      <c r="L89" s="32"/>
      <c r="M89" s="126" t="s">
        <v>3</v>
      </c>
      <c r="N89" s="127" t="s">
        <v>39</v>
      </c>
      <c r="O89" s="128">
        <v>0</v>
      </c>
      <c r="P89" s="128">
        <f t="shared" si="1"/>
        <v>0</v>
      </c>
      <c r="Q89" s="128">
        <v>0</v>
      </c>
      <c r="R89" s="128">
        <f t="shared" si="2"/>
        <v>0</v>
      </c>
      <c r="S89" s="128">
        <v>0</v>
      </c>
      <c r="T89" s="129">
        <f t="shared" si="3"/>
        <v>0</v>
      </c>
      <c r="U89" s="31"/>
      <c r="V89" s="31"/>
      <c r="W89" s="31"/>
      <c r="X89" s="31"/>
      <c r="Y89" s="31"/>
      <c r="Z89" s="31"/>
      <c r="AA89" s="31"/>
      <c r="AB89" s="31"/>
      <c r="AC89" s="31"/>
      <c r="AD89" s="31"/>
      <c r="AE89" s="31"/>
      <c r="AR89" s="130" t="s">
        <v>323</v>
      </c>
      <c r="AT89" s="130" t="s">
        <v>170</v>
      </c>
      <c r="AU89" s="130" t="s">
        <v>78</v>
      </c>
      <c r="AY89" s="19" t="s">
        <v>168</v>
      </c>
      <c r="BE89" s="131">
        <f t="shared" si="4"/>
        <v>0</v>
      </c>
      <c r="BF89" s="131">
        <f t="shared" si="5"/>
        <v>0</v>
      </c>
      <c r="BG89" s="131">
        <f t="shared" si="6"/>
        <v>0</v>
      </c>
      <c r="BH89" s="131">
        <f t="shared" si="7"/>
        <v>0</v>
      </c>
      <c r="BI89" s="131">
        <f t="shared" si="8"/>
        <v>0</v>
      </c>
      <c r="BJ89" s="19" t="s">
        <v>76</v>
      </c>
      <c r="BK89" s="131">
        <f t="shared" si="9"/>
        <v>0</v>
      </c>
      <c r="BL89" s="19" t="s">
        <v>323</v>
      </c>
      <c r="BM89" s="130" t="s">
        <v>3967</v>
      </c>
    </row>
    <row r="90" spans="1:65" s="2" customFormat="1" ht="16.5" customHeight="1">
      <c r="A90" s="280"/>
      <c r="B90" s="276"/>
      <c r="C90" s="298" t="s">
        <v>228</v>
      </c>
      <c r="D90" s="298" t="s">
        <v>170</v>
      </c>
      <c r="E90" s="299" t="s">
        <v>3968</v>
      </c>
      <c r="F90" s="419" t="s">
        <v>3969</v>
      </c>
      <c r="G90" s="301" t="s">
        <v>2653</v>
      </c>
      <c r="H90" s="302">
        <v>1</v>
      </c>
      <c r="I90" s="420">
        <f>'VV12 - Elektro_Hromosvod'!I2</f>
        <v>0</v>
      </c>
      <c r="J90" s="303">
        <f t="shared" si="0"/>
        <v>0</v>
      </c>
      <c r="K90" s="300" t="s">
        <v>3</v>
      </c>
      <c r="L90" s="32"/>
      <c r="M90" s="126" t="s">
        <v>3</v>
      </c>
      <c r="N90" s="127" t="s">
        <v>39</v>
      </c>
      <c r="O90" s="128">
        <v>0</v>
      </c>
      <c r="P90" s="128">
        <f t="shared" si="1"/>
        <v>0</v>
      </c>
      <c r="Q90" s="128">
        <v>0</v>
      </c>
      <c r="R90" s="128">
        <f t="shared" si="2"/>
        <v>0</v>
      </c>
      <c r="S90" s="128">
        <v>0</v>
      </c>
      <c r="T90" s="129">
        <f t="shared" si="3"/>
        <v>0</v>
      </c>
      <c r="U90" s="31"/>
      <c r="V90" s="31"/>
      <c r="W90" s="31"/>
      <c r="X90" s="31"/>
      <c r="Y90" s="31"/>
      <c r="Z90" s="31"/>
      <c r="AA90" s="31"/>
      <c r="AB90" s="31"/>
      <c r="AC90" s="31"/>
      <c r="AD90" s="31"/>
      <c r="AE90" s="31"/>
      <c r="AR90" s="130" t="s">
        <v>323</v>
      </c>
      <c r="AT90" s="130" t="s">
        <v>170</v>
      </c>
      <c r="AU90" s="130" t="s">
        <v>78</v>
      </c>
      <c r="AY90" s="19" t="s">
        <v>168</v>
      </c>
      <c r="BE90" s="131">
        <f t="shared" si="4"/>
        <v>0</v>
      </c>
      <c r="BF90" s="131">
        <f t="shared" si="5"/>
        <v>0</v>
      </c>
      <c r="BG90" s="131">
        <f t="shared" si="6"/>
        <v>0</v>
      </c>
      <c r="BH90" s="131">
        <f t="shared" si="7"/>
        <v>0</v>
      </c>
      <c r="BI90" s="131">
        <f t="shared" si="8"/>
        <v>0</v>
      </c>
      <c r="BJ90" s="19" t="s">
        <v>76</v>
      </c>
      <c r="BK90" s="131">
        <f t="shared" si="9"/>
        <v>0</v>
      </c>
      <c r="BL90" s="19" t="s">
        <v>323</v>
      </c>
      <c r="BM90" s="130" t="s">
        <v>3970</v>
      </c>
    </row>
    <row r="91" spans="1:65" s="2" customFormat="1" ht="16.5" customHeight="1">
      <c r="A91" s="280"/>
      <c r="B91" s="276"/>
      <c r="C91" s="298" t="s">
        <v>235</v>
      </c>
      <c r="D91" s="298" t="s">
        <v>170</v>
      </c>
      <c r="E91" s="299" t="s">
        <v>3971</v>
      </c>
      <c r="F91" s="419" t="s">
        <v>3972</v>
      </c>
      <c r="G91" s="301" t="s">
        <v>2653</v>
      </c>
      <c r="H91" s="302">
        <v>1</v>
      </c>
      <c r="I91" s="420">
        <f>'VV12 - Elektro_Ostatní'!F2</f>
        <v>0</v>
      </c>
      <c r="J91" s="303">
        <f t="shared" si="0"/>
        <v>0</v>
      </c>
      <c r="K91" s="300" t="s">
        <v>3</v>
      </c>
      <c r="L91" s="32"/>
      <c r="M91" s="164" t="s">
        <v>3</v>
      </c>
      <c r="N91" s="165" t="s">
        <v>39</v>
      </c>
      <c r="O91" s="166">
        <v>0</v>
      </c>
      <c r="P91" s="166">
        <f t="shared" si="1"/>
        <v>0</v>
      </c>
      <c r="Q91" s="166">
        <v>0</v>
      </c>
      <c r="R91" s="166">
        <f t="shared" si="2"/>
        <v>0</v>
      </c>
      <c r="S91" s="166">
        <v>0</v>
      </c>
      <c r="T91" s="167">
        <f t="shared" si="3"/>
        <v>0</v>
      </c>
      <c r="U91" s="31"/>
      <c r="V91" s="31"/>
      <c r="W91" s="31"/>
      <c r="X91" s="31"/>
      <c r="Y91" s="31"/>
      <c r="Z91" s="31"/>
      <c r="AA91" s="31"/>
      <c r="AB91" s="31"/>
      <c r="AC91" s="31"/>
      <c r="AD91" s="31"/>
      <c r="AE91" s="31"/>
      <c r="AR91" s="130" t="s">
        <v>323</v>
      </c>
      <c r="AT91" s="130" t="s">
        <v>170</v>
      </c>
      <c r="AU91" s="130" t="s">
        <v>78</v>
      </c>
      <c r="AY91" s="19" t="s">
        <v>168</v>
      </c>
      <c r="BE91" s="131">
        <f t="shared" si="4"/>
        <v>0</v>
      </c>
      <c r="BF91" s="131">
        <f t="shared" si="5"/>
        <v>0</v>
      </c>
      <c r="BG91" s="131">
        <f t="shared" si="6"/>
        <v>0</v>
      </c>
      <c r="BH91" s="131">
        <f t="shared" si="7"/>
        <v>0</v>
      </c>
      <c r="BI91" s="131">
        <f t="shared" si="8"/>
        <v>0</v>
      </c>
      <c r="BJ91" s="19" t="s">
        <v>76</v>
      </c>
      <c r="BK91" s="131">
        <f t="shared" si="9"/>
        <v>0</v>
      </c>
      <c r="BL91" s="19" t="s">
        <v>323</v>
      </c>
      <c r="BM91" s="130" t="s">
        <v>3973</v>
      </c>
    </row>
    <row r="92" spans="1:31" s="2" customFormat="1" ht="6.95" customHeight="1">
      <c r="A92" s="280"/>
      <c r="B92" s="332"/>
      <c r="C92" s="333"/>
      <c r="D92" s="333"/>
      <c r="E92" s="333"/>
      <c r="F92" s="333"/>
      <c r="G92" s="333"/>
      <c r="H92" s="333"/>
      <c r="I92" s="333"/>
      <c r="J92" s="333"/>
      <c r="K92" s="333"/>
      <c r="L92" s="32"/>
      <c r="M92" s="31"/>
      <c r="O92" s="31"/>
      <c r="P92" s="31"/>
      <c r="Q92" s="31"/>
      <c r="R92" s="31"/>
      <c r="S92" s="31"/>
      <c r="T92" s="31"/>
      <c r="U92" s="31"/>
      <c r="V92" s="31"/>
      <c r="W92" s="31"/>
      <c r="X92" s="31"/>
      <c r="Y92" s="31"/>
      <c r="Z92" s="31"/>
      <c r="AA92" s="31"/>
      <c r="AB92" s="31"/>
      <c r="AC92" s="31"/>
      <c r="AD92" s="31"/>
      <c r="AE92" s="31"/>
    </row>
  </sheetData>
  <sheetProtection algorithmName="SHA-512" hashValue="NqQ6z9fxm1DoTnPJ2Xim7nZ6ISfPE5pEG3MPfLpLiEOma7zOU4wSBgCQgfwBz0g0r5ovQNmR9gIt6mQ7YGKUxg==" saltValue="hlni3ZkHPaSNc5D8u9txww==" spinCount="100000" sheet="1" objects="1" scenarios="1"/>
  <autoFilter ref="C80:K91"/>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6"/>
  <sheetViews>
    <sheetView showGridLines="0" workbookViewId="0" topLeftCell="A74">
      <selection activeCell="I83" sqref="I8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115</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3974</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ROUND(J80,2)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ROUND((SUM(BE80:BE105)),2)</f>
        <v>0</v>
      </c>
      <c r="G33" s="280"/>
      <c r="H33" s="280"/>
      <c r="I33" s="347">
        <v>0.21</v>
      </c>
      <c r="J33" s="346">
        <f>ROUND(((SUM(BE80:BE105))*I33),2)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ROUND((SUM(BF80:BF105)),2)</f>
        <v>0</v>
      </c>
      <c r="G34" s="280"/>
      <c r="H34" s="280"/>
      <c r="I34" s="347">
        <v>0.15</v>
      </c>
      <c r="J34" s="346">
        <f>ROUND(((SUM(BF80:BF105))*I34),2)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ROUND((SUM(BG80:BG105)),2)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ROUND((SUM(BH80:BH105)),2)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ROUND((SUM(BI80:BI105)),2)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VRN - Vedlejší a ostatní rozpočtové náklady</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J80</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3975</v>
      </c>
      <c r="E60" s="361"/>
      <c r="F60" s="361"/>
      <c r="G60" s="361"/>
      <c r="H60" s="361"/>
      <c r="I60" s="361"/>
      <c r="J60" s="362">
        <f>J81</f>
        <v>0</v>
      </c>
      <c r="K60" s="358"/>
      <c r="L60" s="103"/>
    </row>
    <row r="61" spans="1:31" s="2" customFormat="1" ht="21.75" customHeight="1">
      <c r="A61" s="280"/>
      <c r="B61" s="276"/>
      <c r="C61" s="280"/>
      <c r="D61" s="280"/>
      <c r="E61" s="280"/>
      <c r="F61" s="280"/>
      <c r="G61" s="280"/>
      <c r="H61" s="280"/>
      <c r="I61" s="280"/>
      <c r="J61" s="280"/>
      <c r="K61" s="280"/>
      <c r="L61" s="86"/>
      <c r="S61" s="31"/>
      <c r="T61" s="31"/>
      <c r="U61" s="31"/>
      <c r="V61" s="31"/>
      <c r="W61" s="31"/>
      <c r="X61" s="31"/>
      <c r="Y61" s="31"/>
      <c r="Z61" s="31"/>
      <c r="AA61" s="31"/>
      <c r="AB61" s="31"/>
      <c r="AC61" s="31"/>
      <c r="AD61" s="31"/>
      <c r="AE61" s="31"/>
    </row>
    <row r="62" spans="1:31" s="2" customFormat="1" ht="6.95" customHeight="1">
      <c r="A62" s="280"/>
      <c r="B62" s="332"/>
      <c r="C62" s="333"/>
      <c r="D62" s="333"/>
      <c r="E62" s="333"/>
      <c r="F62" s="333"/>
      <c r="G62" s="333"/>
      <c r="H62" s="333"/>
      <c r="I62" s="333"/>
      <c r="J62" s="333"/>
      <c r="K62" s="333"/>
      <c r="L62" s="86"/>
      <c r="S62" s="31"/>
      <c r="T62" s="31"/>
      <c r="U62" s="31"/>
      <c r="V62" s="31"/>
      <c r="W62" s="31"/>
      <c r="X62" s="31"/>
      <c r="Y62" s="31"/>
      <c r="Z62" s="31"/>
      <c r="AA62" s="31"/>
      <c r="AB62" s="31"/>
      <c r="AC62" s="31"/>
      <c r="AD62" s="31"/>
      <c r="AE62" s="31"/>
    </row>
    <row r="63" spans="1:11" ht="12">
      <c r="A63" s="84"/>
      <c r="B63" s="84"/>
      <c r="C63" s="84"/>
      <c r="D63" s="84"/>
      <c r="E63" s="84"/>
      <c r="F63" s="84"/>
      <c r="G63" s="84"/>
      <c r="H63" s="84"/>
      <c r="I63" s="84"/>
      <c r="J63" s="84"/>
      <c r="K63" s="84"/>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31" s="2" customFormat="1" ht="6.95" customHeight="1">
      <c r="A66" s="280"/>
      <c r="B66" s="274"/>
      <c r="C66" s="275"/>
      <c r="D66" s="275"/>
      <c r="E66" s="275"/>
      <c r="F66" s="275"/>
      <c r="G66" s="275"/>
      <c r="H66" s="275"/>
      <c r="I66" s="275"/>
      <c r="J66" s="275"/>
      <c r="K66" s="275"/>
      <c r="L66" s="86"/>
      <c r="S66" s="31"/>
      <c r="T66" s="31"/>
      <c r="U66" s="31"/>
      <c r="V66" s="31"/>
      <c r="W66" s="31"/>
      <c r="X66" s="31"/>
      <c r="Y66" s="31"/>
      <c r="Z66" s="31"/>
      <c r="AA66" s="31"/>
      <c r="AB66" s="31"/>
      <c r="AC66" s="31"/>
      <c r="AD66" s="31"/>
      <c r="AE66" s="31"/>
    </row>
    <row r="67" spans="1:31" s="2" customFormat="1" ht="24.95" customHeight="1">
      <c r="A67" s="280"/>
      <c r="B67" s="276"/>
      <c r="C67" s="277" t="s">
        <v>153</v>
      </c>
      <c r="D67" s="280"/>
      <c r="E67" s="280"/>
      <c r="F67" s="280"/>
      <c r="G67" s="280"/>
      <c r="H67" s="280"/>
      <c r="I67" s="280"/>
      <c r="J67" s="280"/>
      <c r="K67" s="280"/>
      <c r="L67" s="86"/>
      <c r="S67" s="31"/>
      <c r="T67" s="31"/>
      <c r="U67" s="31"/>
      <c r="V67" s="31"/>
      <c r="W67" s="31"/>
      <c r="X67" s="31"/>
      <c r="Y67" s="31"/>
      <c r="Z67" s="31"/>
      <c r="AA67" s="31"/>
      <c r="AB67" s="31"/>
      <c r="AC67" s="31"/>
      <c r="AD67" s="31"/>
      <c r="AE67" s="31"/>
    </row>
    <row r="68" spans="1:31" s="2" customFormat="1" ht="6.95" customHeight="1">
      <c r="A68" s="280"/>
      <c r="B68" s="276"/>
      <c r="C68" s="280"/>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12" customHeight="1">
      <c r="A69" s="280"/>
      <c r="B69" s="276"/>
      <c r="C69" s="279" t="s">
        <v>15</v>
      </c>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6.5" customHeight="1">
      <c r="A70" s="280"/>
      <c r="B70" s="276"/>
      <c r="C70" s="280"/>
      <c r="D70" s="280"/>
      <c r="E70" s="403" t="str">
        <f>E7</f>
        <v>ZŠ a MŠ Malé Hoštice - přístavba - rozšíření kapacity MŠ</v>
      </c>
      <c r="F70" s="404"/>
      <c r="G70" s="404"/>
      <c r="H70" s="404"/>
      <c r="I70" s="280"/>
      <c r="J70" s="280"/>
      <c r="K70" s="280"/>
      <c r="L70" s="86"/>
      <c r="S70" s="31"/>
      <c r="T70" s="31"/>
      <c r="U70" s="31"/>
      <c r="V70" s="31"/>
      <c r="W70" s="31"/>
      <c r="X70" s="31"/>
      <c r="Y70" s="31"/>
      <c r="Z70" s="31"/>
      <c r="AA70" s="31"/>
      <c r="AB70" s="31"/>
      <c r="AC70" s="31"/>
      <c r="AD70" s="31"/>
      <c r="AE70" s="31"/>
    </row>
    <row r="71" spans="1:31" s="2" customFormat="1" ht="12" customHeight="1">
      <c r="A71" s="280"/>
      <c r="B71" s="276"/>
      <c r="C71" s="279" t="s">
        <v>117</v>
      </c>
      <c r="D71" s="280"/>
      <c r="E71" s="280"/>
      <c r="F71" s="280"/>
      <c r="G71" s="280"/>
      <c r="H71" s="280"/>
      <c r="I71" s="280"/>
      <c r="J71" s="280"/>
      <c r="K71" s="280"/>
      <c r="L71" s="86"/>
      <c r="S71" s="31"/>
      <c r="T71" s="31"/>
      <c r="U71" s="31"/>
      <c r="V71" s="31"/>
      <c r="W71" s="31"/>
      <c r="X71" s="31"/>
      <c r="Y71" s="31"/>
      <c r="Z71" s="31"/>
      <c r="AA71" s="31"/>
      <c r="AB71" s="31"/>
      <c r="AC71" s="31"/>
      <c r="AD71" s="31"/>
      <c r="AE71" s="31"/>
    </row>
    <row r="72" spans="1:31" s="2" customFormat="1" ht="16.5" customHeight="1">
      <c r="A72" s="280"/>
      <c r="B72" s="276"/>
      <c r="C72" s="280"/>
      <c r="D72" s="280"/>
      <c r="E72" s="405" t="str">
        <f>E9</f>
        <v>VRN - Vedlejší a ostatní rozpočtové náklady</v>
      </c>
      <c r="F72" s="406"/>
      <c r="G72" s="406"/>
      <c r="H72" s="406"/>
      <c r="I72" s="280"/>
      <c r="J72" s="280"/>
      <c r="K72" s="280"/>
      <c r="L72" s="86"/>
      <c r="S72" s="31"/>
      <c r="T72" s="31"/>
      <c r="U72" s="31"/>
      <c r="V72" s="31"/>
      <c r="W72" s="31"/>
      <c r="X72" s="31"/>
      <c r="Y72" s="31"/>
      <c r="Z72" s="31"/>
      <c r="AA72" s="31"/>
      <c r="AB72" s="31"/>
      <c r="AC72" s="31"/>
      <c r="AD72" s="31"/>
      <c r="AE72" s="31"/>
    </row>
    <row r="73" spans="1:31" s="2" customFormat="1" ht="6.95" customHeight="1">
      <c r="A73" s="280"/>
      <c r="B73" s="276"/>
      <c r="C73" s="280"/>
      <c r="D73" s="280"/>
      <c r="E73" s="280"/>
      <c r="F73" s="280"/>
      <c r="G73" s="280"/>
      <c r="H73" s="280"/>
      <c r="I73" s="280"/>
      <c r="J73" s="280"/>
      <c r="K73" s="280"/>
      <c r="L73" s="86"/>
      <c r="S73" s="31"/>
      <c r="T73" s="31"/>
      <c r="U73" s="31"/>
      <c r="V73" s="31"/>
      <c r="W73" s="31"/>
      <c r="X73" s="31"/>
      <c r="Y73" s="31"/>
      <c r="Z73" s="31"/>
      <c r="AA73" s="31"/>
      <c r="AB73" s="31"/>
      <c r="AC73" s="31"/>
      <c r="AD73" s="31"/>
      <c r="AE73" s="31"/>
    </row>
    <row r="74" spans="1:31" s="2" customFormat="1" ht="12" customHeight="1">
      <c r="A74" s="280"/>
      <c r="B74" s="276"/>
      <c r="C74" s="279" t="s">
        <v>19</v>
      </c>
      <c r="D74" s="280"/>
      <c r="E74" s="280"/>
      <c r="F74" s="337" t="str">
        <f>F12</f>
        <v>parc.č. 583, k.ú. Malé Hoštice</v>
      </c>
      <c r="G74" s="280"/>
      <c r="H74" s="280"/>
      <c r="I74" s="279" t="s">
        <v>21</v>
      </c>
      <c r="J74" s="282" t="str">
        <f>IF(J12="","",J12)</f>
        <v/>
      </c>
      <c r="K74" s="280"/>
      <c r="L74" s="86"/>
      <c r="S74" s="31"/>
      <c r="T74" s="31"/>
      <c r="U74" s="31"/>
      <c r="V74" s="31"/>
      <c r="W74" s="31"/>
      <c r="X74" s="31"/>
      <c r="Y74" s="31"/>
      <c r="Z74" s="31"/>
      <c r="AA74" s="31"/>
      <c r="AB74" s="31"/>
      <c r="AC74" s="31"/>
      <c r="AD74" s="31"/>
      <c r="AE74" s="31"/>
    </row>
    <row r="75" spans="1:31" s="2" customFormat="1" ht="6.95" customHeight="1">
      <c r="A75" s="280"/>
      <c r="B75" s="276"/>
      <c r="C75" s="280"/>
      <c r="D75" s="280"/>
      <c r="E75" s="280"/>
      <c r="F75" s="280"/>
      <c r="G75" s="280"/>
      <c r="H75" s="280"/>
      <c r="I75" s="280"/>
      <c r="J75" s="280"/>
      <c r="K75" s="280"/>
      <c r="L75" s="86"/>
      <c r="S75" s="31"/>
      <c r="T75" s="31"/>
      <c r="U75" s="31"/>
      <c r="V75" s="31"/>
      <c r="W75" s="31"/>
      <c r="X75" s="31"/>
      <c r="Y75" s="31"/>
      <c r="Z75" s="31"/>
      <c r="AA75" s="31"/>
      <c r="AB75" s="31"/>
      <c r="AC75" s="31"/>
      <c r="AD75" s="31"/>
      <c r="AE75" s="31"/>
    </row>
    <row r="76" spans="1:31" s="2" customFormat="1" ht="15.2" customHeight="1">
      <c r="A76" s="280"/>
      <c r="B76" s="276"/>
      <c r="C76" s="279" t="s">
        <v>22</v>
      </c>
      <c r="D76" s="280"/>
      <c r="E76" s="280"/>
      <c r="F76" s="337" t="str">
        <f>E15</f>
        <v>Statutární město Opava</v>
      </c>
      <c r="G76" s="280"/>
      <c r="H76" s="280"/>
      <c r="I76" s="279" t="s">
        <v>28</v>
      </c>
      <c r="J76" s="340" t="str">
        <f>E21</f>
        <v>Ing. arch. Petr Mlýnek</v>
      </c>
      <c r="K76" s="280"/>
      <c r="L76" s="86"/>
      <c r="S76" s="31"/>
      <c r="T76" s="31"/>
      <c r="U76" s="31"/>
      <c r="V76" s="31"/>
      <c r="W76" s="31"/>
      <c r="X76" s="31"/>
      <c r="Y76" s="31"/>
      <c r="Z76" s="31"/>
      <c r="AA76" s="31"/>
      <c r="AB76" s="31"/>
      <c r="AC76" s="31"/>
      <c r="AD76" s="31"/>
      <c r="AE76" s="31"/>
    </row>
    <row r="77" spans="1:31" s="2" customFormat="1" ht="15.2" customHeight="1">
      <c r="A77" s="280"/>
      <c r="B77" s="276"/>
      <c r="C77" s="279" t="s">
        <v>26</v>
      </c>
      <c r="D77" s="280"/>
      <c r="E77" s="280"/>
      <c r="F77" s="337" t="str">
        <f>IF(E18="","",E18)</f>
        <v xml:space="preserve"> </v>
      </c>
      <c r="G77" s="280"/>
      <c r="H77" s="280"/>
      <c r="I77" s="279" t="s">
        <v>31</v>
      </c>
      <c r="J77" s="340" t="str">
        <f>E24</f>
        <v xml:space="preserve"> </v>
      </c>
      <c r="K77" s="280"/>
      <c r="L77" s="86"/>
      <c r="S77" s="31"/>
      <c r="T77" s="31"/>
      <c r="U77" s="31"/>
      <c r="V77" s="31"/>
      <c r="W77" s="31"/>
      <c r="X77" s="31"/>
      <c r="Y77" s="31"/>
      <c r="Z77" s="31"/>
      <c r="AA77" s="31"/>
      <c r="AB77" s="31"/>
      <c r="AC77" s="31"/>
      <c r="AD77" s="31"/>
      <c r="AE77" s="31"/>
    </row>
    <row r="78" spans="1:31" s="2" customFormat="1" ht="10.35" customHeight="1">
      <c r="A78" s="280"/>
      <c r="B78" s="276"/>
      <c r="C78" s="280"/>
      <c r="D78" s="280"/>
      <c r="E78" s="280"/>
      <c r="F78" s="280"/>
      <c r="G78" s="280"/>
      <c r="H78" s="280"/>
      <c r="I78" s="280"/>
      <c r="J78" s="280"/>
      <c r="K78" s="280"/>
      <c r="L78" s="86"/>
      <c r="S78" s="31"/>
      <c r="T78" s="31"/>
      <c r="U78" s="31"/>
      <c r="V78" s="31"/>
      <c r="W78" s="31"/>
      <c r="X78" s="31"/>
      <c r="Y78" s="31"/>
      <c r="Z78" s="31"/>
      <c r="AA78" s="31"/>
      <c r="AB78" s="31"/>
      <c r="AC78" s="31"/>
      <c r="AD78" s="31"/>
      <c r="AE78" s="31"/>
    </row>
    <row r="79" spans="1:31" s="11" customFormat="1" ht="29.25" customHeight="1">
      <c r="A79" s="284"/>
      <c r="B79" s="285"/>
      <c r="C79" s="286" t="s">
        <v>154</v>
      </c>
      <c r="D79" s="287" t="s">
        <v>53</v>
      </c>
      <c r="E79" s="287" t="s">
        <v>49</v>
      </c>
      <c r="F79" s="287" t="s">
        <v>50</v>
      </c>
      <c r="G79" s="287" t="s">
        <v>155</v>
      </c>
      <c r="H79" s="287" t="s">
        <v>156</v>
      </c>
      <c r="I79" s="287" t="s">
        <v>157</v>
      </c>
      <c r="J79" s="287" t="s">
        <v>121</v>
      </c>
      <c r="K79" s="288" t="s">
        <v>158</v>
      </c>
      <c r="L79" s="114"/>
      <c r="M79" s="54" t="s">
        <v>3</v>
      </c>
      <c r="N79" s="55" t="s">
        <v>38</v>
      </c>
      <c r="O79" s="55" t="s">
        <v>159</v>
      </c>
      <c r="P79" s="55" t="s">
        <v>160</v>
      </c>
      <c r="Q79" s="55" t="s">
        <v>161</v>
      </c>
      <c r="R79" s="55" t="s">
        <v>162</v>
      </c>
      <c r="S79" s="55" t="s">
        <v>163</v>
      </c>
      <c r="T79" s="56" t="s">
        <v>164</v>
      </c>
      <c r="U79" s="111"/>
      <c r="V79" s="111"/>
      <c r="W79" s="111"/>
      <c r="X79" s="111"/>
      <c r="Y79" s="111"/>
      <c r="Z79" s="111"/>
      <c r="AA79" s="111"/>
      <c r="AB79" s="111"/>
      <c r="AC79" s="111"/>
      <c r="AD79" s="111"/>
      <c r="AE79" s="111"/>
    </row>
    <row r="80" spans="1:63" s="2" customFormat="1" ht="22.9" customHeight="1">
      <c r="A80" s="280"/>
      <c r="B80" s="276"/>
      <c r="C80" s="289" t="s">
        <v>165</v>
      </c>
      <c r="D80" s="280"/>
      <c r="E80" s="280"/>
      <c r="F80" s="280"/>
      <c r="G80" s="280"/>
      <c r="H80" s="280"/>
      <c r="I80" s="280"/>
      <c r="J80" s="290">
        <f>BK80</f>
        <v>0</v>
      </c>
      <c r="K80" s="280"/>
      <c r="L80" s="32"/>
      <c r="M80" s="57"/>
      <c r="N80" s="48"/>
      <c r="O80" s="58"/>
      <c r="P80" s="115">
        <f>P81</f>
        <v>0</v>
      </c>
      <c r="Q80" s="58"/>
      <c r="R80" s="115">
        <f>R81</f>
        <v>0</v>
      </c>
      <c r="S80" s="58"/>
      <c r="T80" s="116">
        <f>T81</f>
        <v>0</v>
      </c>
      <c r="U80" s="31"/>
      <c r="V80" s="31"/>
      <c r="W80" s="31"/>
      <c r="X80" s="31"/>
      <c r="Y80" s="31"/>
      <c r="Z80" s="31"/>
      <c r="AA80" s="31"/>
      <c r="AB80" s="31"/>
      <c r="AC80" s="31"/>
      <c r="AD80" s="31"/>
      <c r="AE80" s="31"/>
      <c r="AT80" s="19" t="s">
        <v>67</v>
      </c>
      <c r="AU80" s="19" t="s">
        <v>122</v>
      </c>
      <c r="BK80" s="117">
        <f>BK81</f>
        <v>0</v>
      </c>
    </row>
    <row r="81" spans="1:63" s="12" customFormat="1" ht="25.9" customHeight="1">
      <c r="A81" s="291"/>
      <c r="B81" s="292"/>
      <c r="C81" s="291"/>
      <c r="D81" s="293" t="s">
        <v>67</v>
      </c>
      <c r="E81" s="294" t="s">
        <v>112</v>
      </c>
      <c r="F81" s="294" t="s">
        <v>3976</v>
      </c>
      <c r="G81" s="291"/>
      <c r="H81" s="291"/>
      <c r="I81" s="291"/>
      <c r="J81" s="295">
        <f>BK81</f>
        <v>0</v>
      </c>
      <c r="K81" s="291"/>
      <c r="L81" s="118"/>
      <c r="M81" s="120"/>
      <c r="N81" s="121"/>
      <c r="O81" s="121"/>
      <c r="P81" s="122">
        <f>SUM(P82:P105)</f>
        <v>0</v>
      </c>
      <c r="Q81" s="121"/>
      <c r="R81" s="122">
        <f>SUM(R82:R105)</f>
        <v>0</v>
      </c>
      <c r="S81" s="121"/>
      <c r="T81" s="123">
        <f>SUM(T82:T105)</f>
        <v>0</v>
      </c>
      <c r="AR81" s="119" t="s">
        <v>216</v>
      </c>
      <c r="AT81" s="124" t="s">
        <v>67</v>
      </c>
      <c r="AU81" s="124" t="s">
        <v>68</v>
      </c>
      <c r="AY81" s="119" t="s">
        <v>168</v>
      </c>
      <c r="BK81" s="125">
        <f>SUM(BK82:BK105)</f>
        <v>0</v>
      </c>
    </row>
    <row r="82" spans="1:65" s="2" customFormat="1" ht="33" customHeight="1">
      <c r="A82" s="280"/>
      <c r="B82" s="276"/>
      <c r="C82" s="298" t="s">
        <v>76</v>
      </c>
      <c r="D82" s="298" t="s">
        <v>170</v>
      </c>
      <c r="E82" s="299" t="s">
        <v>3977</v>
      </c>
      <c r="F82" s="300" t="s">
        <v>3978</v>
      </c>
      <c r="G82" s="301" t="s">
        <v>2653</v>
      </c>
      <c r="H82" s="302">
        <v>1</v>
      </c>
      <c r="I82" s="266"/>
      <c r="J82" s="303">
        <f aca="true" t="shared" si="0" ref="J82:J105">ROUND(I82*H82,2)</f>
        <v>0</v>
      </c>
      <c r="K82" s="300" t="s">
        <v>3</v>
      </c>
      <c r="L82" s="32"/>
      <c r="M82" s="126" t="s">
        <v>3</v>
      </c>
      <c r="N82" s="127" t="s">
        <v>39</v>
      </c>
      <c r="O82" s="128">
        <v>0</v>
      </c>
      <c r="P82" s="128">
        <f aca="true" t="shared" si="1" ref="P82:P105">O82*H82</f>
        <v>0</v>
      </c>
      <c r="Q82" s="128">
        <v>0</v>
      </c>
      <c r="R82" s="128">
        <f aca="true" t="shared" si="2" ref="R82:R105">Q82*H82</f>
        <v>0</v>
      </c>
      <c r="S82" s="128">
        <v>0</v>
      </c>
      <c r="T82" s="129">
        <f aca="true" t="shared" si="3" ref="T82:T105">S82*H82</f>
        <v>0</v>
      </c>
      <c r="U82" s="31"/>
      <c r="V82" s="31"/>
      <c r="W82" s="31"/>
      <c r="X82" s="31"/>
      <c r="Y82" s="31"/>
      <c r="Z82" s="31"/>
      <c r="AA82" s="31"/>
      <c r="AB82" s="31"/>
      <c r="AC82" s="31"/>
      <c r="AD82" s="31"/>
      <c r="AE82" s="31"/>
      <c r="AR82" s="130" t="s">
        <v>3979</v>
      </c>
      <c r="AT82" s="130" t="s">
        <v>170</v>
      </c>
      <c r="AU82" s="130" t="s">
        <v>76</v>
      </c>
      <c r="AY82" s="19" t="s">
        <v>168</v>
      </c>
      <c r="BE82" s="131">
        <f aca="true" t="shared" si="4" ref="BE82:BE105">IF(N82="základní",J82,0)</f>
        <v>0</v>
      </c>
      <c r="BF82" s="131">
        <f aca="true" t="shared" si="5" ref="BF82:BF105">IF(N82="snížená",J82,0)</f>
        <v>0</v>
      </c>
      <c r="BG82" s="131">
        <f aca="true" t="shared" si="6" ref="BG82:BG105">IF(N82="zákl. přenesená",J82,0)</f>
        <v>0</v>
      </c>
      <c r="BH82" s="131">
        <f aca="true" t="shared" si="7" ref="BH82:BH105">IF(N82="sníž. přenesená",J82,0)</f>
        <v>0</v>
      </c>
      <c r="BI82" s="131">
        <f aca="true" t="shared" si="8" ref="BI82:BI105">IF(N82="nulová",J82,0)</f>
        <v>0</v>
      </c>
      <c r="BJ82" s="19" t="s">
        <v>76</v>
      </c>
      <c r="BK82" s="131">
        <f aca="true" t="shared" si="9" ref="BK82:BK105">ROUND(I82*H82,2)</f>
        <v>0</v>
      </c>
      <c r="BL82" s="19" t="s">
        <v>3979</v>
      </c>
      <c r="BM82" s="130" t="s">
        <v>3980</v>
      </c>
    </row>
    <row r="83" spans="1:65" s="2" customFormat="1" ht="33" customHeight="1">
      <c r="A83" s="280"/>
      <c r="B83" s="276"/>
      <c r="C83" s="298" t="s">
        <v>78</v>
      </c>
      <c r="D83" s="298" t="s">
        <v>170</v>
      </c>
      <c r="E83" s="299" t="s">
        <v>3981</v>
      </c>
      <c r="F83" s="300" t="s">
        <v>3982</v>
      </c>
      <c r="G83" s="301" t="s">
        <v>2653</v>
      </c>
      <c r="H83" s="302">
        <v>1</v>
      </c>
      <c r="I83" s="266"/>
      <c r="J83" s="303">
        <f t="shared" si="0"/>
        <v>0</v>
      </c>
      <c r="K83" s="300" t="s">
        <v>3</v>
      </c>
      <c r="L83" s="32"/>
      <c r="M83" s="126" t="s">
        <v>3</v>
      </c>
      <c r="N83" s="127" t="s">
        <v>39</v>
      </c>
      <c r="O83" s="128">
        <v>0</v>
      </c>
      <c r="P83" s="128">
        <f t="shared" si="1"/>
        <v>0</v>
      </c>
      <c r="Q83" s="128">
        <v>0</v>
      </c>
      <c r="R83" s="128">
        <f t="shared" si="2"/>
        <v>0</v>
      </c>
      <c r="S83" s="128">
        <v>0</v>
      </c>
      <c r="T83" s="129">
        <f t="shared" si="3"/>
        <v>0</v>
      </c>
      <c r="U83" s="31"/>
      <c r="V83" s="31"/>
      <c r="W83" s="31"/>
      <c r="X83" s="31"/>
      <c r="Y83" s="31"/>
      <c r="Z83" s="31"/>
      <c r="AA83" s="31"/>
      <c r="AB83" s="31"/>
      <c r="AC83" s="31"/>
      <c r="AD83" s="31"/>
      <c r="AE83" s="31"/>
      <c r="AR83" s="130" t="s">
        <v>3979</v>
      </c>
      <c r="AT83" s="130" t="s">
        <v>170</v>
      </c>
      <c r="AU83" s="130" t="s">
        <v>76</v>
      </c>
      <c r="AY83" s="19" t="s">
        <v>168</v>
      </c>
      <c r="BE83" s="131">
        <f t="shared" si="4"/>
        <v>0</v>
      </c>
      <c r="BF83" s="131">
        <f t="shared" si="5"/>
        <v>0</v>
      </c>
      <c r="BG83" s="131">
        <f t="shared" si="6"/>
        <v>0</v>
      </c>
      <c r="BH83" s="131">
        <f t="shared" si="7"/>
        <v>0</v>
      </c>
      <c r="BI83" s="131">
        <f t="shared" si="8"/>
        <v>0</v>
      </c>
      <c r="BJ83" s="19" t="s">
        <v>76</v>
      </c>
      <c r="BK83" s="131">
        <f t="shared" si="9"/>
        <v>0</v>
      </c>
      <c r="BL83" s="19" t="s">
        <v>3979</v>
      </c>
      <c r="BM83" s="130" t="s">
        <v>3983</v>
      </c>
    </row>
    <row r="84" spans="1:65" s="2" customFormat="1" ht="16.5" customHeight="1">
      <c r="A84" s="280"/>
      <c r="B84" s="276"/>
      <c r="C84" s="298" t="s">
        <v>199</v>
      </c>
      <c r="D84" s="298" t="s">
        <v>170</v>
      </c>
      <c r="E84" s="299" t="s">
        <v>3984</v>
      </c>
      <c r="F84" s="300" t="s">
        <v>3985</v>
      </c>
      <c r="G84" s="301" t="s">
        <v>2653</v>
      </c>
      <c r="H84" s="302">
        <v>1</v>
      </c>
      <c r="I84" s="266"/>
      <c r="J84" s="303">
        <f t="shared" si="0"/>
        <v>0</v>
      </c>
      <c r="K84" s="300" t="s">
        <v>3</v>
      </c>
      <c r="L84" s="32"/>
      <c r="M84" s="126" t="s">
        <v>3</v>
      </c>
      <c r="N84" s="127" t="s">
        <v>39</v>
      </c>
      <c r="O84" s="128">
        <v>0</v>
      </c>
      <c r="P84" s="128">
        <f t="shared" si="1"/>
        <v>0</v>
      </c>
      <c r="Q84" s="128">
        <v>0</v>
      </c>
      <c r="R84" s="128">
        <f t="shared" si="2"/>
        <v>0</v>
      </c>
      <c r="S84" s="128">
        <v>0</v>
      </c>
      <c r="T84" s="129">
        <f t="shared" si="3"/>
        <v>0</v>
      </c>
      <c r="U84" s="31"/>
      <c r="V84" s="31"/>
      <c r="W84" s="31"/>
      <c r="X84" s="31"/>
      <c r="Y84" s="31"/>
      <c r="Z84" s="31"/>
      <c r="AA84" s="31"/>
      <c r="AB84" s="31"/>
      <c r="AC84" s="31"/>
      <c r="AD84" s="31"/>
      <c r="AE84" s="31"/>
      <c r="AR84" s="130" t="s">
        <v>3979</v>
      </c>
      <c r="AT84" s="130" t="s">
        <v>170</v>
      </c>
      <c r="AU84" s="130" t="s">
        <v>76</v>
      </c>
      <c r="AY84" s="19" t="s">
        <v>168</v>
      </c>
      <c r="BE84" s="131">
        <f t="shared" si="4"/>
        <v>0</v>
      </c>
      <c r="BF84" s="131">
        <f t="shared" si="5"/>
        <v>0</v>
      </c>
      <c r="BG84" s="131">
        <f t="shared" si="6"/>
        <v>0</v>
      </c>
      <c r="BH84" s="131">
        <f t="shared" si="7"/>
        <v>0</v>
      </c>
      <c r="BI84" s="131">
        <f t="shared" si="8"/>
        <v>0</v>
      </c>
      <c r="BJ84" s="19" t="s">
        <v>76</v>
      </c>
      <c r="BK84" s="131">
        <f t="shared" si="9"/>
        <v>0</v>
      </c>
      <c r="BL84" s="19" t="s">
        <v>3979</v>
      </c>
      <c r="BM84" s="130" t="s">
        <v>3986</v>
      </c>
    </row>
    <row r="85" spans="1:65" s="2" customFormat="1" ht="16.5" customHeight="1">
      <c r="A85" s="280"/>
      <c r="B85" s="276"/>
      <c r="C85" s="298" t="s">
        <v>175</v>
      </c>
      <c r="D85" s="298" t="s">
        <v>170</v>
      </c>
      <c r="E85" s="299" t="s">
        <v>3987</v>
      </c>
      <c r="F85" s="300" t="s">
        <v>3988</v>
      </c>
      <c r="G85" s="301" t="s">
        <v>3305</v>
      </c>
      <c r="H85" s="302">
        <v>100</v>
      </c>
      <c r="I85" s="266"/>
      <c r="J85" s="303">
        <f t="shared" si="0"/>
        <v>0</v>
      </c>
      <c r="K85" s="300" t="s">
        <v>3</v>
      </c>
      <c r="L85" s="32"/>
      <c r="M85" s="126" t="s">
        <v>3</v>
      </c>
      <c r="N85" s="127" t="s">
        <v>39</v>
      </c>
      <c r="O85" s="128">
        <v>0</v>
      </c>
      <c r="P85" s="128">
        <f t="shared" si="1"/>
        <v>0</v>
      </c>
      <c r="Q85" s="128">
        <v>0</v>
      </c>
      <c r="R85" s="128">
        <f t="shared" si="2"/>
        <v>0</v>
      </c>
      <c r="S85" s="128">
        <v>0</v>
      </c>
      <c r="T85" s="129">
        <f t="shared" si="3"/>
        <v>0</v>
      </c>
      <c r="U85" s="31"/>
      <c r="V85" s="31"/>
      <c r="W85" s="31"/>
      <c r="X85" s="31"/>
      <c r="Y85" s="31"/>
      <c r="Z85" s="31"/>
      <c r="AA85" s="31"/>
      <c r="AB85" s="31"/>
      <c r="AC85" s="31"/>
      <c r="AD85" s="31"/>
      <c r="AE85" s="31"/>
      <c r="AR85" s="130" t="s">
        <v>3979</v>
      </c>
      <c r="AT85" s="130" t="s">
        <v>170</v>
      </c>
      <c r="AU85" s="130" t="s">
        <v>76</v>
      </c>
      <c r="AY85" s="19" t="s">
        <v>168</v>
      </c>
      <c r="BE85" s="131">
        <f t="shared" si="4"/>
        <v>0</v>
      </c>
      <c r="BF85" s="131">
        <f t="shared" si="5"/>
        <v>0</v>
      </c>
      <c r="BG85" s="131">
        <f t="shared" si="6"/>
        <v>0</v>
      </c>
      <c r="BH85" s="131">
        <f t="shared" si="7"/>
        <v>0</v>
      </c>
      <c r="BI85" s="131">
        <f t="shared" si="8"/>
        <v>0</v>
      </c>
      <c r="BJ85" s="19" t="s">
        <v>76</v>
      </c>
      <c r="BK85" s="131">
        <f t="shared" si="9"/>
        <v>0</v>
      </c>
      <c r="BL85" s="19" t="s">
        <v>3979</v>
      </c>
      <c r="BM85" s="130" t="s">
        <v>3989</v>
      </c>
    </row>
    <row r="86" spans="1:65" s="2" customFormat="1" ht="16.5" customHeight="1">
      <c r="A86" s="280"/>
      <c r="B86" s="276"/>
      <c r="C86" s="298" t="s">
        <v>216</v>
      </c>
      <c r="D86" s="298" t="s">
        <v>170</v>
      </c>
      <c r="E86" s="299" t="s">
        <v>3990</v>
      </c>
      <c r="F86" s="300" t="s">
        <v>3991</v>
      </c>
      <c r="G86" s="301" t="s">
        <v>3305</v>
      </c>
      <c r="H86" s="302">
        <v>50</v>
      </c>
      <c r="I86" s="266"/>
      <c r="J86" s="303">
        <f t="shared" si="0"/>
        <v>0</v>
      </c>
      <c r="K86" s="300" t="s">
        <v>3</v>
      </c>
      <c r="L86" s="32"/>
      <c r="M86" s="126" t="s">
        <v>3</v>
      </c>
      <c r="N86" s="127" t="s">
        <v>39</v>
      </c>
      <c r="O86" s="128">
        <v>0</v>
      </c>
      <c r="P86" s="128">
        <f t="shared" si="1"/>
        <v>0</v>
      </c>
      <c r="Q86" s="128">
        <v>0</v>
      </c>
      <c r="R86" s="128">
        <f t="shared" si="2"/>
        <v>0</v>
      </c>
      <c r="S86" s="128">
        <v>0</v>
      </c>
      <c r="T86" s="129">
        <f t="shared" si="3"/>
        <v>0</v>
      </c>
      <c r="U86" s="31"/>
      <c r="V86" s="31"/>
      <c r="W86" s="31"/>
      <c r="X86" s="31"/>
      <c r="Y86" s="31"/>
      <c r="Z86" s="31"/>
      <c r="AA86" s="31"/>
      <c r="AB86" s="31"/>
      <c r="AC86" s="31"/>
      <c r="AD86" s="31"/>
      <c r="AE86" s="31"/>
      <c r="AR86" s="130" t="s">
        <v>3979</v>
      </c>
      <c r="AT86" s="130" t="s">
        <v>170</v>
      </c>
      <c r="AU86" s="130" t="s">
        <v>76</v>
      </c>
      <c r="AY86" s="19" t="s">
        <v>168</v>
      </c>
      <c r="BE86" s="131">
        <f t="shared" si="4"/>
        <v>0</v>
      </c>
      <c r="BF86" s="131">
        <f t="shared" si="5"/>
        <v>0</v>
      </c>
      <c r="BG86" s="131">
        <f t="shared" si="6"/>
        <v>0</v>
      </c>
      <c r="BH86" s="131">
        <f t="shared" si="7"/>
        <v>0</v>
      </c>
      <c r="BI86" s="131">
        <f t="shared" si="8"/>
        <v>0</v>
      </c>
      <c r="BJ86" s="19" t="s">
        <v>76</v>
      </c>
      <c r="BK86" s="131">
        <f t="shared" si="9"/>
        <v>0</v>
      </c>
      <c r="BL86" s="19" t="s">
        <v>3979</v>
      </c>
      <c r="BM86" s="130" t="s">
        <v>3992</v>
      </c>
    </row>
    <row r="87" spans="1:65" s="2" customFormat="1" ht="16.5" customHeight="1">
      <c r="A87" s="280"/>
      <c r="B87" s="276"/>
      <c r="C87" s="298" t="s">
        <v>223</v>
      </c>
      <c r="D87" s="298" t="s">
        <v>170</v>
      </c>
      <c r="E87" s="299" t="s">
        <v>3993</v>
      </c>
      <c r="F87" s="300" t="s">
        <v>3994</v>
      </c>
      <c r="G87" s="301" t="s">
        <v>3305</v>
      </c>
      <c r="H87" s="302">
        <v>10</v>
      </c>
      <c r="I87" s="266"/>
      <c r="J87" s="303">
        <f t="shared" si="0"/>
        <v>0</v>
      </c>
      <c r="K87" s="300" t="s">
        <v>3</v>
      </c>
      <c r="L87" s="32"/>
      <c r="M87" s="126" t="s">
        <v>3</v>
      </c>
      <c r="N87" s="127" t="s">
        <v>39</v>
      </c>
      <c r="O87" s="128">
        <v>0</v>
      </c>
      <c r="P87" s="128">
        <f t="shared" si="1"/>
        <v>0</v>
      </c>
      <c r="Q87" s="128">
        <v>0</v>
      </c>
      <c r="R87" s="128">
        <f t="shared" si="2"/>
        <v>0</v>
      </c>
      <c r="S87" s="128">
        <v>0</v>
      </c>
      <c r="T87" s="129">
        <f t="shared" si="3"/>
        <v>0</v>
      </c>
      <c r="U87" s="31"/>
      <c r="V87" s="31"/>
      <c r="W87" s="31"/>
      <c r="X87" s="31"/>
      <c r="Y87" s="31"/>
      <c r="Z87" s="31"/>
      <c r="AA87" s="31"/>
      <c r="AB87" s="31"/>
      <c r="AC87" s="31"/>
      <c r="AD87" s="31"/>
      <c r="AE87" s="31"/>
      <c r="AR87" s="130" t="s">
        <v>3979</v>
      </c>
      <c r="AT87" s="130" t="s">
        <v>170</v>
      </c>
      <c r="AU87" s="130" t="s">
        <v>76</v>
      </c>
      <c r="AY87" s="19" t="s">
        <v>168</v>
      </c>
      <c r="BE87" s="131">
        <f t="shared" si="4"/>
        <v>0</v>
      </c>
      <c r="BF87" s="131">
        <f t="shared" si="5"/>
        <v>0</v>
      </c>
      <c r="BG87" s="131">
        <f t="shared" si="6"/>
        <v>0</v>
      </c>
      <c r="BH87" s="131">
        <f t="shared" si="7"/>
        <v>0</v>
      </c>
      <c r="BI87" s="131">
        <f t="shared" si="8"/>
        <v>0</v>
      </c>
      <c r="BJ87" s="19" t="s">
        <v>76</v>
      </c>
      <c r="BK87" s="131">
        <f t="shared" si="9"/>
        <v>0</v>
      </c>
      <c r="BL87" s="19" t="s">
        <v>3979</v>
      </c>
      <c r="BM87" s="130" t="s">
        <v>3995</v>
      </c>
    </row>
    <row r="88" spans="1:65" s="2" customFormat="1" ht="16.5" customHeight="1">
      <c r="A88" s="280"/>
      <c r="B88" s="276"/>
      <c r="C88" s="298" t="s">
        <v>228</v>
      </c>
      <c r="D88" s="298" t="s">
        <v>170</v>
      </c>
      <c r="E88" s="299" t="s">
        <v>3996</v>
      </c>
      <c r="F88" s="300" t="s">
        <v>3997</v>
      </c>
      <c r="G88" s="301" t="s">
        <v>2653</v>
      </c>
      <c r="H88" s="302">
        <v>1</v>
      </c>
      <c r="I88" s="266"/>
      <c r="J88" s="303">
        <f t="shared" si="0"/>
        <v>0</v>
      </c>
      <c r="K88" s="300" t="s">
        <v>3</v>
      </c>
      <c r="L88" s="32"/>
      <c r="M88" s="126" t="s">
        <v>3</v>
      </c>
      <c r="N88" s="127" t="s">
        <v>39</v>
      </c>
      <c r="O88" s="128">
        <v>0</v>
      </c>
      <c r="P88" s="128">
        <f t="shared" si="1"/>
        <v>0</v>
      </c>
      <c r="Q88" s="128">
        <v>0</v>
      </c>
      <c r="R88" s="128">
        <f t="shared" si="2"/>
        <v>0</v>
      </c>
      <c r="S88" s="128">
        <v>0</v>
      </c>
      <c r="T88" s="129">
        <f t="shared" si="3"/>
        <v>0</v>
      </c>
      <c r="U88" s="31"/>
      <c r="V88" s="31"/>
      <c r="W88" s="31"/>
      <c r="X88" s="31"/>
      <c r="Y88" s="31"/>
      <c r="Z88" s="31"/>
      <c r="AA88" s="31"/>
      <c r="AB88" s="31"/>
      <c r="AC88" s="31"/>
      <c r="AD88" s="31"/>
      <c r="AE88" s="31"/>
      <c r="AR88" s="130" t="s">
        <v>175</v>
      </c>
      <c r="AT88" s="130" t="s">
        <v>170</v>
      </c>
      <c r="AU88" s="130" t="s">
        <v>76</v>
      </c>
      <c r="AY88" s="19" t="s">
        <v>168</v>
      </c>
      <c r="BE88" s="131">
        <f t="shared" si="4"/>
        <v>0</v>
      </c>
      <c r="BF88" s="131">
        <f t="shared" si="5"/>
        <v>0</v>
      </c>
      <c r="BG88" s="131">
        <f t="shared" si="6"/>
        <v>0</v>
      </c>
      <c r="BH88" s="131">
        <f t="shared" si="7"/>
        <v>0</v>
      </c>
      <c r="BI88" s="131">
        <f t="shared" si="8"/>
        <v>0</v>
      </c>
      <c r="BJ88" s="19" t="s">
        <v>76</v>
      </c>
      <c r="BK88" s="131">
        <f t="shared" si="9"/>
        <v>0</v>
      </c>
      <c r="BL88" s="19" t="s">
        <v>175</v>
      </c>
      <c r="BM88" s="130" t="s">
        <v>3998</v>
      </c>
    </row>
    <row r="89" spans="1:65" s="2" customFormat="1" ht="16.5" customHeight="1">
      <c r="A89" s="280"/>
      <c r="B89" s="276"/>
      <c r="C89" s="298" t="s">
        <v>235</v>
      </c>
      <c r="D89" s="298" t="s">
        <v>170</v>
      </c>
      <c r="E89" s="299" t="s">
        <v>3999</v>
      </c>
      <c r="F89" s="300" t="s">
        <v>4000</v>
      </c>
      <c r="G89" s="301" t="s">
        <v>2653</v>
      </c>
      <c r="H89" s="302">
        <v>1</v>
      </c>
      <c r="I89" s="266"/>
      <c r="J89" s="303">
        <f t="shared" si="0"/>
        <v>0</v>
      </c>
      <c r="K89" s="300" t="s">
        <v>3</v>
      </c>
      <c r="L89" s="32"/>
      <c r="M89" s="126" t="s">
        <v>3</v>
      </c>
      <c r="N89" s="127" t="s">
        <v>39</v>
      </c>
      <c r="O89" s="128">
        <v>0</v>
      </c>
      <c r="P89" s="128">
        <f t="shared" si="1"/>
        <v>0</v>
      </c>
      <c r="Q89" s="128">
        <v>0</v>
      </c>
      <c r="R89" s="128">
        <f t="shared" si="2"/>
        <v>0</v>
      </c>
      <c r="S89" s="128">
        <v>0</v>
      </c>
      <c r="T89" s="129">
        <f t="shared" si="3"/>
        <v>0</v>
      </c>
      <c r="U89" s="31"/>
      <c r="V89" s="31"/>
      <c r="W89" s="31"/>
      <c r="X89" s="31"/>
      <c r="Y89" s="31"/>
      <c r="Z89" s="31"/>
      <c r="AA89" s="31"/>
      <c r="AB89" s="31"/>
      <c r="AC89" s="31"/>
      <c r="AD89" s="31"/>
      <c r="AE89" s="31"/>
      <c r="AR89" s="130" t="s">
        <v>3979</v>
      </c>
      <c r="AT89" s="130" t="s">
        <v>170</v>
      </c>
      <c r="AU89" s="130" t="s">
        <v>76</v>
      </c>
      <c r="AY89" s="19" t="s">
        <v>168</v>
      </c>
      <c r="BE89" s="131">
        <f t="shared" si="4"/>
        <v>0</v>
      </c>
      <c r="BF89" s="131">
        <f t="shared" si="5"/>
        <v>0</v>
      </c>
      <c r="BG89" s="131">
        <f t="shared" si="6"/>
        <v>0</v>
      </c>
      <c r="BH89" s="131">
        <f t="shared" si="7"/>
        <v>0</v>
      </c>
      <c r="BI89" s="131">
        <f t="shared" si="8"/>
        <v>0</v>
      </c>
      <c r="BJ89" s="19" t="s">
        <v>76</v>
      </c>
      <c r="BK89" s="131">
        <f t="shared" si="9"/>
        <v>0</v>
      </c>
      <c r="BL89" s="19" t="s">
        <v>3979</v>
      </c>
      <c r="BM89" s="130" t="s">
        <v>4001</v>
      </c>
    </row>
    <row r="90" spans="1:65" s="2" customFormat="1" ht="37.9" customHeight="1">
      <c r="A90" s="280"/>
      <c r="B90" s="276"/>
      <c r="C90" s="298" t="s">
        <v>246</v>
      </c>
      <c r="D90" s="298" t="s">
        <v>170</v>
      </c>
      <c r="E90" s="299" t="s">
        <v>4002</v>
      </c>
      <c r="F90" s="300" t="s">
        <v>4003</v>
      </c>
      <c r="G90" s="301" t="s">
        <v>2653</v>
      </c>
      <c r="H90" s="302">
        <v>1</v>
      </c>
      <c r="I90" s="266"/>
      <c r="J90" s="303">
        <f t="shared" si="0"/>
        <v>0</v>
      </c>
      <c r="K90" s="300" t="s">
        <v>3</v>
      </c>
      <c r="L90" s="32"/>
      <c r="M90" s="126" t="s">
        <v>3</v>
      </c>
      <c r="N90" s="127" t="s">
        <v>39</v>
      </c>
      <c r="O90" s="128">
        <v>0</v>
      </c>
      <c r="P90" s="128">
        <f t="shared" si="1"/>
        <v>0</v>
      </c>
      <c r="Q90" s="128">
        <v>0</v>
      </c>
      <c r="R90" s="128">
        <f t="shared" si="2"/>
        <v>0</v>
      </c>
      <c r="S90" s="128">
        <v>0</v>
      </c>
      <c r="T90" s="129">
        <f t="shared" si="3"/>
        <v>0</v>
      </c>
      <c r="U90" s="31"/>
      <c r="V90" s="31"/>
      <c r="W90" s="31"/>
      <c r="X90" s="31"/>
      <c r="Y90" s="31"/>
      <c r="Z90" s="31"/>
      <c r="AA90" s="31"/>
      <c r="AB90" s="31"/>
      <c r="AC90" s="31"/>
      <c r="AD90" s="31"/>
      <c r="AE90" s="31"/>
      <c r="AR90" s="130" t="s">
        <v>3979</v>
      </c>
      <c r="AT90" s="130" t="s">
        <v>170</v>
      </c>
      <c r="AU90" s="130" t="s">
        <v>76</v>
      </c>
      <c r="AY90" s="19" t="s">
        <v>168</v>
      </c>
      <c r="BE90" s="131">
        <f t="shared" si="4"/>
        <v>0</v>
      </c>
      <c r="BF90" s="131">
        <f t="shared" si="5"/>
        <v>0</v>
      </c>
      <c r="BG90" s="131">
        <f t="shared" si="6"/>
        <v>0</v>
      </c>
      <c r="BH90" s="131">
        <f t="shared" si="7"/>
        <v>0</v>
      </c>
      <c r="BI90" s="131">
        <f t="shared" si="8"/>
        <v>0</v>
      </c>
      <c r="BJ90" s="19" t="s">
        <v>76</v>
      </c>
      <c r="BK90" s="131">
        <f t="shared" si="9"/>
        <v>0</v>
      </c>
      <c r="BL90" s="19" t="s">
        <v>3979</v>
      </c>
      <c r="BM90" s="130" t="s">
        <v>4004</v>
      </c>
    </row>
    <row r="91" spans="1:65" s="2" customFormat="1" ht="24.2" customHeight="1">
      <c r="A91" s="280"/>
      <c r="B91" s="276"/>
      <c r="C91" s="298" t="s">
        <v>103</v>
      </c>
      <c r="D91" s="298" t="s">
        <v>170</v>
      </c>
      <c r="E91" s="299" t="s">
        <v>4005</v>
      </c>
      <c r="F91" s="300" t="s">
        <v>4006</v>
      </c>
      <c r="G91" s="301" t="s">
        <v>2653</v>
      </c>
      <c r="H91" s="302">
        <v>1</v>
      </c>
      <c r="I91" s="266"/>
      <c r="J91" s="303">
        <f t="shared" si="0"/>
        <v>0</v>
      </c>
      <c r="K91" s="300" t="s">
        <v>3</v>
      </c>
      <c r="L91" s="32"/>
      <c r="M91" s="126" t="s">
        <v>3</v>
      </c>
      <c r="N91" s="127" t="s">
        <v>39</v>
      </c>
      <c r="O91" s="128">
        <v>0</v>
      </c>
      <c r="P91" s="128">
        <f t="shared" si="1"/>
        <v>0</v>
      </c>
      <c r="Q91" s="128">
        <v>0</v>
      </c>
      <c r="R91" s="128">
        <f t="shared" si="2"/>
        <v>0</v>
      </c>
      <c r="S91" s="128">
        <v>0</v>
      </c>
      <c r="T91" s="129">
        <f t="shared" si="3"/>
        <v>0</v>
      </c>
      <c r="U91" s="31"/>
      <c r="V91" s="31"/>
      <c r="W91" s="31"/>
      <c r="X91" s="31"/>
      <c r="Y91" s="31"/>
      <c r="Z91" s="31"/>
      <c r="AA91" s="31"/>
      <c r="AB91" s="31"/>
      <c r="AC91" s="31"/>
      <c r="AD91" s="31"/>
      <c r="AE91" s="31"/>
      <c r="AR91" s="130" t="s">
        <v>3979</v>
      </c>
      <c r="AT91" s="130" t="s">
        <v>170</v>
      </c>
      <c r="AU91" s="130" t="s">
        <v>76</v>
      </c>
      <c r="AY91" s="19" t="s">
        <v>168</v>
      </c>
      <c r="BE91" s="131">
        <f t="shared" si="4"/>
        <v>0</v>
      </c>
      <c r="BF91" s="131">
        <f t="shared" si="5"/>
        <v>0</v>
      </c>
      <c r="BG91" s="131">
        <f t="shared" si="6"/>
        <v>0</v>
      </c>
      <c r="BH91" s="131">
        <f t="shared" si="7"/>
        <v>0</v>
      </c>
      <c r="BI91" s="131">
        <f t="shared" si="8"/>
        <v>0</v>
      </c>
      <c r="BJ91" s="19" t="s">
        <v>76</v>
      </c>
      <c r="BK91" s="131">
        <f t="shared" si="9"/>
        <v>0</v>
      </c>
      <c r="BL91" s="19" t="s">
        <v>3979</v>
      </c>
      <c r="BM91" s="130" t="s">
        <v>4007</v>
      </c>
    </row>
    <row r="92" spans="1:65" s="2" customFormat="1" ht="24.2" customHeight="1">
      <c r="A92" s="280"/>
      <c r="B92" s="276"/>
      <c r="C92" s="298" t="s">
        <v>106</v>
      </c>
      <c r="D92" s="298" t="s">
        <v>170</v>
      </c>
      <c r="E92" s="299" t="s">
        <v>4008</v>
      </c>
      <c r="F92" s="300" t="s">
        <v>4009</v>
      </c>
      <c r="G92" s="301" t="s">
        <v>2653</v>
      </c>
      <c r="H92" s="302">
        <v>1</v>
      </c>
      <c r="I92" s="266"/>
      <c r="J92" s="303">
        <f t="shared" si="0"/>
        <v>0</v>
      </c>
      <c r="K92" s="300" t="s">
        <v>3</v>
      </c>
      <c r="L92" s="32"/>
      <c r="M92" s="126" t="s">
        <v>3</v>
      </c>
      <c r="N92" s="127" t="s">
        <v>39</v>
      </c>
      <c r="O92" s="128">
        <v>0</v>
      </c>
      <c r="P92" s="128">
        <f t="shared" si="1"/>
        <v>0</v>
      </c>
      <c r="Q92" s="128">
        <v>0</v>
      </c>
      <c r="R92" s="128">
        <f t="shared" si="2"/>
        <v>0</v>
      </c>
      <c r="S92" s="128">
        <v>0</v>
      </c>
      <c r="T92" s="129">
        <f t="shared" si="3"/>
        <v>0</v>
      </c>
      <c r="U92" s="31"/>
      <c r="V92" s="31"/>
      <c r="W92" s="31"/>
      <c r="X92" s="31"/>
      <c r="Y92" s="31"/>
      <c r="Z92" s="31"/>
      <c r="AA92" s="31"/>
      <c r="AB92" s="31"/>
      <c r="AC92" s="31"/>
      <c r="AD92" s="31"/>
      <c r="AE92" s="31"/>
      <c r="AR92" s="130" t="s">
        <v>3979</v>
      </c>
      <c r="AT92" s="130" t="s">
        <v>170</v>
      </c>
      <c r="AU92" s="130" t="s">
        <v>76</v>
      </c>
      <c r="AY92" s="19" t="s">
        <v>168</v>
      </c>
      <c r="BE92" s="131">
        <f t="shared" si="4"/>
        <v>0</v>
      </c>
      <c r="BF92" s="131">
        <f t="shared" si="5"/>
        <v>0</v>
      </c>
      <c r="BG92" s="131">
        <f t="shared" si="6"/>
        <v>0</v>
      </c>
      <c r="BH92" s="131">
        <f t="shared" si="7"/>
        <v>0</v>
      </c>
      <c r="BI92" s="131">
        <f t="shared" si="8"/>
        <v>0</v>
      </c>
      <c r="BJ92" s="19" t="s">
        <v>76</v>
      </c>
      <c r="BK92" s="131">
        <f t="shared" si="9"/>
        <v>0</v>
      </c>
      <c r="BL92" s="19" t="s">
        <v>3979</v>
      </c>
      <c r="BM92" s="130" t="s">
        <v>4010</v>
      </c>
    </row>
    <row r="93" spans="1:65" s="2" customFormat="1" ht="24.2" customHeight="1">
      <c r="A93" s="280"/>
      <c r="B93" s="276"/>
      <c r="C93" s="298" t="s">
        <v>109</v>
      </c>
      <c r="D93" s="298" t="s">
        <v>170</v>
      </c>
      <c r="E93" s="299" t="s">
        <v>4011</v>
      </c>
      <c r="F93" s="300" t="s">
        <v>4012</v>
      </c>
      <c r="G93" s="301" t="s">
        <v>2653</v>
      </c>
      <c r="H93" s="302">
        <v>1</v>
      </c>
      <c r="I93" s="266"/>
      <c r="J93" s="303">
        <f t="shared" si="0"/>
        <v>0</v>
      </c>
      <c r="K93" s="300" t="s">
        <v>3</v>
      </c>
      <c r="L93" s="32"/>
      <c r="M93" s="126" t="s">
        <v>3</v>
      </c>
      <c r="N93" s="127" t="s">
        <v>39</v>
      </c>
      <c r="O93" s="128">
        <v>0</v>
      </c>
      <c r="P93" s="128">
        <f t="shared" si="1"/>
        <v>0</v>
      </c>
      <c r="Q93" s="128">
        <v>0</v>
      </c>
      <c r="R93" s="128">
        <f t="shared" si="2"/>
        <v>0</v>
      </c>
      <c r="S93" s="128">
        <v>0</v>
      </c>
      <c r="T93" s="129">
        <f t="shared" si="3"/>
        <v>0</v>
      </c>
      <c r="U93" s="31"/>
      <c r="V93" s="31"/>
      <c r="W93" s="31"/>
      <c r="X93" s="31"/>
      <c r="Y93" s="31"/>
      <c r="Z93" s="31"/>
      <c r="AA93" s="31"/>
      <c r="AB93" s="31"/>
      <c r="AC93" s="31"/>
      <c r="AD93" s="31"/>
      <c r="AE93" s="31"/>
      <c r="AR93" s="130" t="s">
        <v>3979</v>
      </c>
      <c r="AT93" s="130" t="s">
        <v>170</v>
      </c>
      <c r="AU93" s="130" t="s">
        <v>76</v>
      </c>
      <c r="AY93" s="19" t="s">
        <v>168</v>
      </c>
      <c r="BE93" s="131">
        <f t="shared" si="4"/>
        <v>0</v>
      </c>
      <c r="BF93" s="131">
        <f t="shared" si="5"/>
        <v>0</v>
      </c>
      <c r="BG93" s="131">
        <f t="shared" si="6"/>
        <v>0</v>
      </c>
      <c r="BH93" s="131">
        <f t="shared" si="7"/>
        <v>0</v>
      </c>
      <c r="BI93" s="131">
        <f t="shared" si="8"/>
        <v>0</v>
      </c>
      <c r="BJ93" s="19" t="s">
        <v>76</v>
      </c>
      <c r="BK93" s="131">
        <f t="shared" si="9"/>
        <v>0</v>
      </c>
      <c r="BL93" s="19" t="s">
        <v>3979</v>
      </c>
      <c r="BM93" s="130" t="s">
        <v>4013</v>
      </c>
    </row>
    <row r="94" spans="1:65" s="2" customFormat="1" ht="16.5" customHeight="1">
      <c r="A94" s="280"/>
      <c r="B94" s="276"/>
      <c r="C94" s="298" t="s">
        <v>289</v>
      </c>
      <c r="D94" s="298" t="s">
        <v>170</v>
      </c>
      <c r="E94" s="299" t="s">
        <v>4014</v>
      </c>
      <c r="F94" s="300" t="s">
        <v>4015</v>
      </c>
      <c r="G94" s="301" t="s">
        <v>2653</v>
      </c>
      <c r="H94" s="302">
        <v>1</v>
      </c>
      <c r="I94" s="266"/>
      <c r="J94" s="303">
        <f t="shared" si="0"/>
        <v>0</v>
      </c>
      <c r="K94" s="300" t="s">
        <v>3</v>
      </c>
      <c r="L94" s="32"/>
      <c r="M94" s="126" t="s">
        <v>3</v>
      </c>
      <c r="N94" s="127" t="s">
        <v>39</v>
      </c>
      <c r="O94" s="128">
        <v>0</v>
      </c>
      <c r="P94" s="128">
        <f t="shared" si="1"/>
        <v>0</v>
      </c>
      <c r="Q94" s="128">
        <v>0</v>
      </c>
      <c r="R94" s="128">
        <f t="shared" si="2"/>
        <v>0</v>
      </c>
      <c r="S94" s="128">
        <v>0</v>
      </c>
      <c r="T94" s="129">
        <f t="shared" si="3"/>
        <v>0</v>
      </c>
      <c r="U94" s="31"/>
      <c r="V94" s="31"/>
      <c r="W94" s="31"/>
      <c r="X94" s="31"/>
      <c r="Y94" s="31"/>
      <c r="Z94" s="31"/>
      <c r="AA94" s="31"/>
      <c r="AB94" s="31"/>
      <c r="AC94" s="31"/>
      <c r="AD94" s="31"/>
      <c r="AE94" s="31"/>
      <c r="AR94" s="130" t="s">
        <v>3979</v>
      </c>
      <c r="AT94" s="130" t="s">
        <v>170</v>
      </c>
      <c r="AU94" s="130" t="s">
        <v>76</v>
      </c>
      <c r="AY94" s="19" t="s">
        <v>168</v>
      </c>
      <c r="BE94" s="131">
        <f t="shared" si="4"/>
        <v>0</v>
      </c>
      <c r="BF94" s="131">
        <f t="shared" si="5"/>
        <v>0</v>
      </c>
      <c r="BG94" s="131">
        <f t="shared" si="6"/>
        <v>0</v>
      </c>
      <c r="BH94" s="131">
        <f t="shared" si="7"/>
        <v>0</v>
      </c>
      <c r="BI94" s="131">
        <f t="shared" si="8"/>
        <v>0</v>
      </c>
      <c r="BJ94" s="19" t="s">
        <v>76</v>
      </c>
      <c r="BK94" s="131">
        <f t="shared" si="9"/>
        <v>0</v>
      </c>
      <c r="BL94" s="19" t="s">
        <v>3979</v>
      </c>
      <c r="BM94" s="130" t="s">
        <v>4016</v>
      </c>
    </row>
    <row r="95" spans="1:65" s="2" customFormat="1" ht="24.2" customHeight="1">
      <c r="A95" s="280"/>
      <c r="B95" s="276"/>
      <c r="C95" s="298" t="s">
        <v>303</v>
      </c>
      <c r="D95" s="298" t="s">
        <v>170</v>
      </c>
      <c r="E95" s="299" t="s">
        <v>4017</v>
      </c>
      <c r="F95" s="300" t="s">
        <v>4018</v>
      </c>
      <c r="G95" s="301" t="s">
        <v>2653</v>
      </c>
      <c r="H95" s="302">
        <v>1</v>
      </c>
      <c r="I95" s="266"/>
      <c r="J95" s="303">
        <f t="shared" si="0"/>
        <v>0</v>
      </c>
      <c r="K95" s="300" t="s">
        <v>3</v>
      </c>
      <c r="L95" s="32"/>
      <c r="M95" s="126" t="s">
        <v>3</v>
      </c>
      <c r="N95" s="127" t="s">
        <v>39</v>
      </c>
      <c r="O95" s="128">
        <v>0</v>
      </c>
      <c r="P95" s="128">
        <f t="shared" si="1"/>
        <v>0</v>
      </c>
      <c r="Q95" s="128">
        <v>0</v>
      </c>
      <c r="R95" s="128">
        <f t="shared" si="2"/>
        <v>0</v>
      </c>
      <c r="S95" s="128">
        <v>0</v>
      </c>
      <c r="T95" s="129">
        <f t="shared" si="3"/>
        <v>0</v>
      </c>
      <c r="U95" s="31"/>
      <c r="V95" s="31"/>
      <c r="W95" s="31"/>
      <c r="X95" s="31"/>
      <c r="Y95" s="31"/>
      <c r="Z95" s="31"/>
      <c r="AA95" s="31"/>
      <c r="AB95" s="31"/>
      <c r="AC95" s="31"/>
      <c r="AD95" s="31"/>
      <c r="AE95" s="31"/>
      <c r="AR95" s="130" t="s">
        <v>3979</v>
      </c>
      <c r="AT95" s="130" t="s">
        <v>170</v>
      </c>
      <c r="AU95" s="130" t="s">
        <v>76</v>
      </c>
      <c r="AY95" s="19" t="s">
        <v>168</v>
      </c>
      <c r="BE95" s="131">
        <f t="shared" si="4"/>
        <v>0</v>
      </c>
      <c r="BF95" s="131">
        <f t="shared" si="5"/>
        <v>0</v>
      </c>
      <c r="BG95" s="131">
        <f t="shared" si="6"/>
        <v>0</v>
      </c>
      <c r="BH95" s="131">
        <f t="shared" si="7"/>
        <v>0</v>
      </c>
      <c r="BI95" s="131">
        <f t="shared" si="8"/>
        <v>0</v>
      </c>
      <c r="BJ95" s="19" t="s">
        <v>76</v>
      </c>
      <c r="BK95" s="131">
        <f t="shared" si="9"/>
        <v>0</v>
      </c>
      <c r="BL95" s="19" t="s">
        <v>3979</v>
      </c>
      <c r="BM95" s="130" t="s">
        <v>4019</v>
      </c>
    </row>
    <row r="96" spans="1:65" s="2" customFormat="1" ht="16.5" customHeight="1">
      <c r="A96" s="280"/>
      <c r="B96" s="276"/>
      <c r="C96" s="298" t="s">
        <v>9</v>
      </c>
      <c r="D96" s="298" t="s">
        <v>170</v>
      </c>
      <c r="E96" s="299" t="s">
        <v>4020</v>
      </c>
      <c r="F96" s="300" t="s">
        <v>4021</v>
      </c>
      <c r="G96" s="301" t="s">
        <v>2653</v>
      </c>
      <c r="H96" s="302">
        <v>1</v>
      </c>
      <c r="I96" s="266"/>
      <c r="J96" s="303">
        <f t="shared" si="0"/>
        <v>0</v>
      </c>
      <c r="K96" s="300" t="s">
        <v>3</v>
      </c>
      <c r="L96" s="32"/>
      <c r="M96" s="126" t="s">
        <v>3</v>
      </c>
      <c r="N96" s="127" t="s">
        <v>39</v>
      </c>
      <c r="O96" s="128">
        <v>0</v>
      </c>
      <c r="P96" s="128">
        <f t="shared" si="1"/>
        <v>0</v>
      </c>
      <c r="Q96" s="128">
        <v>0</v>
      </c>
      <c r="R96" s="128">
        <f t="shared" si="2"/>
        <v>0</v>
      </c>
      <c r="S96" s="128">
        <v>0</v>
      </c>
      <c r="T96" s="129">
        <f t="shared" si="3"/>
        <v>0</v>
      </c>
      <c r="U96" s="31"/>
      <c r="V96" s="31"/>
      <c r="W96" s="31"/>
      <c r="X96" s="31"/>
      <c r="Y96" s="31"/>
      <c r="Z96" s="31"/>
      <c r="AA96" s="31"/>
      <c r="AB96" s="31"/>
      <c r="AC96" s="31"/>
      <c r="AD96" s="31"/>
      <c r="AE96" s="31"/>
      <c r="AR96" s="130" t="s">
        <v>3979</v>
      </c>
      <c r="AT96" s="130" t="s">
        <v>170</v>
      </c>
      <c r="AU96" s="130" t="s">
        <v>76</v>
      </c>
      <c r="AY96" s="19" t="s">
        <v>168</v>
      </c>
      <c r="BE96" s="131">
        <f t="shared" si="4"/>
        <v>0</v>
      </c>
      <c r="BF96" s="131">
        <f t="shared" si="5"/>
        <v>0</v>
      </c>
      <c r="BG96" s="131">
        <f t="shared" si="6"/>
        <v>0</v>
      </c>
      <c r="BH96" s="131">
        <f t="shared" si="7"/>
        <v>0</v>
      </c>
      <c r="BI96" s="131">
        <f t="shared" si="8"/>
        <v>0</v>
      </c>
      <c r="BJ96" s="19" t="s">
        <v>76</v>
      </c>
      <c r="BK96" s="131">
        <f t="shared" si="9"/>
        <v>0</v>
      </c>
      <c r="BL96" s="19" t="s">
        <v>3979</v>
      </c>
      <c r="BM96" s="130" t="s">
        <v>4022</v>
      </c>
    </row>
    <row r="97" spans="1:65" s="2" customFormat="1" ht="24.2" customHeight="1">
      <c r="A97" s="280"/>
      <c r="B97" s="276"/>
      <c r="C97" s="298" t="s">
        <v>323</v>
      </c>
      <c r="D97" s="298" t="s">
        <v>170</v>
      </c>
      <c r="E97" s="299" t="s">
        <v>4023</v>
      </c>
      <c r="F97" s="300" t="s">
        <v>4024</v>
      </c>
      <c r="G97" s="301" t="s">
        <v>2653</v>
      </c>
      <c r="H97" s="302">
        <v>1</v>
      </c>
      <c r="I97" s="266"/>
      <c r="J97" s="303">
        <f t="shared" si="0"/>
        <v>0</v>
      </c>
      <c r="K97" s="300" t="s">
        <v>3</v>
      </c>
      <c r="L97" s="32"/>
      <c r="M97" s="126" t="s">
        <v>3</v>
      </c>
      <c r="N97" s="127" t="s">
        <v>39</v>
      </c>
      <c r="O97" s="128">
        <v>0</v>
      </c>
      <c r="P97" s="128">
        <f t="shared" si="1"/>
        <v>0</v>
      </c>
      <c r="Q97" s="128">
        <v>0</v>
      </c>
      <c r="R97" s="128">
        <f t="shared" si="2"/>
        <v>0</v>
      </c>
      <c r="S97" s="128">
        <v>0</v>
      </c>
      <c r="T97" s="129">
        <f t="shared" si="3"/>
        <v>0</v>
      </c>
      <c r="U97" s="31"/>
      <c r="V97" s="31"/>
      <c r="W97" s="31"/>
      <c r="X97" s="31"/>
      <c r="Y97" s="31"/>
      <c r="Z97" s="31"/>
      <c r="AA97" s="31"/>
      <c r="AB97" s="31"/>
      <c r="AC97" s="31"/>
      <c r="AD97" s="31"/>
      <c r="AE97" s="31"/>
      <c r="AR97" s="130" t="s">
        <v>3979</v>
      </c>
      <c r="AT97" s="130" t="s">
        <v>170</v>
      </c>
      <c r="AU97" s="130" t="s">
        <v>76</v>
      </c>
      <c r="AY97" s="19" t="s">
        <v>168</v>
      </c>
      <c r="BE97" s="131">
        <f t="shared" si="4"/>
        <v>0</v>
      </c>
      <c r="BF97" s="131">
        <f t="shared" si="5"/>
        <v>0</v>
      </c>
      <c r="BG97" s="131">
        <f t="shared" si="6"/>
        <v>0</v>
      </c>
      <c r="BH97" s="131">
        <f t="shared" si="7"/>
        <v>0</v>
      </c>
      <c r="BI97" s="131">
        <f t="shared" si="8"/>
        <v>0</v>
      </c>
      <c r="BJ97" s="19" t="s">
        <v>76</v>
      </c>
      <c r="BK97" s="131">
        <f t="shared" si="9"/>
        <v>0</v>
      </c>
      <c r="BL97" s="19" t="s">
        <v>3979</v>
      </c>
      <c r="BM97" s="130" t="s">
        <v>4025</v>
      </c>
    </row>
    <row r="98" spans="1:65" s="2" customFormat="1" ht="16.5" customHeight="1">
      <c r="A98" s="280"/>
      <c r="B98" s="276"/>
      <c r="C98" s="298" t="s">
        <v>331</v>
      </c>
      <c r="D98" s="298" t="s">
        <v>170</v>
      </c>
      <c r="E98" s="299" t="s">
        <v>4026</v>
      </c>
      <c r="F98" s="300" t="s">
        <v>4027</v>
      </c>
      <c r="G98" s="301" t="s">
        <v>2653</v>
      </c>
      <c r="H98" s="302">
        <v>1</v>
      </c>
      <c r="I98" s="266"/>
      <c r="J98" s="303">
        <f t="shared" si="0"/>
        <v>0</v>
      </c>
      <c r="K98" s="300" t="s">
        <v>3</v>
      </c>
      <c r="L98" s="32"/>
      <c r="M98" s="126" t="s">
        <v>3</v>
      </c>
      <c r="N98" s="127" t="s">
        <v>39</v>
      </c>
      <c r="O98" s="128">
        <v>0</v>
      </c>
      <c r="P98" s="128">
        <f t="shared" si="1"/>
        <v>0</v>
      </c>
      <c r="Q98" s="128">
        <v>0</v>
      </c>
      <c r="R98" s="128">
        <f t="shared" si="2"/>
        <v>0</v>
      </c>
      <c r="S98" s="128">
        <v>0</v>
      </c>
      <c r="T98" s="129">
        <f t="shared" si="3"/>
        <v>0</v>
      </c>
      <c r="U98" s="31"/>
      <c r="V98" s="31"/>
      <c r="W98" s="31"/>
      <c r="X98" s="31"/>
      <c r="Y98" s="31"/>
      <c r="Z98" s="31"/>
      <c r="AA98" s="31"/>
      <c r="AB98" s="31"/>
      <c r="AC98" s="31"/>
      <c r="AD98" s="31"/>
      <c r="AE98" s="31"/>
      <c r="AR98" s="130" t="s">
        <v>3979</v>
      </c>
      <c r="AT98" s="130" t="s">
        <v>170</v>
      </c>
      <c r="AU98" s="130" t="s">
        <v>76</v>
      </c>
      <c r="AY98" s="19" t="s">
        <v>168</v>
      </c>
      <c r="BE98" s="131">
        <f t="shared" si="4"/>
        <v>0</v>
      </c>
      <c r="BF98" s="131">
        <f t="shared" si="5"/>
        <v>0</v>
      </c>
      <c r="BG98" s="131">
        <f t="shared" si="6"/>
        <v>0</v>
      </c>
      <c r="BH98" s="131">
        <f t="shared" si="7"/>
        <v>0</v>
      </c>
      <c r="BI98" s="131">
        <f t="shared" si="8"/>
        <v>0</v>
      </c>
      <c r="BJ98" s="19" t="s">
        <v>76</v>
      </c>
      <c r="BK98" s="131">
        <f t="shared" si="9"/>
        <v>0</v>
      </c>
      <c r="BL98" s="19" t="s">
        <v>3979</v>
      </c>
      <c r="BM98" s="130" t="s">
        <v>4028</v>
      </c>
    </row>
    <row r="99" spans="1:65" s="2" customFormat="1" ht="16.5" customHeight="1">
      <c r="A99" s="280"/>
      <c r="B99" s="276"/>
      <c r="C99" s="298" t="s">
        <v>338</v>
      </c>
      <c r="D99" s="298" t="s">
        <v>170</v>
      </c>
      <c r="E99" s="299" t="s">
        <v>4029</v>
      </c>
      <c r="F99" s="300" t="s">
        <v>4030</v>
      </c>
      <c r="G99" s="301" t="s">
        <v>2653</v>
      </c>
      <c r="H99" s="302">
        <v>1</v>
      </c>
      <c r="I99" s="266"/>
      <c r="J99" s="303">
        <f t="shared" si="0"/>
        <v>0</v>
      </c>
      <c r="K99" s="300" t="s">
        <v>3</v>
      </c>
      <c r="L99" s="32"/>
      <c r="M99" s="126" t="s">
        <v>3</v>
      </c>
      <c r="N99" s="127" t="s">
        <v>39</v>
      </c>
      <c r="O99" s="128">
        <v>0</v>
      </c>
      <c r="P99" s="128">
        <f t="shared" si="1"/>
        <v>0</v>
      </c>
      <c r="Q99" s="128">
        <v>0</v>
      </c>
      <c r="R99" s="128">
        <f t="shared" si="2"/>
        <v>0</v>
      </c>
      <c r="S99" s="128">
        <v>0</v>
      </c>
      <c r="T99" s="129">
        <f t="shared" si="3"/>
        <v>0</v>
      </c>
      <c r="U99" s="31"/>
      <c r="V99" s="31"/>
      <c r="W99" s="31"/>
      <c r="X99" s="31"/>
      <c r="Y99" s="31"/>
      <c r="Z99" s="31"/>
      <c r="AA99" s="31"/>
      <c r="AB99" s="31"/>
      <c r="AC99" s="31"/>
      <c r="AD99" s="31"/>
      <c r="AE99" s="31"/>
      <c r="AR99" s="130" t="s">
        <v>3979</v>
      </c>
      <c r="AT99" s="130" t="s">
        <v>170</v>
      </c>
      <c r="AU99" s="130" t="s">
        <v>76</v>
      </c>
      <c r="AY99" s="19" t="s">
        <v>168</v>
      </c>
      <c r="BE99" s="131">
        <f t="shared" si="4"/>
        <v>0</v>
      </c>
      <c r="BF99" s="131">
        <f t="shared" si="5"/>
        <v>0</v>
      </c>
      <c r="BG99" s="131">
        <f t="shared" si="6"/>
        <v>0</v>
      </c>
      <c r="BH99" s="131">
        <f t="shared" si="7"/>
        <v>0</v>
      </c>
      <c r="BI99" s="131">
        <f t="shared" si="8"/>
        <v>0</v>
      </c>
      <c r="BJ99" s="19" t="s">
        <v>76</v>
      </c>
      <c r="BK99" s="131">
        <f t="shared" si="9"/>
        <v>0</v>
      </c>
      <c r="BL99" s="19" t="s">
        <v>3979</v>
      </c>
      <c r="BM99" s="130" t="s">
        <v>4031</v>
      </c>
    </row>
    <row r="100" spans="1:65" s="2" customFormat="1" ht="37.9" customHeight="1">
      <c r="A100" s="280"/>
      <c r="B100" s="276"/>
      <c r="C100" s="298" t="s">
        <v>343</v>
      </c>
      <c r="D100" s="298" t="s">
        <v>170</v>
      </c>
      <c r="E100" s="299" t="s">
        <v>4032</v>
      </c>
      <c r="F100" s="300" t="s">
        <v>4033</v>
      </c>
      <c r="G100" s="301" t="s">
        <v>2653</v>
      </c>
      <c r="H100" s="302">
        <v>1</v>
      </c>
      <c r="I100" s="266"/>
      <c r="J100" s="303">
        <f t="shared" si="0"/>
        <v>0</v>
      </c>
      <c r="K100" s="300" t="s">
        <v>3</v>
      </c>
      <c r="L100" s="32"/>
      <c r="M100" s="126" t="s">
        <v>3</v>
      </c>
      <c r="N100" s="127" t="s">
        <v>39</v>
      </c>
      <c r="O100" s="128">
        <v>0</v>
      </c>
      <c r="P100" s="128">
        <f t="shared" si="1"/>
        <v>0</v>
      </c>
      <c r="Q100" s="128">
        <v>0</v>
      </c>
      <c r="R100" s="128">
        <f t="shared" si="2"/>
        <v>0</v>
      </c>
      <c r="S100" s="128">
        <v>0</v>
      </c>
      <c r="T100" s="129">
        <f t="shared" si="3"/>
        <v>0</v>
      </c>
      <c r="U100" s="31"/>
      <c r="V100" s="31"/>
      <c r="W100" s="31"/>
      <c r="X100" s="31"/>
      <c r="Y100" s="31"/>
      <c r="Z100" s="31"/>
      <c r="AA100" s="31"/>
      <c r="AB100" s="31"/>
      <c r="AC100" s="31"/>
      <c r="AD100" s="31"/>
      <c r="AE100" s="31"/>
      <c r="AR100" s="130" t="s">
        <v>3979</v>
      </c>
      <c r="AT100" s="130" t="s">
        <v>170</v>
      </c>
      <c r="AU100" s="130" t="s">
        <v>76</v>
      </c>
      <c r="AY100" s="19" t="s">
        <v>168</v>
      </c>
      <c r="BE100" s="131">
        <f t="shared" si="4"/>
        <v>0</v>
      </c>
      <c r="BF100" s="131">
        <f t="shared" si="5"/>
        <v>0</v>
      </c>
      <c r="BG100" s="131">
        <f t="shared" si="6"/>
        <v>0</v>
      </c>
      <c r="BH100" s="131">
        <f t="shared" si="7"/>
        <v>0</v>
      </c>
      <c r="BI100" s="131">
        <f t="shared" si="8"/>
        <v>0</v>
      </c>
      <c r="BJ100" s="19" t="s">
        <v>76</v>
      </c>
      <c r="BK100" s="131">
        <f t="shared" si="9"/>
        <v>0</v>
      </c>
      <c r="BL100" s="19" t="s">
        <v>3979</v>
      </c>
      <c r="BM100" s="130" t="s">
        <v>4034</v>
      </c>
    </row>
    <row r="101" spans="1:65" s="2" customFormat="1" ht="24.2" customHeight="1">
      <c r="A101" s="280"/>
      <c r="B101" s="276"/>
      <c r="C101" s="298" t="s">
        <v>354</v>
      </c>
      <c r="D101" s="298" t="s">
        <v>170</v>
      </c>
      <c r="E101" s="299" t="s">
        <v>4035</v>
      </c>
      <c r="F101" s="300" t="s">
        <v>4036</v>
      </c>
      <c r="G101" s="301" t="s">
        <v>2653</v>
      </c>
      <c r="H101" s="302">
        <v>1</v>
      </c>
      <c r="I101" s="266"/>
      <c r="J101" s="303">
        <f t="shared" si="0"/>
        <v>0</v>
      </c>
      <c r="K101" s="300" t="s">
        <v>3</v>
      </c>
      <c r="L101" s="32"/>
      <c r="M101" s="126" t="s">
        <v>3</v>
      </c>
      <c r="N101" s="127" t="s">
        <v>39</v>
      </c>
      <c r="O101" s="128">
        <v>0</v>
      </c>
      <c r="P101" s="128">
        <f t="shared" si="1"/>
        <v>0</v>
      </c>
      <c r="Q101" s="128">
        <v>0</v>
      </c>
      <c r="R101" s="128">
        <f t="shared" si="2"/>
        <v>0</v>
      </c>
      <c r="S101" s="128">
        <v>0</v>
      </c>
      <c r="T101" s="129">
        <f t="shared" si="3"/>
        <v>0</v>
      </c>
      <c r="U101" s="31"/>
      <c r="V101" s="31"/>
      <c r="W101" s="31"/>
      <c r="X101" s="31"/>
      <c r="Y101" s="31"/>
      <c r="Z101" s="31"/>
      <c r="AA101" s="31"/>
      <c r="AB101" s="31"/>
      <c r="AC101" s="31"/>
      <c r="AD101" s="31"/>
      <c r="AE101" s="31"/>
      <c r="AR101" s="130" t="s">
        <v>3979</v>
      </c>
      <c r="AT101" s="130" t="s">
        <v>170</v>
      </c>
      <c r="AU101" s="130" t="s">
        <v>76</v>
      </c>
      <c r="AY101" s="19" t="s">
        <v>168</v>
      </c>
      <c r="BE101" s="131">
        <f t="shared" si="4"/>
        <v>0</v>
      </c>
      <c r="BF101" s="131">
        <f t="shared" si="5"/>
        <v>0</v>
      </c>
      <c r="BG101" s="131">
        <f t="shared" si="6"/>
        <v>0</v>
      </c>
      <c r="BH101" s="131">
        <f t="shared" si="7"/>
        <v>0</v>
      </c>
      <c r="BI101" s="131">
        <f t="shared" si="8"/>
        <v>0</v>
      </c>
      <c r="BJ101" s="19" t="s">
        <v>76</v>
      </c>
      <c r="BK101" s="131">
        <f t="shared" si="9"/>
        <v>0</v>
      </c>
      <c r="BL101" s="19" t="s">
        <v>3979</v>
      </c>
      <c r="BM101" s="130" t="s">
        <v>4037</v>
      </c>
    </row>
    <row r="102" spans="1:65" s="2" customFormat="1" ht="16.5" customHeight="1">
      <c r="A102" s="280"/>
      <c r="B102" s="276"/>
      <c r="C102" s="298" t="s">
        <v>8</v>
      </c>
      <c r="D102" s="298" t="s">
        <v>170</v>
      </c>
      <c r="E102" s="299" t="s">
        <v>4038</v>
      </c>
      <c r="F102" s="300" t="s">
        <v>4039</v>
      </c>
      <c r="G102" s="301" t="s">
        <v>2653</v>
      </c>
      <c r="H102" s="302">
        <v>1</v>
      </c>
      <c r="I102" s="266"/>
      <c r="J102" s="303">
        <f t="shared" si="0"/>
        <v>0</v>
      </c>
      <c r="K102" s="300" t="s">
        <v>3</v>
      </c>
      <c r="L102" s="32"/>
      <c r="M102" s="126" t="s">
        <v>3</v>
      </c>
      <c r="N102" s="127" t="s">
        <v>39</v>
      </c>
      <c r="O102" s="128">
        <v>0</v>
      </c>
      <c r="P102" s="128">
        <f t="shared" si="1"/>
        <v>0</v>
      </c>
      <c r="Q102" s="128">
        <v>0</v>
      </c>
      <c r="R102" s="128">
        <f t="shared" si="2"/>
        <v>0</v>
      </c>
      <c r="S102" s="128">
        <v>0</v>
      </c>
      <c r="T102" s="129">
        <f t="shared" si="3"/>
        <v>0</v>
      </c>
      <c r="U102" s="31"/>
      <c r="V102" s="31"/>
      <c r="W102" s="31"/>
      <c r="X102" s="31"/>
      <c r="Y102" s="31"/>
      <c r="Z102" s="31"/>
      <c r="AA102" s="31"/>
      <c r="AB102" s="31"/>
      <c r="AC102" s="31"/>
      <c r="AD102" s="31"/>
      <c r="AE102" s="31"/>
      <c r="AR102" s="130" t="s">
        <v>3979</v>
      </c>
      <c r="AT102" s="130" t="s">
        <v>170</v>
      </c>
      <c r="AU102" s="130" t="s">
        <v>76</v>
      </c>
      <c r="AY102" s="19" t="s">
        <v>168</v>
      </c>
      <c r="BE102" s="131">
        <f t="shared" si="4"/>
        <v>0</v>
      </c>
      <c r="BF102" s="131">
        <f t="shared" si="5"/>
        <v>0</v>
      </c>
      <c r="BG102" s="131">
        <f t="shared" si="6"/>
        <v>0</v>
      </c>
      <c r="BH102" s="131">
        <f t="shared" si="7"/>
        <v>0</v>
      </c>
      <c r="BI102" s="131">
        <f t="shared" si="8"/>
        <v>0</v>
      </c>
      <c r="BJ102" s="19" t="s">
        <v>76</v>
      </c>
      <c r="BK102" s="131">
        <f t="shared" si="9"/>
        <v>0</v>
      </c>
      <c r="BL102" s="19" t="s">
        <v>3979</v>
      </c>
      <c r="BM102" s="130" t="s">
        <v>4040</v>
      </c>
    </row>
    <row r="103" spans="1:65" s="2" customFormat="1" ht="37.9" customHeight="1">
      <c r="A103" s="280"/>
      <c r="B103" s="276"/>
      <c r="C103" s="298" t="s">
        <v>382</v>
      </c>
      <c r="D103" s="298" t="s">
        <v>170</v>
      </c>
      <c r="E103" s="299" t="s">
        <v>4041</v>
      </c>
      <c r="F103" s="300" t="s">
        <v>4042</v>
      </c>
      <c r="G103" s="301" t="s">
        <v>2653</v>
      </c>
      <c r="H103" s="302">
        <v>1</v>
      </c>
      <c r="I103" s="266"/>
      <c r="J103" s="303">
        <f t="shared" si="0"/>
        <v>0</v>
      </c>
      <c r="K103" s="300" t="s">
        <v>3</v>
      </c>
      <c r="L103" s="32"/>
      <c r="M103" s="126" t="s">
        <v>3</v>
      </c>
      <c r="N103" s="127" t="s">
        <v>39</v>
      </c>
      <c r="O103" s="128">
        <v>0</v>
      </c>
      <c r="P103" s="128">
        <f t="shared" si="1"/>
        <v>0</v>
      </c>
      <c r="Q103" s="128">
        <v>0</v>
      </c>
      <c r="R103" s="128">
        <f t="shared" si="2"/>
        <v>0</v>
      </c>
      <c r="S103" s="128">
        <v>0</v>
      </c>
      <c r="T103" s="129">
        <f t="shared" si="3"/>
        <v>0</v>
      </c>
      <c r="U103" s="31"/>
      <c r="V103" s="31"/>
      <c r="W103" s="31"/>
      <c r="X103" s="31"/>
      <c r="Y103" s="31"/>
      <c r="Z103" s="31"/>
      <c r="AA103" s="31"/>
      <c r="AB103" s="31"/>
      <c r="AC103" s="31"/>
      <c r="AD103" s="31"/>
      <c r="AE103" s="31"/>
      <c r="AR103" s="130" t="s">
        <v>3979</v>
      </c>
      <c r="AT103" s="130" t="s">
        <v>170</v>
      </c>
      <c r="AU103" s="130" t="s">
        <v>76</v>
      </c>
      <c r="AY103" s="19" t="s">
        <v>168</v>
      </c>
      <c r="BE103" s="131">
        <f t="shared" si="4"/>
        <v>0</v>
      </c>
      <c r="BF103" s="131">
        <f t="shared" si="5"/>
        <v>0</v>
      </c>
      <c r="BG103" s="131">
        <f t="shared" si="6"/>
        <v>0</v>
      </c>
      <c r="BH103" s="131">
        <f t="shared" si="7"/>
        <v>0</v>
      </c>
      <c r="BI103" s="131">
        <f t="shared" si="8"/>
        <v>0</v>
      </c>
      <c r="BJ103" s="19" t="s">
        <v>76</v>
      </c>
      <c r="BK103" s="131">
        <f t="shared" si="9"/>
        <v>0</v>
      </c>
      <c r="BL103" s="19" t="s">
        <v>3979</v>
      </c>
      <c r="BM103" s="130" t="s">
        <v>4043</v>
      </c>
    </row>
    <row r="104" spans="1:65" s="2" customFormat="1" ht="16.5" customHeight="1">
      <c r="A104" s="280"/>
      <c r="B104" s="276"/>
      <c r="C104" s="298" t="s">
        <v>361</v>
      </c>
      <c r="D104" s="298" t="s">
        <v>170</v>
      </c>
      <c r="E104" s="299" t="s">
        <v>4044</v>
      </c>
      <c r="F104" s="300" t="s">
        <v>4045</v>
      </c>
      <c r="G104" s="301" t="s">
        <v>2653</v>
      </c>
      <c r="H104" s="302">
        <v>1</v>
      </c>
      <c r="I104" s="266"/>
      <c r="J104" s="303">
        <f t="shared" si="0"/>
        <v>0</v>
      </c>
      <c r="K104" s="300" t="s">
        <v>3</v>
      </c>
      <c r="L104" s="32"/>
      <c r="M104" s="126" t="s">
        <v>3</v>
      </c>
      <c r="N104" s="127" t="s">
        <v>39</v>
      </c>
      <c r="O104" s="128">
        <v>0</v>
      </c>
      <c r="P104" s="128">
        <f t="shared" si="1"/>
        <v>0</v>
      </c>
      <c r="Q104" s="128">
        <v>0</v>
      </c>
      <c r="R104" s="128">
        <f t="shared" si="2"/>
        <v>0</v>
      </c>
      <c r="S104" s="128">
        <v>0</v>
      </c>
      <c r="T104" s="129">
        <f t="shared" si="3"/>
        <v>0</v>
      </c>
      <c r="U104" s="31"/>
      <c r="V104" s="31"/>
      <c r="W104" s="31"/>
      <c r="X104" s="31"/>
      <c r="Y104" s="31"/>
      <c r="Z104" s="31"/>
      <c r="AA104" s="31"/>
      <c r="AB104" s="31"/>
      <c r="AC104" s="31"/>
      <c r="AD104" s="31"/>
      <c r="AE104" s="31"/>
      <c r="AR104" s="130" t="s">
        <v>3979</v>
      </c>
      <c r="AT104" s="130" t="s">
        <v>170</v>
      </c>
      <c r="AU104" s="130" t="s">
        <v>76</v>
      </c>
      <c r="AY104" s="19" t="s">
        <v>168</v>
      </c>
      <c r="BE104" s="131">
        <f t="shared" si="4"/>
        <v>0</v>
      </c>
      <c r="BF104" s="131">
        <f t="shared" si="5"/>
        <v>0</v>
      </c>
      <c r="BG104" s="131">
        <f t="shared" si="6"/>
        <v>0</v>
      </c>
      <c r="BH104" s="131">
        <f t="shared" si="7"/>
        <v>0</v>
      </c>
      <c r="BI104" s="131">
        <f t="shared" si="8"/>
        <v>0</v>
      </c>
      <c r="BJ104" s="19" t="s">
        <v>76</v>
      </c>
      <c r="BK104" s="131">
        <f t="shared" si="9"/>
        <v>0</v>
      </c>
      <c r="BL104" s="19" t="s">
        <v>3979</v>
      </c>
      <c r="BM104" s="130" t="s">
        <v>4046</v>
      </c>
    </row>
    <row r="105" spans="1:65" s="2" customFormat="1" ht="24.2" customHeight="1">
      <c r="A105" s="280"/>
      <c r="B105" s="276"/>
      <c r="C105" s="298" t="s">
        <v>366</v>
      </c>
      <c r="D105" s="298" t="s">
        <v>170</v>
      </c>
      <c r="E105" s="299" t="s">
        <v>4047</v>
      </c>
      <c r="F105" s="300" t="s">
        <v>4048</v>
      </c>
      <c r="G105" s="301" t="s">
        <v>2653</v>
      </c>
      <c r="H105" s="302">
        <v>1</v>
      </c>
      <c r="I105" s="266"/>
      <c r="J105" s="303">
        <f t="shared" si="0"/>
        <v>0</v>
      </c>
      <c r="K105" s="300" t="s">
        <v>3</v>
      </c>
      <c r="L105" s="32"/>
      <c r="M105" s="164" t="s">
        <v>3</v>
      </c>
      <c r="N105" s="165" t="s">
        <v>39</v>
      </c>
      <c r="O105" s="166">
        <v>0</v>
      </c>
      <c r="P105" s="166">
        <f t="shared" si="1"/>
        <v>0</v>
      </c>
      <c r="Q105" s="166">
        <v>0</v>
      </c>
      <c r="R105" s="166">
        <f t="shared" si="2"/>
        <v>0</v>
      </c>
      <c r="S105" s="166">
        <v>0</v>
      </c>
      <c r="T105" s="167">
        <f t="shared" si="3"/>
        <v>0</v>
      </c>
      <c r="U105" s="31"/>
      <c r="V105" s="31"/>
      <c r="W105" s="31"/>
      <c r="X105" s="31"/>
      <c r="Y105" s="31"/>
      <c r="Z105" s="31"/>
      <c r="AA105" s="31"/>
      <c r="AB105" s="31"/>
      <c r="AC105" s="31"/>
      <c r="AD105" s="31"/>
      <c r="AE105" s="31"/>
      <c r="AR105" s="130" t="s">
        <v>3979</v>
      </c>
      <c r="AT105" s="130" t="s">
        <v>170</v>
      </c>
      <c r="AU105" s="130" t="s">
        <v>76</v>
      </c>
      <c r="AY105" s="19" t="s">
        <v>168</v>
      </c>
      <c r="BE105" s="131">
        <f t="shared" si="4"/>
        <v>0</v>
      </c>
      <c r="BF105" s="131">
        <f t="shared" si="5"/>
        <v>0</v>
      </c>
      <c r="BG105" s="131">
        <f t="shared" si="6"/>
        <v>0</v>
      </c>
      <c r="BH105" s="131">
        <f t="shared" si="7"/>
        <v>0</v>
      </c>
      <c r="BI105" s="131">
        <f t="shared" si="8"/>
        <v>0</v>
      </c>
      <c r="BJ105" s="19" t="s">
        <v>76</v>
      </c>
      <c r="BK105" s="131">
        <f t="shared" si="9"/>
        <v>0</v>
      </c>
      <c r="BL105" s="19" t="s">
        <v>3979</v>
      </c>
      <c r="BM105" s="130" t="s">
        <v>4049</v>
      </c>
    </row>
    <row r="106" spans="1:31" s="2" customFormat="1" ht="6.95" customHeight="1">
      <c r="A106" s="280"/>
      <c r="B106" s="332"/>
      <c r="C106" s="333"/>
      <c r="D106" s="333"/>
      <c r="E106" s="333"/>
      <c r="F106" s="333"/>
      <c r="G106" s="333"/>
      <c r="H106" s="333"/>
      <c r="I106" s="333"/>
      <c r="J106" s="333"/>
      <c r="K106" s="333"/>
      <c r="L106" s="32"/>
      <c r="M106" s="31"/>
      <c r="O106" s="31"/>
      <c r="P106" s="31"/>
      <c r="Q106" s="31"/>
      <c r="R106" s="31"/>
      <c r="S106" s="31"/>
      <c r="T106" s="31"/>
      <c r="U106" s="31"/>
      <c r="V106" s="31"/>
      <c r="W106" s="31"/>
      <c r="X106" s="31"/>
      <c r="Y106" s="31"/>
      <c r="Z106" s="31"/>
      <c r="AA106" s="31"/>
      <c r="AB106" s="31"/>
      <c r="AC106" s="31"/>
      <c r="AD106" s="31"/>
      <c r="AE106" s="31"/>
    </row>
  </sheetData>
  <sheetProtection algorithmName="SHA-512" hashValue="uGse4fxJ62MHUspiAsisyj9L/w127Pb5p1g8yXT/dQIlBrhfLulXoQtneCqPfjyG2hPlh5sPRi6BBPVJy7XKWA==" saltValue="L18KeVsLzjxrGbyKilxnUA==" spinCount="100000" sheet="1" objects="1" scenarios="1"/>
  <autoFilter ref="C79:K10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80">
      <selection activeCell="E87" sqref="E87"/>
    </sheetView>
  </sheetViews>
  <sheetFormatPr defaultColWidth="9.140625" defaultRowHeight="12"/>
  <cols>
    <col min="2" max="2" width="19.7109375" style="0" customWidth="1"/>
    <col min="3" max="3" width="42.28125" style="0" customWidth="1"/>
    <col min="5" max="5" width="14.421875" style="0" customWidth="1"/>
    <col min="6" max="6" width="14.8515625" style="0" customWidth="1"/>
    <col min="7" max="7" width="16.8515625" style="0" customWidth="1"/>
    <col min="8" max="8" width="15.421875" style="0" customWidth="1"/>
  </cols>
  <sheetData>
    <row r="1" spans="1:10" ht="12">
      <c r="A1" s="425"/>
      <c r="B1" s="425"/>
      <c r="C1" s="425"/>
      <c r="D1" s="425"/>
      <c r="E1" s="425"/>
      <c r="F1" s="425"/>
      <c r="G1" s="425"/>
      <c r="H1" s="425"/>
      <c r="I1" s="425"/>
      <c r="J1" s="425"/>
    </row>
    <row r="2" spans="1:10" ht="12">
      <c r="A2" s="425" t="s">
        <v>4238</v>
      </c>
      <c r="B2" s="425" t="s">
        <v>4239</v>
      </c>
      <c r="C2" s="426" t="s">
        <v>4240</v>
      </c>
      <c r="D2" s="425"/>
      <c r="E2" s="425"/>
      <c r="F2" s="425" t="s">
        <v>4241</v>
      </c>
      <c r="G2" s="425" t="s">
        <v>4242</v>
      </c>
      <c r="H2" s="425" t="s">
        <v>4243</v>
      </c>
      <c r="I2" s="425"/>
      <c r="J2" s="425"/>
    </row>
    <row r="3" spans="1:10" ht="12">
      <c r="A3" s="425" t="s">
        <v>4238</v>
      </c>
      <c r="B3" s="425" t="s">
        <v>4244</v>
      </c>
      <c r="C3" s="426" t="s">
        <v>4245</v>
      </c>
      <c r="D3" s="425"/>
      <c r="E3" s="425"/>
      <c r="F3" s="425" t="s">
        <v>4246</v>
      </c>
      <c r="G3" s="425" t="s">
        <v>4247</v>
      </c>
      <c r="H3" s="425" t="s">
        <v>4248</v>
      </c>
      <c r="I3" s="425">
        <v>1</v>
      </c>
      <c r="J3" s="425"/>
    </row>
    <row r="4" spans="1:10" ht="33.75">
      <c r="A4" s="425" t="s">
        <v>4249</v>
      </c>
      <c r="B4" s="425" t="s">
        <v>4250</v>
      </c>
      <c r="C4" s="426" t="s">
        <v>4251</v>
      </c>
      <c r="D4" s="425" t="s">
        <v>4252</v>
      </c>
      <c r="E4" s="426" t="s">
        <v>4253</v>
      </c>
      <c r="F4" s="426" t="s">
        <v>4254</v>
      </c>
      <c r="G4" s="426" t="s">
        <v>4255</v>
      </c>
      <c r="H4" s="426" t="s">
        <v>4256</v>
      </c>
      <c r="I4" s="426" t="s">
        <v>4257</v>
      </c>
      <c r="J4" s="426" t="s">
        <v>4258</v>
      </c>
    </row>
    <row r="5" spans="1:10" ht="12">
      <c r="A5" s="425"/>
      <c r="B5" s="425"/>
      <c r="C5" s="426"/>
      <c r="D5" s="425"/>
      <c r="E5" s="425"/>
      <c r="F5" s="425"/>
      <c r="G5" s="425"/>
      <c r="H5" s="425"/>
      <c r="I5" s="425"/>
      <c r="J5" s="425"/>
    </row>
    <row r="6" spans="1:10" ht="12">
      <c r="A6" s="425" t="s">
        <v>4259</v>
      </c>
      <c r="B6" s="425" t="s">
        <v>4260</v>
      </c>
      <c r="C6" s="426" t="s">
        <v>4261</v>
      </c>
      <c r="D6" s="425"/>
      <c r="E6" s="425"/>
      <c r="F6" s="425"/>
      <c r="G6" s="425"/>
      <c r="H6" s="425"/>
      <c r="I6" s="425"/>
      <c r="J6" s="425"/>
    </row>
    <row r="7" spans="1:10" ht="12">
      <c r="A7" s="425"/>
      <c r="B7" s="425"/>
      <c r="C7" s="426"/>
      <c r="D7" s="425"/>
      <c r="E7" s="425"/>
      <c r="F7" s="425"/>
      <c r="G7" s="425"/>
      <c r="H7" s="425"/>
      <c r="I7" s="425"/>
      <c r="J7" s="425"/>
    </row>
    <row r="8" spans="1:10" ht="12">
      <c r="A8" s="425"/>
      <c r="B8" s="425" t="s">
        <v>4262</v>
      </c>
      <c r="C8" s="426" t="s">
        <v>4263</v>
      </c>
      <c r="D8" s="425"/>
      <c r="E8" s="425"/>
      <c r="F8" s="425"/>
      <c r="G8" s="425"/>
      <c r="H8" s="425"/>
      <c r="I8" s="425"/>
      <c r="J8" s="425"/>
    </row>
    <row r="9" spans="1:10" ht="33.75">
      <c r="A9" s="425">
        <v>1</v>
      </c>
      <c r="B9" s="425" t="s">
        <v>4264</v>
      </c>
      <c r="C9" s="426" t="s">
        <v>4265</v>
      </c>
      <c r="D9" s="425" t="s">
        <v>4266</v>
      </c>
      <c r="E9" s="427">
        <v>11</v>
      </c>
      <c r="F9" s="428"/>
      <c r="G9" s="427">
        <f aca="true" t="shared" si="0" ref="G9:G39">(E9*F9)</f>
        <v>0</v>
      </c>
      <c r="H9" s="425"/>
      <c r="I9" s="425" t="s">
        <v>4267</v>
      </c>
      <c r="J9" s="425" t="s">
        <v>4268</v>
      </c>
    </row>
    <row r="10" spans="1:10" ht="12">
      <c r="A10" s="425">
        <v>2</v>
      </c>
      <c r="B10" s="425" t="s">
        <v>4269</v>
      </c>
      <c r="C10" s="426" t="s">
        <v>4270</v>
      </c>
      <c r="D10" s="425" t="s">
        <v>332</v>
      </c>
      <c r="E10" s="427">
        <v>16</v>
      </c>
      <c r="F10" s="428"/>
      <c r="G10" s="427">
        <f t="shared" si="0"/>
        <v>0</v>
      </c>
      <c r="H10" s="425"/>
      <c r="I10" s="425" t="s">
        <v>4271</v>
      </c>
      <c r="J10" s="425" t="s">
        <v>4272</v>
      </c>
    </row>
    <row r="11" spans="1:10" ht="12">
      <c r="A11" s="425">
        <v>3</v>
      </c>
      <c r="B11" s="425" t="s">
        <v>4273</v>
      </c>
      <c r="C11" s="426" t="s">
        <v>4274</v>
      </c>
      <c r="D11" s="425" t="s">
        <v>4275</v>
      </c>
      <c r="E11" s="427">
        <v>2.9</v>
      </c>
      <c r="F11" s="428"/>
      <c r="G11" s="427">
        <f t="shared" si="0"/>
        <v>0</v>
      </c>
      <c r="H11" s="425"/>
      <c r="I11" s="425" t="s">
        <v>4276</v>
      </c>
      <c r="J11" s="425" t="s">
        <v>4277</v>
      </c>
    </row>
    <row r="12" spans="1:10" ht="12">
      <c r="A12" s="425">
        <v>4</v>
      </c>
      <c r="B12" s="425" t="s">
        <v>4278</v>
      </c>
      <c r="C12" s="426" t="s">
        <v>4279</v>
      </c>
      <c r="D12" s="425" t="s">
        <v>4275</v>
      </c>
      <c r="E12" s="427">
        <v>2.9</v>
      </c>
      <c r="F12" s="428"/>
      <c r="G12" s="427">
        <f t="shared" si="0"/>
        <v>0</v>
      </c>
      <c r="H12" s="425"/>
      <c r="I12" s="425"/>
      <c r="J12" s="425"/>
    </row>
    <row r="13" spans="1:10" ht="12">
      <c r="A13" s="425">
        <v>5</v>
      </c>
      <c r="B13" s="425" t="s">
        <v>4280</v>
      </c>
      <c r="C13" s="426" t="s">
        <v>4281</v>
      </c>
      <c r="D13" s="425" t="s">
        <v>332</v>
      </c>
      <c r="E13" s="427">
        <v>10</v>
      </c>
      <c r="F13" s="428"/>
      <c r="G13" s="427">
        <f t="shared" si="0"/>
        <v>0</v>
      </c>
      <c r="H13" s="425"/>
      <c r="I13" s="425" t="s">
        <v>4282</v>
      </c>
      <c r="J13" s="425" t="s">
        <v>4283</v>
      </c>
    </row>
    <row r="14" spans="1:10" ht="12">
      <c r="A14" s="425">
        <v>6</v>
      </c>
      <c r="B14" s="425" t="s">
        <v>4284</v>
      </c>
      <c r="C14" s="426" t="s">
        <v>4285</v>
      </c>
      <c r="D14" s="425" t="s">
        <v>332</v>
      </c>
      <c r="E14" s="427">
        <v>25</v>
      </c>
      <c r="F14" s="428"/>
      <c r="G14" s="427">
        <f t="shared" si="0"/>
        <v>0</v>
      </c>
      <c r="H14" s="425"/>
      <c r="I14" s="425" t="s">
        <v>4286</v>
      </c>
      <c r="J14" s="425" t="s">
        <v>4287</v>
      </c>
    </row>
    <row r="15" spans="1:10" ht="12">
      <c r="A15" s="425">
        <v>7</v>
      </c>
      <c r="B15" s="425" t="s">
        <v>4288</v>
      </c>
      <c r="C15" s="426" t="s">
        <v>4289</v>
      </c>
      <c r="D15" s="425" t="s">
        <v>332</v>
      </c>
      <c r="E15" s="427">
        <v>15</v>
      </c>
      <c r="F15" s="428"/>
      <c r="G15" s="427">
        <f t="shared" si="0"/>
        <v>0</v>
      </c>
      <c r="H15" s="425"/>
      <c r="I15" s="425" t="s">
        <v>4282</v>
      </c>
      <c r="J15" s="425" t="s">
        <v>4290</v>
      </c>
    </row>
    <row r="16" spans="1:10" ht="12">
      <c r="A16" s="425">
        <v>8</v>
      </c>
      <c r="B16" s="425" t="s">
        <v>4291</v>
      </c>
      <c r="C16" s="426" t="s">
        <v>4292</v>
      </c>
      <c r="D16" s="425" t="s">
        <v>4266</v>
      </c>
      <c r="E16" s="427">
        <v>2</v>
      </c>
      <c r="F16" s="428"/>
      <c r="G16" s="427">
        <f t="shared" si="0"/>
        <v>0</v>
      </c>
      <c r="H16" s="425"/>
      <c r="I16" s="425"/>
      <c r="J16" s="425"/>
    </row>
    <row r="17" spans="1:10" ht="22.5">
      <c r="A17" s="425">
        <v>9</v>
      </c>
      <c r="B17" s="425" t="s">
        <v>4293</v>
      </c>
      <c r="C17" s="426" t="s">
        <v>4294</v>
      </c>
      <c r="D17" s="425" t="s">
        <v>4275</v>
      </c>
      <c r="E17" s="427">
        <v>2.9</v>
      </c>
      <c r="F17" s="428"/>
      <c r="G17" s="427">
        <f t="shared" si="0"/>
        <v>0</v>
      </c>
      <c r="H17" s="425"/>
      <c r="I17" s="425"/>
      <c r="J17" s="425"/>
    </row>
    <row r="18" spans="1:10" ht="12">
      <c r="A18" s="425">
        <v>10</v>
      </c>
      <c r="B18" s="425" t="s">
        <v>4295</v>
      </c>
      <c r="C18" s="426" t="s">
        <v>4296</v>
      </c>
      <c r="D18" s="425" t="s">
        <v>332</v>
      </c>
      <c r="E18" s="427">
        <v>15</v>
      </c>
      <c r="F18" s="428"/>
      <c r="G18" s="427">
        <f t="shared" si="0"/>
        <v>0</v>
      </c>
      <c r="H18" s="425"/>
      <c r="I18" s="425" t="s">
        <v>4297</v>
      </c>
      <c r="J18" s="425" t="s">
        <v>4298</v>
      </c>
    </row>
    <row r="19" spans="1:10" ht="12">
      <c r="A19" s="425">
        <v>11</v>
      </c>
      <c r="B19" s="425" t="s">
        <v>4299</v>
      </c>
      <c r="C19" s="426" t="s">
        <v>4300</v>
      </c>
      <c r="D19" s="425" t="s">
        <v>332</v>
      </c>
      <c r="E19" s="427">
        <v>20</v>
      </c>
      <c r="F19" s="428"/>
      <c r="G19" s="427">
        <f t="shared" si="0"/>
        <v>0</v>
      </c>
      <c r="H19" s="425"/>
      <c r="I19" s="425" t="s">
        <v>4301</v>
      </c>
      <c r="J19" s="425" t="s">
        <v>4302</v>
      </c>
    </row>
    <row r="20" spans="1:10" ht="12">
      <c r="A20" s="425">
        <v>12</v>
      </c>
      <c r="B20" s="425" t="s">
        <v>4303</v>
      </c>
      <c r="C20" s="426" t="s">
        <v>4304</v>
      </c>
      <c r="D20" s="425" t="s">
        <v>332</v>
      </c>
      <c r="E20" s="427">
        <v>28</v>
      </c>
      <c r="F20" s="428"/>
      <c r="G20" s="427">
        <f t="shared" si="0"/>
        <v>0</v>
      </c>
      <c r="H20" s="425"/>
      <c r="I20" s="425" t="s">
        <v>4282</v>
      </c>
      <c r="J20" s="425" t="s">
        <v>4305</v>
      </c>
    </row>
    <row r="21" spans="1:10" ht="22.5">
      <c r="A21" s="425">
        <v>13</v>
      </c>
      <c r="B21" s="425" t="s">
        <v>4306</v>
      </c>
      <c r="C21" s="426" t="s">
        <v>4307</v>
      </c>
      <c r="D21" s="425" t="s">
        <v>4266</v>
      </c>
      <c r="E21" s="427">
        <v>16</v>
      </c>
      <c r="F21" s="428"/>
      <c r="G21" s="427">
        <f t="shared" si="0"/>
        <v>0</v>
      </c>
      <c r="H21" s="425"/>
      <c r="I21" s="425" t="s">
        <v>4308</v>
      </c>
      <c r="J21" s="425" t="s">
        <v>4309</v>
      </c>
    </row>
    <row r="22" spans="1:10" ht="12">
      <c r="A22" s="425">
        <v>14</v>
      </c>
      <c r="B22" s="425" t="s">
        <v>4310</v>
      </c>
      <c r="C22" s="426" t="s">
        <v>4311</v>
      </c>
      <c r="D22" s="425" t="s">
        <v>332</v>
      </c>
      <c r="E22" s="427">
        <v>16</v>
      </c>
      <c r="F22" s="428"/>
      <c r="G22" s="427">
        <f t="shared" si="0"/>
        <v>0</v>
      </c>
      <c r="H22" s="425"/>
      <c r="I22" s="425" t="s">
        <v>4312</v>
      </c>
      <c r="J22" s="425" t="s">
        <v>4313</v>
      </c>
    </row>
    <row r="23" spans="1:10" ht="12">
      <c r="A23" s="425">
        <v>15</v>
      </c>
      <c r="B23" s="425" t="s">
        <v>4314</v>
      </c>
      <c r="C23" s="426" t="s">
        <v>4315</v>
      </c>
      <c r="D23" s="425" t="s">
        <v>332</v>
      </c>
      <c r="E23" s="427">
        <v>22</v>
      </c>
      <c r="F23" s="428"/>
      <c r="G23" s="427">
        <f t="shared" si="0"/>
        <v>0</v>
      </c>
      <c r="H23" s="425"/>
      <c r="I23" s="425" t="s">
        <v>4316</v>
      </c>
      <c r="J23" s="425" t="s">
        <v>4317</v>
      </c>
    </row>
    <row r="24" spans="1:10" ht="22.5">
      <c r="A24" s="425">
        <v>16</v>
      </c>
      <c r="B24" s="425" t="s">
        <v>4318</v>
      </c>
      <c r="C24" s="426" t="s">
        <v>4319</v>
      </c>
      <c r="D24" s="425" t="s">
        <v>4266</v>
      </c>
      <c r="E24" s="427">
        <v>1</v>
      </c>
      <c r="F24" s="428"/>
      <c r="G24" s="427">
        <f t="shared" si="0"/>
        <v>0</v>
      </c>
      <c r="H24" s="425"/>
      <c r="I24" s="425" t="s">
        <v>4308</v>
      </c>
      <c r="J24" s="425" t="s">
        <v>4320</v>
      </c>
    </row>
    <row r="25" spans="1:10" ht="12">
      <c r="A25" s="425">
        <v>17</v>
      </c>
      <c r="B25" s="425" t="s">
        <v>4321</v>
      </c>
      <c r="C25" s="426" t="s">
        <v>4322</v>
      </c>
      <c r="D25" s="425" t="s">
        <v>4266</v>
      </c>
      <c r="E25" s="427">
        <v>15</v>
      </c>
      <c r="F25" s="428"/>
      <c r="G25" s="427">
        <f t="shared" si="0"/>
        <v>0</v>
      </c>
      <c r="H25" s="425"/>
      <c r="I25" s="425"/>
      <c r="J25" s="425"/>
    </row>
    <row r="26" spans="1:10" ht="12">
      <c r="A26" s="425">
        <v>18</v>
      </c>
      <c r="B26" s="425" t="s">
        <v>4323</v>
      </c>
      <c r="C26" s="426" t="s">
        <v>4324</v>
      </c>
      <c r="D26" s="425" t="s">
        <v>4266</v>
      </c>
      <c r="E26" s="427">
        <v>6</v>
      </c>
      <c r="F26" s="428"/>
      <c r="G26" s="427">
        <f t="shared" si="0"/>
        <v>0</v>
      </c>
      <c r="H26" s="425"/>
      <c r="I26" s="425"/>
      <c r="J26" s="425"/>
    </row>
    <row r="27" spans="1:10" ht="12">
      <c r="A27" s="425">
        <v>19</v>
      </c>
      <c r="B27" s="425" t="s">
        <v>4325</v>
      </c>
      <c r="C27" s="426" t="s">
        <v>4326</v>
      </c>
      <c r="D27" s="425" t="s">
        <v>4266</v>
      </c>
      <c r="E27" s="427">
        <v>9</v>
      </c>
      <c r="F27" s="428"/>
      <c r="G27" s="427">
        <f t="shared" si="0"/>
        <v>0</v>
      </c>
      <c r="H27" s="425"/>
      <c r="I27" s="425"/>
      <c r="J27" s="425"/>
    </row>
    <row r="28" spans="1:10" ht="22.5">
      <c r="A28" s="425">
        <v>20</v>
      </c>
      <c r="B28" s="425" t="s">
        <v>4327</v>
      </c>
      <c r="C28" s="426" t="s">
        <v>4328</v>
      </c>
      <c r="D28" s="425" t="s">
        <v>4329</v>
      </c>
      <c r="E28" s="427">
        <v>1</v>
      </c>
      <c r="F28" s="428"/>
      <c r="G28" s="427">
        <f t="shared" si="0"/>
        <v>0</v>
      </c>
      <c r="H28" s="425"/>
      <c r="I28" s="425" t="s">
        <v>4308</v>
      </c>
      <c r="J28" s="425" t="s">
        <v>4320</v>
      </c>
    </row>
    <row r="29" spans="1:10" ht="12">
      <c r="A29" s="425">
        <v>21</v>
      </c>
      <c r="B29" s="425" t="s">
        <v>4330</v>
      </c>
      <c r="C29" s="426" t="s">
        <v>4331</v>
      </c>
      <c r="D29" s="425" t="s">
        <v>4266</v>
      </c>
      <c r="E29" s="427">
        <v>8</v>
      </c>
      <c r="F29" s="428"/>
      <c r="G29" s="427">
        <f t="shared" si="0"/>
        <v>0</v>
      </c>
      <c r="H29" s="425"/>
      <c r="I29" s="425" t="s">
        <v>4308</v>
      </c>
      <c r="J29" s="425" t="s">
        <v>4332</v>
      </c>
    </row>
    <row r="30" spans="1:10" ht="22.5">
      <c r="A30" s="425">
        <v>22</v>
      </c>
      <c r="B30" s="425" t="s">
        <v>4333</v>
      </c>
      <c r="C30" s="426" t="s">
        <v>4334</v>
      </c>
      <c r="D30" s="425" t="s">
        <v>4335</v>
      </c>
      <c r="E30" s="427">
        <v>15</v>
      </c>
      <c r="F30" s="428"/>
      <c r="G30" s="427">
        <f t="shared" si="0"/>
        <v>0</v>
      </c>
      <c r="H30" s="425"/>
      <c r="I30" s="425" t="s">
        <v>4308</v>
      </c>
      <c r="J30" s="425" t="s">
        <v>4313</v>
      </c>
    </row>
    <row r="31" spans="1:10" ht="12">
      <c r="A31" s="425">
        <v>23</v>
      </c>
      <c r="B31" s="425" t="s">
        <v>4336</v>
      </c>
      <c r="C31" s="426" t="s">
        <v>4337</v>
      </c>
      <c r="D31" s="425" t="s">
        <v>4329</v>
      </c>
      <c r="E31" s="427">
        <v>3</v>
      </c>
      <c r="F31" s="428"/>
      <c r="G31" s="427">
        <f t="shared" si="0"/>
        <v>0</v>
      </c>
      <c r="H31" s="425"/>
      <c r="I31" s="425" t="s">
        <v>4282</v>
      </c>
      <c r="J31" s="425" t="s">
        <v>4338</v>
      </c>
    </row>
    <row r="32" spans="1:10" ht="22.5">
      <c r="A32" s="425">
        <v>24</v>
      </c>
      <c r="B32" s="425" t="s">
        <v>4339</v>
      </c>
      <c r="C32" s="426" t="s">
        <v>4340</v>
      </c>
      <c r="D32" s="425" t="s">
        <v>4266</v>
      </c>
      <c r="E32" s="427">
        <v>1</v>
      </c>
      <c r="F32" s="428"/>
      <c r="G32" s="427">
        <f t="shared" si="0"/>
        <v>0</v>
      </c>
      <c r="H32" s="425"/>
      <c r="I32" s="425" t="s">
        <v>4282</v>
      </c>
      <c r="J32" s="425" t="s">
        <v>4341</v>
      </c>
    </row>
    <row r="33" spans="1:10" ht="12">
      <c r="A33" s="425">
        <v>25</v>
      </c>
      <c r="B33" s="425" t="s">
        <v>4342</v>
      </c>
      <c r="C33" s="426" t="s">
        <v>4343</v>
      </c>
      <c r="D33" s="425" t="s">
        <v>4266</v>
      </c>
      <c r="E33" s="427">
        <v>5</v>
      </c>
      <c r="F33" s="428"/>
      <c r="G33" s="427">
        <f t="shared" si="0"/>
        <v>0</v>
      </c>
      <c r="H33" s="425"/>
      <c r="I33" s="425" t="s">
        <v>4344</v>
      </c>
      <c r="J33" s="425" t="s">
        <v>4345</v>
      </c>
    </row>
    <row r="34" spans="1:10" ht="22.5">
      <c r="A34" s="425">
        <v>26</v>
      </c>
      <c r="B34" s="425" t="s">
        <v>4346</v>
      </c>
      <c r="C34" s="426" t="s">
        <v>4347</v>
      </c>
      <c r="D34" s="425" t="s">
        <v>4329</v>
      </c>
      <c r="E34" s="427">
        <v>1</v>
      </c>
      <c r="F34" s="428"/>
      <c r="G34" s="427">
        <f t="shared" si="0"/>
        <v>0</v>
      </c>
      <c r="H34" s="425"/>
      <c r="I34" s="425" t="s">
        <v>4308</v>
      </c>
      <c r="J34" s="425" t="s">
        <v>4320</v>
      </c>
    </row>
    <row r="35" spans="1:10" ht="12">
      <c r="A35" s="425">
        <v>27</v>
      </c>
      <c r="B35" s="425" t="s">
        <v>4348</v>
      </c>
      <c r="C35" s="426" t="s">
        <v>4349</v>
      </c>
      <c r="D35" s="425" t="s">
        <v>4266</v>
      </c>
      <c r="E35" s="427">
        <v>2</v>
      </c>
      <c r="F35" s="428"/>
      <c r="G35" s="427">
        <f t="shared" si="0"/>
        <v>0</v>
      </c>
      <c r="H35" s="425"/>
      <c r="I35" s="425" t="s">
        <v>4350</v>
      </c>
      <c r="J35" s="425" t="s">
        <v>4351</v>
      </c>
    </row>
    <row r="36" spans="1:10" ht="12">
      <c r="A36" s="425">
        <v>28</v>
      </c>
      <c r="B36" s="425" t="s">
        <v>4352</v>
      </c>
      <c r="C36" s="426" t="s">
        <v>4353</v>
      </c>
      <c r="D36" s="425" t="s">
        <v>4329</v>
      </c>
      <c r="E36" s="427">
        <v>1</v>
      </c>
      <c r="F36" s="428"/>
      <c r="G36" s="427">
        <f t="shared" si="0"/>
        <v>0</v>
      </c>
      <c r="H36" s="425"/>
      <c r="I36" s="425"/>
      <c r="J36" s="425"/>
    </row>
    <row r="37" spans="1:10" ht="12">
      <c r="A37" s="425">
        <v>29</v>
      </c>
      <c r="B37" s="425" t="s">
        <v>4354</v>
      </c>
      <c r="C37" s="426" t="s">
        <v>4355</v>
      </c>
      <c r="D37" s="425" t="s">
        <v>332</v>
      </c>
      <c r="E37" s="427">
        <v>123</v>
      </c>
      <c r="F37" s="428"/>
      <c r="G37" s="427">
        <f t="shared" si="0"/>
        <v>0</v>
      </c>
      <c r="H37" s="425"/>
      <c r="I37" s="425"/>
      <c r="J37" s="425"/>
    </row>
    <row r="38" spans="1:10" ht="12">
      <c r="A38" s="425">
        <v>30</v>
      </c>
      <c r="B38" s="425" t="s">
        <v>4356</v>
      </c>
      <c r="C38" s="426" t="s">
        <v>4357</v>
      </c>
      <c r="D38" s="425" t="s">
        <v>4266</v>
      </c>
      <c r="E38" s="427">
        <v>7</v>
      </c>
      <c r="F38" s="428"/>
      <c r="G38" s="427">
        <f t="shared" si="0"/>
        <v>0</v>
      </c>
      <c r="H38" s="425"/>
      <c r="I38" s="425" t="s">
        <v>4308</v>
      </c>
      <c r="J38" s="425" t="s">
        <v>4358</v>
      </c>
    </row>
    <row r="39" spans="1:10" ht="12">
      <c r="A39" s="425">
        <v>31</v>
      </c>
      <c r="B39" s="425" t="s">
        <v>4359</v>
      </c>
      <c r="C39" s="426" t="s">
        <v>4360</v>
      </c>
      <c r="D39" s="425" t="s">
        <v>4361</v>
      </c>
      <c r="E39" s="427">
        <v>7.15</v>
      </c>
      <c r="F39" s="428"/>
      <c r="G39" s="427">
        <f t="shared" si="0"/>
        <v>0</v>
      </c>
      <c r="H39" s="425"/>
      <c r="I39" s="425"/>
      <c r="J39" s="425"/>
    </row>
    <row r="40" spans="1:10" ht="12">
      <c r="A40" s="425"/>
      <c r="B40" s="425"/>
      <c r="C40" s="426" t="s">
        <v>4362</v>
      </c>
      <c r="D40" s="425"/>
      <c r="E40" s="425"/>
      <c r="F40" s="429"/>
      <c r="G40" s="427"/>
      <c r="H40" s="425"/>
      <c r="I40" s="425"/>
      <c r="J40" s="425" t="s">
        <v>4363</v>
      </c>
    </row>
    <row r="41" spans="1:10" ht="12">
      <c r="A41" s="425"/>
      <c r="B41" s="425"/>
      <c r="C41" s="426"/>
      <c r="D41" s="425"/>
      <c r="E41" s="425"/>
      <c r="F41" s="429"/>
      <c r="G41" s="427"/>
      <c r="H41" s="425"/>
      <c r="I41" s="425"/>
      <c r="J41" s="425"/>
    </row>
    <row r="42" spans="1:10" ht="12">
      <c r="A42" s="425"/>
      <c r="B42" s="425" t="s">
        <v>4364</v>
      </c>
      <c r="C42" s="426" t="s">
        <v>4365</v>
      </c>
      <c r="D42" s="425"/>
      <c r="E42" s="425"/>
      <c r="F42" s="429"/>
      <c r="G42" s="427"/>
      <c r="H42" s="425"/>
      <c r="I42" s="425"/>
      <c r="J42" s="425"/>
    </row>
    <row r="43" spans="1:10" ht="33.75">
      <c r="A43" s="425">
        <v>32</v>
      </c>
      <c r="B43" s="425" t="s">
        <v>4366</v>
      </c>
      <c r="C43" s="426" t="s">
        <v>4367</v>
      </c>
      <c r="D43" s="425" t="s">
        <v>332</v>
      </c>
      <c r="E43" s="427">
        <v>25</v>
      </c>
      <c r="F43" s="428"/>
      <c r="G43" s="427">
        <f aca="true" t="shared" si="1" ref="G43:G65">(E43*F43)</f>
        <v>0</v>
      </c>
      <c r="H43" s="425"/>
      <c r="I43" s="425" t="s">
        <v>4368</v>
      </c>
      <c r="J43" s="425" t="s">
        <v>4369</v>
      </c>
    </row>
    <row r="44" spans="1:10" ht="33.75">
      <c r="A44" s="425">
        <v>33</v>
      </c>
      <c r="B44" s="425" t="s">
        <v>4370</v>
      </c>
      <c r="C44" s="426" t="s">
        <v>4371</v>
      </c>
      <c r="D44" s="425" t="s">
        <v>4329</v>
      </c>
      <c r="E44" s="427">
        <v>1</v>
      </c>
      <c r="F44" s="428"/>
      <c r="G44" s="427">
        <f t="shared" si="1"/>
        <v>0</v>
      </c>
      <c r="H44" s="425"/>
      <c r="I44" s="425" t="s">
        <v>4286</v>
      </c>
      <c r="J44" s="425" t="s">
        <v>4372</v>
      </c>
    </row>
    <row r="45" spans="1:10" ht="12">
      <c r="A45" s="425">
        <v>34</v>
      </c>
      <c r="B45" s="425" t="s">
        <v>4373</v>
      </c>
      <c r="C45" s="426" t="s">
        <v>4374</v>
      </c>
      <c r="D45" s="425" t="s">
        <v>332</v>
      </c>
      <c r="E45" s="427">
        <v>80</v>
      </c>
      <c r="F45" s="428"/>
      <c r="G45" s="427">
        <f t="shared" si="1"/>
        <v>0</v>
      </c>
      <c r="H45" s="425"/>
      <c r="I45" s="425" t="s">
        <v>4282</v>
      </c>
      <c r="J45" s="425" t="s">
        <v>4375</v>
      </c>
    </row>
    <row r="46" spans="1:10" ht="12">
      <c r="A46" s="425">
        <v>35</v>
      </c>
      <c r="B46" s="425" t="s">
        <v>4376</v>
      </c>
      <c r="C46" s="426" t="s">
        <v>4377</v>
      </c>
      <c r="D46" s="425" t="s">
        <v>332</v>
      </c>
      <c r="E46" s="427">
        <v>65</v>
      </c>
      <c r="F46" s="428"/>
      <c r="G46" s="427">
        <f t="shared" si="1"/>
        <v>0</v>
      </c>
      <c r="H46" s="425"/>
      <c r="I46" s="425" t="s">
        <v>4282</v>
      </c>
      <c r="J46" s="425" t="s">
        <v>4378</v>
      </c>
    </row>
    <row r="47" spans="1:10" ht="12">
      <c r="A47" s="425">
        <v>36</v>
      </c>
      <c r="B47" s="425" t="s">
        <v>4379</v>
      </c>
      <c r="C47" s="426" t="s">
        <v>4380</v>
      </c>
      <c r="D47" s="425" t="s">
        <v>332</v>
      </c>
      <c r="E47" s="427">
        <v>15</v>
      </c>
      <c r="F47" s="428"/>
      <c r="G47" s="427">
        <f t="shared" si="1"/>
        <v>0</v>
      </c>
      <c r="H47" s="425"/>
      <c r="I47" s="425" t="s">
        <v>4282</v>
      </c>
      <c r="J47" s="425" t="s">
        <v>4290</v>
      </c>
    </row>
    <row r="48" spans="1:10" ht="22.5">
      <c r="A48" s="425">
        <v>37</v>
      </c>
      <c r="B48" s="425" t="s">
        <v>4381</v>
      </c>
      <c r="C48" s="426" t="s">
        <v>4382</v>
      </c>
      <c r="D48" s="425" t="s">
        <v>4266</v>
      </c>
      <c r="E48" s="427">
        <v>1</v>
      </c>
      <c r="F48" s="428"/>
      <c r="G48" s="427">
        <f t="shared" si="1"/>
        <v>0</v>
      </c>
      <c r="H48" s="425"/>
      <c r="I48" s="425" t="s">
        <v>4282</v>
      </c>
      <c r="J48" s="425" t="s">
        <v>4341</v>
      </c>
    </row>
    <row r="49" spans="1:10" ht="12">
      <c r="A49" s="425">
        <v>38</v>
      </c>
      <c r="B49" s="425" t="s">
        <v>4383</v>
      </c>
      <c r="C49" s="426" t="s">
        <v>4384</v>
      </c>
      <c r="D49" s="425" t="s">
        <v>4335</v>
      </c>
      <c r="E49" s="427">
        <v>7</v>
      </c>
      <c r="F49" s="428"/>
      <c r="G49" s="427">
        <f t="shared" si="1"/>
        <v>0</v>
      </c>
      <c r="H49" s="425"/>
      <c r="I49" s="425" t="s">
        <v>4308</v>
      </c>
      <c r="J49" s="425" t="s">
        <v>4358</v>
      </c>
    </row>
    <row r="50" spans="1:10" ht="22.5">
      <c r="A50" s="425">
        <v>39</v>
      </c>
      <c r="B50" s="425" t="s">
        <v>4385</v>
      </c>
      <c r="C50" s="426" t="s">
        <v>4386</v>
      </c>
      <c r="D50" s="425" t="s">
        <v>332</v>
      </c>
      <c r="E50" s="427">
        <v>17</v>
      </c>
      <c r="F50" s="428"/>
      <c r="G50" s="427">
        <f t="shared" si="1"/>
        <v>0</v>
      </c>
      <c r="H50" s="425"/>
      <c r="I50" s="425" t="s">
        <v>4308</v>
      </c>
      <c r="J50" s="425" t="s">
        <v>4387</v>
      </c>
    </row>
    <row r="51" spans="1:10" ht="12">
      <c r="A51" s="425">
        <v>40</v>
      </c>
      <c r="B51" s="425" t="s">
        <v>4388</v>
      </c>
      <c r="C51" s="426" t="s">
        <v>4389</v>
      </c>
      <c r="D51" s="425" t="s">
        <v>332</v>
      </c>
      <c r="E51" s="427">
        <v>160</v>
      </c>
      <c r="F51" s="428"/>
      <c r="G51" s="427">
        <f t="shared" si="1"/>
        <v>0</v>
      </c>
      <c r="H51" s="425"/>
      <c r="I51" s="425" t="s">
        <v>4308</v>
      </c>
      <c r="J51" s="425" t="s">
        <v>4375</v>
      </c>
    </row>
    <row r="52" spans="1:10" ht="12">
      <c r="A52" s="425">
        <v>41</v>
      </c>
      <c r="B52" s="425" t="s">
        <v>4390</v>
      </c>
      <c r="C52" s="426" t="s">
        <v>4391</v>
      </c>
      <c r="D52" s="425" t="s">
        <v>4266</v>
      </c>
      <c r="E52" s="427">
        <v>35</v>
      </c>
      <c r="F52" s="428"/>
      <c r="G52" s="427">
        <f t="shared" si="1"/>
        <v>0</v>
      </c>
      <c r="H52" s="425"/>
      <c r="I52" s="425" t="s">
        <v>4392</v>
      </c>
      <c r="J52" s="425" t="s">
        <v>4393</v>
      </c>
    </row>
    <row r="53" spans="1:10" ht="22.5">
      <c r="A53" s="425">
        <v>42</v>
      </c>
      <c r="B53" s="425" t="s">
        <v>4394</v>
      </c>
      <c r="C53" s="426" t="s">
        <v>4395</v>
      </c>
      <c r="D53" s="425" t="s">
        <v>4266</v>
      </c>
      <c r="E53" s="427">
        <v>1</v>
      </c>
      <c r="F53" s="428"/>
      <c r="G53" s="427">
        <f t="shared" si="1"/>
        <v>0</v>
      </c>
      <c r="H53" s="425"/>
      <c r="I53" s="425" t="s">
        <v>4308</v>
      </c>
      <c r="J53" s="425" t="s">
        <v>4320</v>
      </c>
    </row>
    <row r="54" spans="1:10" ht="22.5">
      <c r="A54" s="425">
        <v>43</v>
      </c>
      <c r="B54" s="425" t="s">
        <v>4396</v>
      </c>
      <c r="C54" s="426" t="s">
        <v>4397</v>
      </c>
      <c r="D54" s="425" t="s">
        <v>4329</v>
      </c>
      <c r="E54" s="427">
        <v>2</v>
      </c>
      <c r="F54" s="428"/>
      <c r="G54" s="427">
        <f t="shared" si="1"/>
        <v>0</v>
      </c>
      <c r="H54" s="425"/>
      <c r="I54" s="425" t="s">
        <v>4368</v>
      </c>
      <c r="J54" s="425" t="s">
        <v>4398</v>
      </c>
    </row>
    <row r="55" spans="1:10" ht="12">
      <c r="A55" s="425">
        <v>44</v>
      </c>
      <c r="B55" s="425" t="s">
        <v>4399</v>
      </c>
      <c r="C55" s="426" t="s">
        <v>4400</v>
      </c>
      <c r="D55" s="425" t="s">
        <v>4266</v>
      </c>
      <c r="E55" s="427">
        <v>6</v>
      </c>
      <c r="F55" s="428"/>
      <c r="G55" s="427">
        <f t="shared" si="1"/>
        <v>0</v>
      </c>
      <c r="H55" s="425"/>
      <c r="I55" s="425" t="s">
        <v>4308</v>
      </c>
      <c r="J55" s="425" t="s">
        <v>4338</v>
      </c>
    </row>
    <row r="56" spans="1:10" ht="12">
      <c r="A56" s="425">
        <v>45</v>
      </c>
      <c r="B56" s="425" t="s">
        <v>4401</v>
      </c>
      <c r="C56" s="426" t="s">
        <v>4402</v>
      </c>
      <c r="D56" s="425" t="s">
        <v>4266</v>
      </c>
      <c r="E56" s="427">
        <v>6</v>
      </c>
      <c r="F56" s="428"/>
      <c r="G56" s="427">
        <f t="shared" si="1"/>
        <v>0</v>
      </c>
      <c r="H56" s="425"/>
      <c r="I56" s="425" t="s">
        <v>4308</v>
      </c>
      <c r="J56" s="425" t="s">
        <v>4338</v>
      </c>
    </row>
    <row r="57" spans="1:10" ht="22.5">
      <c r="A57" s="425">
        <v>46</v>
      </c>
      <c r="B57" s="425" t="s">
        <v>4403</v>
      </c>
      <c r="C57" s="426" t="s">
        <v>4404</v>
      </c>
      <c r="D57" s="425" t="s">
        <v>4329</v>
      </c>
      <c r="E57" s="427">
        <v>1</v>
      </c>
      <c r="F57" s="428"/>
      <c r="G57" s="427">
        <f t="shared" si="1"/>
        <v>0</v>
      </c>
      <c r="H57" s="425"/>
      <c r="I57" s="425" t="s">
        <v>4368</v>
      </c>
      <c r="J57" s="425" t="s">
        <v>4283</v>
      </c>
    </row>
    <row r="58" spans="1:10" ht="12">
      <c r="A58" s="425">
        <v>47</v>
      </c>
      <c r="B58" s="425" t="s">
        <v>4405</v>
      </c>
      <c r="C58" s="426" t="s">
        <v>4406</v>
      </c>
      <c r="D58" s="425" t="s">
        <v>4329</v>
      </c>
      <c r="E58" s="427">
        <v>1</v>
      </c>
      <c r="F58" s="428"/>
      <c r="G58" s="427">
        <f t="shared" si="1"/>
        <v>0</v>
      </c>
      <c r="H58" s="425"/>
      <c r="I58" s="425" t="s">
        <v>4282</v>
      </c>
      <c r="J58" s="425" t="s">
        <v>4341</v>
      </c>
    </row>
    <row r="59" spans="1:10" ht="12">
      <c r="A59" s="425">
        <v>48</v>
      </c>
      <c r="B59" s="425" t="s">
        <v>4407</v>
      </c>
      <c r="C59" s="426" t="s">
        <v>4357</v>
      </c>
      <c r="D59" s="425" t="s">
        <v>4266</v>
      </c>
      <c r="E59" s="427">
        <v>8</v>
      </c>
      <c r="F59" s="428"/>
      <c r="G59" s="427">
        <f t="shared" si="1"/>
        <v>0</v>
      </c>
      <c r="H59" s="425"/>
      <c r="I59" s="425" t="s">
        <v>4286</v>
      </c>
      <c r="J59" s="425" t="s">
        <v>4408</v>
      </c>
    </row>
    <row r="60" spans="1:10" ht="22.5">
      <c r="A60" s="425">
        <v>49</v>
      </c>
      <c r="B60" s="425" t="s">
        <v>4409</v>
      </c>
      <c r="C60" s="426" t="s">
        <v>4410</v>
      </c>
      <c r="D60" s="425" t="s">
        <v>332</v>
      </c>
      <c r="E60" s="427">
        <v>42</v>
      </c>
      <c r="F60" s="428"/>
      <c r="G60" s="427">
        <f t="shared" si="1"/>
        <v>0</v>
      </c>
      <c r="H60" s="425"/>
      <c r="I60" s="425" t="s">
        <v>4308</v>
      </c>
      <c r="J60" s="425" t="s">
        <v>4411</v>
      </c>
    </row>
    <row r="61" spans="1:10" ht="22.5">
      <c r="A61" s="425">
        <v>50</v>
      </c>
      <c r="B61" s="425" t="s">
        <v>4412</v>
      </c>
      <c r="C61" s="426" t="s">
        <v>4413</v>
      </c>
      <c r="D61" s="425" t="s">
        <v>4266</v>
      </c>
      <c r="E61" s="427">
        <v>6</v>
      </c>
      <c r="F61" s="428"/>
      <c r="G61" s="427">
        <f t="shared" si="1"/>
        <v>0</v>
      </c>
      <c r="H61" s="425"/>
      <c r="I61" s="425" t="s">
        <v>4308</v>
      </c>
      <c r="J61" s="425" t="s">
        <v>4338</v>
      </c>
    </row>
    <row r="62" spans="1:10" ht="12">
      <c r="A62" s="425">
        <v>51</v>
      </c>
      <c r="B62" s="425" t="s">
        <v>4414</v>
      </c>
      <c r="C62" s="426" t="s">
        <v>4415</v>
      </c>
      <c r="D62" s="425" t="s">
        <v>332</v>
      </c>
      <c r="E62" s="427">
        <v>160</v>
      </c>
      <c r="F62" s="428"/>
      <c r="G62" s="427">
        <f t="shared" si="1"/>
        <v>0</v>
      </c>
      <c r="H62" s="425"/>
      <c r="I62" s="425" t="s">
        <v>4416</v>
      </c>
      <c r="J62" s="425" t="s">
        <v>4393</v>
      </c>
    </row>
    <row r="63" spans="1:10" ht="12">
      <c r="A63" s="425">
        <v>52</v>
      </c>
      <c r="B63" s="425" t="s">
        <v>4417</v>
      </c>
      <c r="C63" s="426" t="s">
        <v>4418</v>
      </c>
      <c r="D63" s="425" t="s">
        <v>332</v>
      </c>
      <c r="E63" s="427">
        <v>160</v>
      </c>
      <c r="F63" s="428"/>
      <c r="G63" s="427">
        <f t="shared" si="1"/>
        <v>0</v>
      </c>
      <c r="H63" s="425"/>
      <c r="I63" s="425" t="s">
        <v>4419</v>
      </c>
      <c r="J63" s="425" t="s">
        <v>4341</v>
      </c>
    </row>
    <row r="64" spans="1:10" ht="12">
      <c r="A64" s="425">
        <v>53</v>
      </c>
      <c r="B64" s="425" t="s">
        <v>4420</v>
      </c>
      <c r="C64" s="426" t="s">
        <v>4421</v>
      </c>
      <c r="D64" s="425" t="s">
        <v>4266</v>
      </c>
      <c r="E64" s="427">
        <v>10</v>
      </c>
      <c r="F64" s="428"/>
      <c r="G64" s="427">
        <f t="shared" si="1"/>
        <v>0</v>
      </c>
      <c r="H64" s="425"/>
      <c r="I64" s="425" t="s">
        <v>4308</v>
      </c>
      <c r="J64" s="425" t="s">
        <v>4372</v>
      </c>
    </row>
    <row r="65" spans="1:10" ht="12">
      <c r="A65" s="425">
        <v>54</v>
      </c>
      <c r="B65" s="425" t="s">
        <v>4422</v>
      </c>
      <c r="C65" s="426" t="s">
        <v>4423</v>
      </c>
      <c r="D65" s="425" t="s">
        <v>4361</v>
      </c>
      <c r="E65" s="427">
        <v>1.28</v>
      </c>
      <c r="F65" s="428"/>
      <c r="G65" s="427">
        <f t="shared" si="1"/>
        <v>0</v>
      </c>
      <c r="H65" s="425"/>
      <c r="I65" s="425"/>
      <c r="J65" s="425"/>
    </row>
    <row r="66" spans="1:10" ht="12">
      <c r="A66" s="425"/>
      <c r="B66" s="425"/>
      <c r="C66" s="426" t="s">
        <v>4424</v>
      </c>
      <c r="D66" s="425"/>
      <c r="E66" s="425"/>
      <c r="F66" s="429"/>
      <c r="G66" s="427"/>
      <c r="H66" s="425"/>
      <c r="I66" s="425"/>
      <c r="J66" s="425" t="s">
        <v>4425</v>
      </c>
    </row>
    <row r="67" spans="1:10" ht="12">
      <c r="A67" s="425"/>
      <c r="B67" s="425"/>
      <c r="C67" s="426"/>
      <c r="D67" s="425"/>
      <c r="E67" s="425"/>
      <c r="F67" s="429"/>
      <c r="G67" s="427"/>
      <c r="H67" s="425"/>
      <c r="I67" s="425"/>
      <c r="J67" s="425"/>
    </row>
    <row r="68" spans="1:10" ht="12">
      <c r="A68" s="425"/>
      <c r="B68" s="425" t="s">
        <v>4426</v>
      </c>
      <c r="C68" s="426" t="s">
        <v>4427</v>
      </c>
      <c r="D68" s="425"/>
      <c r="E68" s="425"/>
      <c r="F68" s="429"/>
      <c r="G68" s="427"/>
      <c r="H68" s="425"/>
      <c r="I68" s="425"/>
      <c r="J68" s="425"/>
    </row>
    <row r="69" spans="1:10" ht="22.5">
      <c r="A69" s="425">
        <v>55</v>
      </c>
      <c r="B69" s="425" t="s">
        <v>4428</v>
      </c>
      <c r="C69" s="426" t="s">
        <v>4429</v>
      </c>
      <c r="D69" s="425" t="s">
        <v>4266</v>
      </c>
      <c r="E69" s="427">
        <v>2</v>
      </c>
      <c r="F69" s="428"/>
      <c r="G69" s="427">
        <f aca="true" t="shared" si="2" ref="G69:G88">(E69*F69)</f>
        <v>0</v>
      </c>
      <c r="H69" s="425"/>
      <c r="I69" s="425" t="s">
        <v>4286</v>
      </c>
      <c r="J69" s="425" t="s">
        <v>4283</v>
      </c>
    </row>
    <row r="70" spans="1:10" ht="12">
      <c r="A70" s="425">
        <v>56</v>
      </c>
      <c r="B70" s="425" t="s">
        <v>4430</v>
      </c>
      <c r="C70" s="426" t="s">
        <v>4431</v>
      </c>
      <c r="D70" s="425" t="s">
        <v>4266</v>
      </c>
      <c r="E70" s="427">
        <v>8</v>
      </c>
      <c r="F70" s="428"/>
      <c r="G70" s="427">
        <f t="shared" si="2"/>
        <v>0</v>
      </c>
      <c r="H70" s="425"/>
      <c r="I70" s="425" t="s">
        <v>4432</v>
      </c>
      <c r="J70" s="425" t="s">
        <v>4309</v>
      </c>
    </row>
    <row r="71" spans="1:10" ht="22.5">
      <c r="A71" s="425">
        <v>57</v>
      </c>
      <c r="B71" s="425" t="s">
        <v>4433</v>
      </c>
      <c r="C71" s="426" t="s">
        <v>4434</v>
      </c>
      <c r="D71" s="425" t="s">
        <v>4266</v>
      </c>
      <c r="E71" s="427">
        <v>8</v>
      </c>
      <c r="F71" s="428"/>
      <c r="G71" s="427">
        <f t="shared" si="2"/>
        <v>0</v>
      </c>
      <c r="H71" s="425"/>
      <c r="I71" s="425" t="s">
        <v>4267</v>
      </c>
      <c r="J71" s="425" t="s">
        <v>4435</v>
      </c>
    </row>
    <row r="72" spans="1:10" ht="12">
      <c r="A72" s="425">
        <v>58</v>
      </c>
      <c r="B72" s="425" t="s">
        <v>4436</v>
      </c>
      <c r="C72" s="426" t="s">
        <v>4437</v>
      </c>
      <c r="D72" s="425" t="s">
        <v>4266</v>
      </c>
      <c r="E72" s="427">
        <v>1</v>
      </c>
      <c r="F72" s="428"/>
      <c r="G72" s="427">
        <f t="shared" si="2"/>
        <v>0</v>
      </c>
      <c r="H72" s="425"/>
      <c r="I72" s="425" t="s">
        <v>4438</v>
      </c>
      <c r="J72" s="425" t="s">
        <v>4290</v>
      </c>
    </row>
    <row r="73" spans="1:10" ht="12">
      <c r="A73" s="425">
        <v>59</v>
      </c>
      <c r="B73" s="425" t="s">
        <v>4439</v>
      </c>
      <c r="C73" s="426" t="s">
        <v>4440</v>
      </c>
      <c r="D73" s="425" t="s">
        <v>4266</v>
      </c>
      <c r="E73" s="427">
        <v>5</v>
      </c>
      <c r="F73" s="428"/>
      <c r="G73" s="427">
        <f t="shared" si="2"/>
        <v>0</v>
      </c>
      <c r="H73" s="425"/>
      <c r="I73" s="425" t="s">
        <v>4286</v>
      </c>
      <c r="J73" s="425" t="s">
        <v>4441</v>
      </c>
    </row>
    <row r="74" spans="1:10" ht="12">
      <c r="A74" s="425">
        <v>60</v>
      </c>
      <c r="B74" s="425" t="s">
        <v>4442</v>
      </c>
      <c r="C74" s="426" t="s">
        <v>4443</v>
      </c>
      <c r="D74" s="425" t="s">
        <v>4266</v>
      </c>
      <c r="E74" s="427">
        <v>2</v>
      </c>
      <c r="F74" s="428"/>
      <c r="G74" s="427">
        <f t="shared" si="2"/>
        <v>0</v>
      </c>
      <c r="H74" s="425"/>
      <c r="I74" s="425" t="s">
        <v>4368</v>
      </c>
      <c r="J74" s="425" t="s">
        <v>4398</v>
      </c>
    </row>
    <row r="75" spans="1:10" ht="33.75">
      <c r="A75" s="425">
        <v>61</v>
      </c>
      <c r="B75" s="425" t="s">
        <v>4444</v>
      </c>
      <c r="C75" s="426" t="s">
        <v>4445</v>
      </c>
      <c r="D75" s="425" t="s">
        <v>4329</v>
      </c>
      <c r="E75" s="427">
        <v>1</v>
      </c>
      <c r="F75" s="428"/>
      <c r="G75" s="427">
        <f t="shared" si="2"/>
        <v>0</v>
      </c>
      <c r="H75" s="425"/>
      <c r="I75" s="425"/>
      <c r="J75" s="425"/>
    </row>
    <row r="76" spans="1:10" ht="180">
      <c r="A76" s="425">
        <v>62</v>
      </c>
      <c r="B76" s="425" t="s">
        <v>4446</v>
      </c>
      <c r="C76" s="426" t="s">
        <v>4447</v>
      </c>
      <c r="D76" s="425" t="s">
        <v>4329</v>
      </c>
      <c r="E76" s="427">
        <v>1</v>
      </c>
      <c r="F76" s="428"/>
      <c r="G76" s="427">
        <f t="shared" si="2"/>
        <v>0</v>
      </c>
      <c r="H76" s="425"/>
      <c r="I76" s="425" t="s">
        <v>4448</v>
      </c>
      <c r="J76" s="425" t="s">
        <v>4449</v>
      </c>
    </row>
    <row r="77" spans="1:10" ht="22.5">
      <c r="A77" s="425">
        <v>63</v>
      </c>
      <c r="B77" s="425" t="s">
        <v>4450</v>
      </c>
      <c r="C77" s="426" t="s">
        <v>4451</v>
      </c>
      <c r="D77" s="425" t="s">
        <v>4266</v>
      </c>
      <c r="E77" s="427">
        <v>1</v>
      </c>
      <c r="F77" s="428"/>
      <c r="G77" s="427">
        <f t="shared" si="2"/>
        <v>0</v>
      </c>
      <c r="H77" s="425"/>
      <c r="I77" s="425" t="s">
        <v>4267</v>
      </c>
      <c r="J77" s="425" t="s">
        <v>4441</v>
      </c>
    </row>
    <row r="78" spans="1:10" ht="22.5">
      <c r="A78" s="425">
        <v>64</v>
      </c>
      <c r="B78" s="425" t="s">
        <v>4452</v>
      </c>
      <c r="C78" s="426" t="s">
        <v>4453</v>
      </c>
      <c r="D78" s="425" t="s">
        <v>4266</v>
      </c>
      <c r="E78" s="427">
        <v>1</v>
      </c>
      <c r="F78" s="428"/>
      <c r="G78" s="427">
        <f t="shared" si="2"/>
        <v>0</v>
      </c>
      <c r="H78" s="425"/>
      <c r="I78" s="425" t="s">
        <v>4267</v>
      </c>
      <c r="J78" s="425" t="s">
        <v>4441</v>
      </c>
    </row>
    <row r="79" spans="1:10" ht="12">
      <c r="A79" s="425">
        <v>65</v>
      </c>
      <c r="B79" s="425" t="s">
        <v>4454</v>
      </c>
      <c r="C79" s="426" t="s">
        <v>4455</v>
      </c>
      <c r="D79" s="425" t="s">
        <v>4266</v>
      </c>
      <c r="E79" s="427">
        <v>6</v>
      </c>
      <c r="F79" s="428"/>
      <c r="G79" s="427">
        <f t="shared" si="2"/>
        <v>0</v>
      </c>
      <c r="H79" s="425"/>
      <c r="I79" s="425" t="s">
        <v>4456</v>
      </c>
      <c r="J79" s="425" t="s">
        <v>4290</v>
      </c>
    </row>
    <row r="80" spans="1:10" ht="12">
      <c r="A80" s="425">
        <v>66</v>
      </c>
      <c r="B80" s="425" t="s">
        <v>4457</v>
      </c>
      <c r="C80" s="426" t="s">
        <v>4458</v>
      </c>
      <c r="D80" s="425" t="s">
        <v>4266</v>
      </c>
      <c r="E80" s="427">
        <v>6</v>
      </c>
      <c r="F80" s="428"/>
      <c r="G80" s="427">
        <f t="shared" si="2"/>
        <v>0</v>
      </c>
      <c r="H80" s="425"/>
      <c r="I80" s="425" t="s">
        <v>4456</v>
      </c>
      <c r="J80" s="425" t="s">
        <v>4290</v>
      </c>
    </row>
    <row r="81" spans="1:10" ht="12">
      <c r="A81" s="425">
        <v>67</v>
      </c>
      <c r="B81" s="425" t="s">
        <v>4459</v>
      </c>
      <c r="C81" s="426" t="s">
        <v>4460</v>
      </c>
      <c r="D81" s="425" t="s">
        <v>4266</v>
      </c>
      <c r="E81" s="427">
        <v>4</v>
      </c>
      <c r="F81" s="428"/>
      <c r="G81" s="427">
        <f t="shared" si="2"/>
        <v>0</v>
      </c>
      <c r="H81" s="425"/>
      <c r="I81" s="425" t="s">
        <v>4461</v>
      </c>
      <c r="J81" s="425" t="s">
        <v>4462</v>
      </c>
    </row>
    <row r="82" spans="1:10" ht="22.5">
      <c r="A82" s="425">
        <v>68</v>
      </c>
      <c r="B82" s="425" t="s">
        <v>4463</v>
      </c>
      <c r="C82" s="426" t="s">
        <v>4464</v>
      </c>
      <c r="D82" s="425" t="s">
        <v>4266</v>
      </c>
      <c r="E82" s="427">
        <v>2</v>
      </c>
      <c r="F82" s="428"/>
      <c r="G82" s="427">
        <f t="shared" si="2"/>
        <v>0</v>
      </c>
      <c r="H82" s="425"/>
      <c r="I82" s="425" t="s">
        <v>4456</v>
      </c>
      <c r="J82" s="425" t="s">
        <v>4372</v>
      </c>
    </row>
    <row r="83" spans="1:10" ht="22.5">
      <c r="A83" s="425">
        <v>69</v>
      </c>
      <c r="B83" s="425" t="s">
        <v>4465</v>
      </c>
      <c r="C83" s="426" t="s">
        <v>4466</v>
      </c>
      <c r="D83" s="425" t="s">
        <v>4266</v>
      </c>
      <c r="E83" s="427">
        <v>1</v>
      </c>
      <c r="F83" s="428"/>
      <c r="G83" s="427">
        <f t="shared" si="2"/>
        <v>0</v>
      </c>
      <c r="H83" s="425"/>
      <c r="I83" s="425" t="s">
        <v>4308</v>
      </c>
      <c r="J83" s="425" t="s">
        <v>4320</v>
      </c>
    </row>
    <row r="84" spans="1:10" ht="12">
      <c r="A84" s="425">
        <v>70</v>
      </c>
      <c r="B84" s="425" t="s">
        <v>4467</v>
      </c>
      <c r="C84" s="426" t="s">
        <v>4468</v>
      </c>
      <c r="D84" s="425" t="s">
        <v>4266</v>
      </c>
      <c r="E84" s="427">
        <v>2</v>
      </c>
      <c r="F84" s="428"/>
      <c r="G84" s="427">
        <f t="shared" si="2"/>
        <v>0</v>
      </c>
      <c r="H84" s="425"/>
      <c r="I84" s="425" t="s">
        <v>4308</v>
      </c>
      <c r="J84" s="425" t="s">
        <v>4341</v>
      </c>
    </row>
    <row r="85" spans="1:10" ht="12">
      <c r="A85" s="425">
        <v>71</v>
      </c>
      <c r="B85" s="425" t="s">
        <v>4469</v>
      </c>
      <c r="C85" s="426" t="s">
        <v>4470</v>
      </c>
      <c r="D85" s="425" t="s">
        <v>4266</v>
      </c>
      <c r="E85" s="427">
        <v>6</v>
      </c>
      <c r="F85" s="428"/>
      <c r="G85" s="427">
        <f t="shared" si="2"/>
        <v>0</v>
      </c>
      <c r="H85" s="425"/>
      <c r="I85" s="425" t="s">
        <v>4471</v>
      </c>
      <c r="J85" s="425" t="s">
        <v>4320</v>
      </c>
    </row>
    <row r="86" spans="1:10" ht="12">
      <c r="A86" s="425">
        <v>72</v>
      </c>
      <c r="B86" s="425" t="s">
        <v>4472</v>
      </c>
      <c r="C86" s="426" t="s">
        <v>4473</v>
      </c>
      <c r="D86" s="425" t="s">
        <v>4266</v>
      </c>
      <c r="E86" s="427">
        <v>6</v>
      </c>
      <c r="F86" s="428"/>
      <c r="G86" s="427">
        <f t="shared" si="2"/>
        <v>0</v>
      </c>
      <c r="H86" s="425"/>
      <c r="I86" s="425" t="s">
        <v>4308</v>
      </c>
      <c r="J86" s="425" t="s">
        <v>4338</v>
      </c>
    </row>
    <row r="87" spans="1:10" ht="22.5">
      <c r="A87" s="425">
        <v>73</v>
      </c>
      <c r="B87" s="425" t="s">
        <v>4474</v>
      </c>
      <c r="C87" s="426" t="s">
        <v>4475</v>
      </c>
      <c r="D87" s="425" t="s">
        <v>4476</v>
      </c>
      <c r="E87" s="427">
        <v>6</v>
      </c>
      <c r="F87" s="428"/>
      <c r="G87" s="427">
        <f t="shared" si="2"/>
        <v>0</v>
      </c>
      <c r="H87" s="425"/>
      <c r="I87" s="425" t="s">
        <v>4308</v>
      </c>
      <c r="J87" s="425" t="s">
        <v>4320</v>
      </c>
    </row>
    <row r="88" spans="1:10" ht="12">
      <c r="A88" s="425">
        <v>74</v>
      </c>
      <c r="B88" s="425" t="s">
        <v>4477</v>
      </c>
      <c r="C88" s="426" t="s">
        <v>4478</v>
      </c>
      <c r="D88" s="425" t="s">
        <v>4361</v>
      </c>
      <c r="E88" s="427">
        <v>0.8</v>
      </c>
      <c r="F88" s="428"/>
      <c r="G88" s="427">
        <f t="shared" si="2"/>
        <v>0</v>
      </c>
      <c r="H88" s="425"/>
      <c r="I88" s="425"/>
      <c r="J88" s="425"/>
    </row>
    <row r="89" spans="1:10" ht="12">
      <c r="A89" s="425"/>
      <c r="B89" s="425"/>
      <c r="C89" s="426" t="s">
        <v>4479</v>
      </c>
      <c r="D89" s="425"/>
      <c r="E89" s="425"/>
      <c r="F89" s="425"/>
      <c r="G89" s="427"/>
      <c r="H89" s="425"/>
      <c r="I89" s="425"/>
      <c r="J89" s="425" t="s">
        <v>4480</v>
      </c>
    </row>
    <row r="90" spans="1:10" ht="12">
      <c r="A90" s="425"/>
      <c r="B90" s="425"/>
      <c r="C90" s="426"/>
      <c r="D90" s="425"/>
      <c r="E90" s="425"/>
      <c r="F90" s="425"/>
      <c r="G90" s="425"/>
      <c r="H90" s="425"/>
      <c r="I90" s="425"/>
      <c r="J90" s="425"/>
    </row>
    <row r="91" spans="1:10" ht="12">
      <c r="A91" s="425" t="s">
        <v>4259</v>
      </c>
      <c r="B91" s="425" t="s">
        <v>4260</v>
      </c>
      <c r="C91" s="426" t="s">
        <v>4481</v>
      </c>
      <c r="D91" s="425"/>
      <c r="E91" s="425"/>
      <c r="F91" s="425"/>
      <c r="G91" s="430">
        <f>SUM(G9:G89)</f>
        <v>0</v>
      </c>
      <c r="H91" s="431" t="s">
        <v>4482</v>
      </c>
      <c r="I91" s="425"/>
      <c r="J91" s="425"/>
    </row>
  </sheetData>
  <sheetProtection algorithmName="SHA-512" hashValue="eynYJvHzU7nAgvqEkmh5xZGya9qQrSZl916ZKueVTYAoNahWIVOruHHd0HelFAtWD2vyxlvnIlOaKfriVRr8VA==" saltValue="WzcdEPr3Pbv4DfdwcWbzcg==" spinCount="100000" sheet="1" objects="1" scenarios="1"/>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topLeftCell="A1">
      <selection activeCell="F8" sqref="F8"/>
    </sheetView>
  </sheetViews>
  <sheetFormatPr defaultColWidth="9.140625" defaultRowHeight="12"/>
  <cols>
    <col min="2" max="2" width="16.28125" style="0" customWidth="1"/>
    <col min="3" max="3" width="36.140625" style="0" customWidth="1"/>
    <col min="5" max="5" width="12.7109375" style="0" customWidth="1"/>
    <col min="6" max="6" width="13.8515625" style="0" customWidth="1"/>
    <col min="7" max="7" width="12.8515625" style="0" customWidth="1"/>
    <col min="8" max="8" width="14.28125" style="0" customWidth="1"/>
  </cols>
  <sheetData>
    <row r="1" spans="1:10" ht="12">
      <c r="A1" s="425"/>
      <c r="B1" s="425"/>
      <c r="C1" s="425"/>
      <c r="D1" s="425"/>
      <c r="E1" s="425"/>
      <c r="F1" s="425"/>
      <c r="G1" s="425"/>
      <c r="H1" s="425"/>
      <c r="I1" s="425"/>
      <c r="J1" s="425"/>
    </row>
    <row r="2" spans="1:10" ht="12">
      <c r="A2" s="425" t="s">
        <v>4238</v>
      </c>
      <c r="B2" s="425" t="s">
        <v>4239</v>
      </c>
      <c r="C2" s="426" t="s">
        <v>4483</v>
      </c>
      <c r="D2" s="425"/>
      <c r="E2" s="425"/>
      <c r="F2" s="425" t="s">
        <v>4241</v>
      </c>
      <c r="G2" s="425" t="s">
        <v>4242</v>
      </c>
      <c r="H2" s="425" t="s">
        <v>4484</v>
      </c>
      <c r="I2" s="425"/>
      <c r="J2" s="425"/>
    </row>
    <row r="3" spans="1:10" ht="12">
      <c r="A3" s="425" t="s">
        <v>4238</v>
      </c>
      <c r="B3" s="425" t="s">
        <v>4485</v>
      </c>
      <c r="C3" s="426" t="s">
        <v>4245</v>
      </c>
      <c r="D3" s="425"/>
      <c r="E3" s="425"/>
      <c r="F3" s="425" t="s">
        <v>4246</v>
      </c>
      <c r="G3" s="425" t="s">
        <v>4247</v>
      </c>
      <c r="H3" s="425" t="s">
        <v>4486</v>
      </c>
      <c r="I3" s="425"/>
      <c r="J3" s="425"/>
    </row>
    <row r="4" spans="1:10" ht="12">
      <c r="A4" s="425"/>
      <c r="B4" s="425"/>
      <c r="C4" s="426"/>
      <c r="D4" s="425"/>
      <c r="E4" s="425"/>
      <c r="F4" s="425"/>
      <c r="G4" s="425"/>
      <c r="H4" s="425"/>
      <c r="I4" s="425"/>
      <c r="J4" s="425"/>
    </row>
    <row r="5" spans="1:10" ht="22.5">
      <c r="A5" s="425" t="s">
        <v>4249</v>
      </c>
      <c r="B5" s="425" t="s">
        <v>4250</v>
      </c>
      <c r="C5" s="426" t="s">
        <v>4251</v>
      </c>
      <c r="D5" s="425" t="s">
        <v>4252</v>
      </c>
      <c r="E5" s="426" t="s">
        <v>4253</v>
      </c>
      <c r="F5" s="426" t="s">
        <v>4254</v>
      </c>
      <c r="G5" s="426" t="s">
        <v>4255</v>
      </c>
      <c r="H5" s="426" t="s">
        <v>4256</v>
      </c>
      <c r="I5" s="426" t="s">
        <v>4487</v>
      </c>
      <c r="J5" s="426" t="s">
        <v>4258</v>
      </c>
    </row>
    <row r="6" spans="1:10" ht="12">
      <c r="A6" s="425"/>
      <c r="B6" s="425"/>
      <c r="C6" s="426"/>
      <c r="D6" s="425"/>
      <c r="E6" s="425"/>
      <c r="F6" s="425"/>
      <c r="G6" s="425"/>
      <c r="H6" s="425"/>
      <c r="I6" s="425"/>
      <c r="J6" s="425"/>
    </row>
    <row r="7" spans="1:10" ht="12">
      <c r="A7" s="425"/>
      <c r="B7" s="425" t="s">
        <v>4488</v>
      </c>
      <c r="C7" s="426" t="s">
        <v>4483</v>
      </c>
      <c r="D7" s="425"/>
      <c r="E7" s="425"/>
      <c r="F7" s="425"/>
      <c r="G7" s="425"/>
      <c r="H7" s="425"/>
      <c r="I7" s="425"/>
      <c r="J7" s="425"/>
    </row>
    <row r="8" spans="1:10" ht="12">
      <c r="A8" s="425">
        <v>1</v>
      </c>
      <c r="B8" s="425" t="s">
        <v>4489</v>
      </c>
      <c r="C8" s="426" t="s">
        <v>4490</v>
      </c>
      <c r="D8" s="425" t="s">
        <v>4476</v>
      </c>
      <c r="E8" s="427">
        <v>165</v>
      </c>
      <c r="F8" s="428"/>
      <c r="G8" s="427">
        <f aca="true" t="shared" si="0" ref="G8:G46">(E8*F8)</f>
        <v>0</v>
      </c>
      <c r="H8" s="425"/>
      <c r="I8" s="425"/>
      <c r="J8" s="425"/>
    </row>
    <row r="9" spans="1:10" ht="22.5">
      <c r="A9" s="425">
        <v>2</v>
      </c>
      <c r="B9" s="425" t="s">
        <v>4491</v>
      </c>
      <c r="C9" s="426" t="s">
        <v>4492</v>
      </c>
      <c r="D9" s="425"/>
      <c r="E9" s="425"/>
      <c r="F9" s="429"/>
      <c r="G9" s="427">
        <f t="shared" si="0"/>
        <v>0</v>
      </c>
      <c r="H9" s="425"/>
      <c r="I9" s="425"/>
      <c r="J9" s="425"/>
    </row>
    <row r="10" spans="1:10" ht="33.75">
      <c r="A10" s="425">
        <v>3</v>
      </c>
      <c r="B10" s="425" t="s">
        <v>4493</v>
      </c>
      <c r="C10" s="426" t="s">
        <v>4494</v>
      </c>
      <c r="D10" s="425" t="s">
        <v>4266</v>
      </c>
      <c r="E10" s="427">
        <v>1</v>
      </c>
      <c r="F10" s="428"/>
      <c r="G10" s="427">
        <f t="shared" si="0"/>
        <v>0</v>
      </c>
      <c r="H10" s="427"/>
      <c r="I10" s="427">
        <v>0.001</v>
      </c>
      <c r="J10" s="427">
        <v>0.001</v>
      </c>
    </row>
    <row r="11" spans="1:10" ht="22.5">
      <c r="A11" s="425">
        <v>4</v>
      </c>
      <c r="B11" s="425" t="s">
        <v>4495</v>
      </c>
      <c r="C11" s="426" t="s">
        <v>4496</v>
      </c>
      <c r="D11" s="425" t="s">
        <v>4266</v>
      </c>
      <c r="E11" s="427">
        <v>2</v>
      </c>
      <c r="F11" s="428"/>
      <c r="G11" s="427">
        <f t="shared" si="0"/>
        <v>0</v>
      </c>
      <c r="H11" s="427"/>
      <c r="I11" s="427">
        <v>0.003</v>
      </c>
      <c r="J11" s="427">
        <v>0.006</v>
      </c>
    </row>
    <row r="12" spans="1:10" ht="12">
      <c r="A12" s="425">
        <v>5</v>
      </c>
      <c r="B12" s="425" t="s">
        <v>4497</v>
      </c>
      <c r="C12" s="426" t="s">
        <v>4498</v>
      </c>
      <c r="D12" s="425" t="s">
        <v>4266</v>
      </c>
      <c r="E12" s="427">
        <v>4</v>
      </c>
      <c r="F12" s="428"/>
      <c r="G12" s="427">
        <f t="shared" si="0"/>
        <v>0</v>
      </c>
      <c r="H12" s="427"/>
      <c r="I12" s="427">
        <v>0.002</v>
      </c>
      <c r="J12" s="427">
        <v>0.008</v>
      </c>
    </row>
    <row r="13" spans="1:10" ht="12">
      <c r="A13" s="425">
        <v>6</v>
      </c>
      <c r="B13" s="425" t="s">
        <v>4499</v>
      </c>
      <c r="C13" s="426" t="s">
        <v>4500</v>
      </c>
      <c r="D13" s="425" t="s">
        <v>4266</v>
      </c>
      <c r="E13" s="427">
        <v>2</v>
      </c>
      <c r="F13" s="428"/>
      <c r="G13" s="427">
        <f t="shared" si="0"/>
        <v>0</v>
      </c>
      <c r="H13" s="427"/>
      <c r="I13" s="427">
        <v>0.001</v>
      </c>
      <c r="J13" s="427">
        <v>0.002</v>
      </c>
    </row>
    <row r="14" spans="1:10" ht="12">
      <c r="A14" s="425">
        <v>7</v>
      </c>
      <c r="B14" s="425" t="s">
        <v>4501</v>
      </c>
      <c r="C14" s="426" t="s">
        <v>4502</v>
      </c>
      <c r="D14" s="425" t="s">
        <v>4266</v>
      </c>
      <c r="E14" s="427">
        <v>6</v>
      </c>
      <c r="F14" s="428"/>
      <c r="G14" s="427">
        <f t="shared" si="0"/>
        <v>0</v>
      </c>
      <c r="H14" s="427"/>
      <c r="I14" s="427">
        <v>0.001</v>
      </c>
      <c r="J14" s="427">
        <v>0.006</v>
      </c>
    </row>
    <row r="15" spans="1:10" ht="22.5">
      <c r="A15" s="425">
        <v>8</v>
      </c>
      <c r="B15" s="425" t="s">
        <v>4503</v>
      </c>
      <c r="C15" s="426" t="s">
        <v>4504</v>
      </c>
      <c r="D15" s="425" t="s">
        <v>332</v>
      </c>
      <c r="E15" s="427">
        <v>30</v>
      </c>
      <c r="F15" s="428"/>
      <c r="G15" s="427">
        <f t="shared" si="0"/>
        <v>0</v>
      </c>
      <c r="H15" s="427"/>
      <c r="I15" s="427">
        <v>0.001</v>
      </c>
      <c r="J15" s="427">
        <v>0.03</v>
      </c>
    </row>
    <row r="16" spans="1:10" ht="22.5">
      <c r="A16" s="425">
        <v>9</v>
      </c>
      <c r="B16" s="425" t="s">
        <v>4505</v>
      </c>
      <c r="C16" s="426" t="s">
        <v>4506</v>
      </c>
      <c r="D16" s="425" t="s">
        <v>332</v>
      </c>
      <c r="E16" s="427">
        <v>35</v>
      </c>
      <c r="F16" s="428"/>
      <c r="G16" s="427">
        <f t="shared" si="0"/>
        <v>0</v>
      </c>
      <c r="H16" s="427"/>
      <c r="I16" s="427">
        <v>0.02</v>
      </c>
      <c r="J16" s="427">
        <v>0.7</v>
      </c>
    </row>
    <row r="17" spans="1:10" ht="33.75">
      <c r="A17" s="425">
        <v>10</v>
      </c>
      <c r="B17" s="425" t="s">
        <v>4507</v>
      </c>
      <c r="C17" s="426" t="s">
        <v>4508</v>
      </c>
      <c r="D17" s="425" t="s">
        <v>4266</v>
      </c>
      <c r="E17" s="427">
        <v>5</v>
      </c>
      <c r="F17" s="428"/>
      <c r="G17" s="427">
        <f t="shared" si="0"/>
        <v>0</v>
      </c>
      <c r="H17" s="427"/>
      <c r="I17" s="427">
        <v>0.001</v>
      </c>
      <c r="J17" s="427">
        <v>0.005</v>
      </c>
    </row>
    <row r="18" spans="1:10" ht="22.5">
      <c r="A18" s="425">
        <v>11</v>
      </c>
      <c r="B18" s="425" t="s">
        <v>4509</v>
      </c>
      <c r="C18" s="426" t="s">
        <v>4510</v>
      </c>
      <c r="D18" s="425" t="s">
        <v>4266</v>
      </c>
      <c r="E18" s="427">
        <v>7</v>
      </c>
      <c r="F18" s="428"/>
      <c r="G18" s="427">
        <f t="shared" si="0"/>
        <v>0</v>
      </c>
      <c r="H18" s="427"/>
      <c r="I18" s="427">
        <v>0.001</v>
      </c>
      <c r="J18" s="427">
        <v>0.007</v>
      </c>
    </row>
    <row r="19" spans="1:10" ht="12">
      <c r="A19" s="425">
        <v>12</v>
      </c>
      <c r="B19" s="425" t="s">
        <v>4511</v>
      </c>
      <c r="C19" s="426" t="s">
        <v>4512</v>
      </c>
      <c r="D19" s="425"/>
      <c r="E19" s="425"/>
      <c r="F19" s="429"/>
      <c r="G19" s="427">
        <f t="shared" si="0"/>
        <v>0</v>
      </c>
      <c r="H19" s="425"/>
      <c r="I19" s="425"/>
      <c r="J19" s="425"/>
    </row>
    <row r="20" spans="1:10" ht="22.5">
      <c r="A20" s="425">
        <v>13</v>
      </c>
      <c r="B20" s="425" t="s">
        <v>4495</v>
      </c>
      <c r="C20" s="426" t="s">
        <v>4513</v>
      </c>
      <c r="D20" s="425" t="s">
        <v>4266</v>
      </c>
      <c r="E20" s="427">
        <v>2</v>
      </c>
      <c r="F20" s="428"/>
      <c r="G20" s="427">
        <f t="shared" si="0"/>
        <v>0</v>
      </c>
      <c r="H20" s="427"/>
      <c r="I20" s="427">
        <v>0.01</v>
      </c>
      <c r="J20" s="427">
        <v>0.02</v>
      </c>
    </row>
    <row r="21" spans="1:10" ht="12">
      <c r="A21" s="425">
        <v>14</v>
      </c>
      <c r="B21" s="425" t="s">
        <v>4497</v>
      </c>
      <c r="C21" s="426" t="s">
        <v>4514</v>
      </c>
      <c r="D21" s="425" t="s">
        <v>4266</v>
      </c>
      <c r="E21" s="427">
        <v>2</v>
      </c>
      <c r="F21" s="428"/>
      <c r="G21" s="427">
        <f t="shared" si="0"/>
        <v>0</v>
      </c>
      <c r="H21" s="427"/>
      <c r="I21" s="427">
        <v>0.002</v>
      </c>
      <c r="J21" s="427">
        <v>0.004</v>
      </c>
    </row>
    <row r="22" spans="1:10" ht="12">
      <c r="A22" s="425">
        <v>15</v>
      </c>
      <c r="B22" s="425" t="s">
        <v>4499</v>
      </c>
      <c r="C22" s="426" t="s">
        <v>4515</v>
      </c>
      <c r="D22" s="425" t="s">
        <v>4266</v>
      </c>
      <c r="E22" s="427">
        <v>3</v>
      </c>
      <c r="F22" s="428"/>
      <c r="G22" s="427">
        <f t="shared" si="0"/>
        <v>0</v>
      </c>
      <c r="H22" s="427"/>
      <c r="I22" s="427">
        <v>0.001</v>
      </c>
      <c r="J22" s="427">
        <v>0.003</v>
      </c>
    </row>
    <row r="23" spans="1:10" ht="12">
      <c r="A23" s="425">
        <v>16</v>
      </c>
      <c r="B23" s="425" t="s">
        <v>4501</v>
      </c>
      <c r="C23" s="426" t="s">
        <v>4516</v>
      </c>
      <c r="D23" s="425" t="s">
        <v>4266</v>
      </c>
      <c r="E23" s="427">
        <v>2</v>
      </c>
      <c r="F23" s="428"/>
      <c r="G23" s="427">
        <f t="shared" si="0"/>
        <v>0</v>
      </c>
      <c r="H23" s="427"/>
      <c r="I23" s="427">
        <v>0.003</v>
      </c>
      <c r="J23" s="427">
        <v>0.006</v>
      </c>
    </row>
    <row r="24" spans="1:10" ht="22.5">
      <c r="A24" s="425">
        <v>17</v>
      </c>
      <c r="B24" s="425" t="s">
        <v>4505</v>
      </c>
      <c r="C24" s="426" t="s">
        <v>4517</v>
      </c>
      <c r="D24" s="425" t="s">
        <v>332</v>
      </c>
      <c r="E24" s="427">
        <v>8</v>
      </c>
      <c r="F24" s="428"/>
      <c r="G24" s="427">
        <f t="shared" si="0"/>
        <v>0</v>
      </c>
      <c r="H24" s="427"/>
      <c r="I24" s="427">
        <v>0.002</v>
      </c>
      <c r="J24" s="427">
        <v>0.016</v>
      </c>
    </row>
    <row r="25" spans="1:10" ht="45">
      <c r="A25" s="425">
        <v>18</v>
      </c>
      <c r="B25" s="425" t="s">
        <v>4507</v>
      </c>
      <c r="C25" s="426" t="s">
        <v>4518</v>
      </c>
      <c r="D25" s="425" t="s">
        <v>332</v>
      </c>
      <c r="E25" s="427">
        <v>16</v>
      </c>
      <c r="F25" s="428"/>
      <c r="G25" s="427">
        <f t="shared" si="0"/>
        <v>0</v>
      </c>
      <c r="H25" s="427"/>
      <c r="I25" s="427">
        <v>0.01</v>
      </c>
      <c r="J25" s="427">
        <v>0.16</v>
      </c>
    </row>
    <row r="26" spans="1:10" ht="12">
      <c r="A26" s="425">
        <v>19</v>
      </c>
      <c r="B26" s="425" t="s">
        <v>4509</v>
      </c>
      <c r="C26" s="426" t="s">
        <v>4519</v>
      </c>
      <c r="D26" s="425" t="s">
        <v>4266</v>
      </c>
      <c r="E26" s="427">
        <v>9</v>
      </c>
      <c r="F26" s="428"/>
      <c r="G26" s="427">
        <f t="shared" si="0"/>
        <v>0</v>
      </c>
      <c r="H26" s="427"/>
      <c r="I26" s="427">
        <v>0.001</v>
      </c>
      <c r="J26" s="427">
        <v>0.009</v>
      </c>
    </row>
    <row r="27" spans="1:10" ht="56.25">
      <c r="A27" s="425">
        <v>20</v>
      </c>
      <c r="B27" s="425" t="s">
        <v>4520</v>
      </c>
      <c r="C27" s="426" t="s">
        <v>4521</v>
      </c>
      <c r="D27" s="425" t="s">
        <v>4266</v>
      </c>
      <c r="E27" s="427">
        <v>2</v>
      </c>
      <c r="F27" s="428"/>
      <c r="G27" s="427">
        <f t="shared" si="0"/>
        <v>0</v>
      </c>
      <c r="H27" s="427"/>
      <c r="I27" s="427">
        <v>0.022</v>
      </c>
      <c r="J27" s="427">
        <v>0.044</v>
      </c>
    </row>
    <row r="28" spans="1:10" ht="22.5">
      <c r="A28" s="425">
        <v>21</v>
      </c>
      <c r="B28" s="425" t="s">
        <v>4522</v>
      </c>
      <c r="C28" s="426" t="s">
        <v>4523</v>
      </c>
      <c r="D28" s="425" t="s">
        <v>4524</v>
      </c>
      <c r="E28" s="427">
        <v>4.1</v>
      </c>
      <c r="F28" s="428"/>
      <c r="G28" s="427">
        <f t="shared" si="0"/>
        <v>0</v>
      </c>
      <c r="H28" s="427"/>
      <c r="I28" s="427">
        <v>0.01</v>
      </c>
      <c r="J28" s="427">
        <v>0.041</v>
      </c>
    </row>
    <row r="29" spans="1:10" ht="33.75">
      <c r="A29" s="425">
        <v>22</v>
      </c>
      <c r="B29" s="425" t="s">
        <v>4525</v>
      </c>
      <c r="C29" s="426" t="s">
        <v>4526</v>
      </c>
      <c r="D29" s="425" t="s">
        <v>4266</v>
      </c>
      <c r="E29" s="427">
        <v>1</v>
      </c>
      <c r="F29" s="428"/>
      <c r="G29" s="427">
        <f t="shared" si="0"/>
        <v>0</v>
      </c>
      <c r="H29" s="427"/>
      <c r="I29" s="427">
        <v>0.02</v>
      </c>
      <c r="J29" s="427">
        <v>0.02</v>
      </c>
    </row>
    <row r="30" spans="1:10" ht="12">
      <c r="A30" s="425">
        <v>23</v>
      </c>
      <c r="B30" s="425" t="s">
        <v>4527</v>
      </c>
      <c r="C30" s="426" t="s">
        <v>4528</v>
      </c>
      <c r="D30" s="425"/>
      <c r="E30" s="425"/>
      <c r="F30" s="429"/>
      <c r="G30" s="427">
        <f t="shared" si="0"/>
        <v>0</v>
      </c>
      <c r="H30" s="425"/>
      <c r="I30" s="425"/>
      <c r="J30" s="425"/>
    </row>
    <row r="31" spans="1:10" ht="12">
      <c r="A31" s="425">
        <v>24</v>
      </c>
      <c r="B31" s="425" t="s">
        <v>4495</v>
      </c>
      <c r="C31" s="426" t="s">
        <v>4529</v>
      </c>
      <c r="D31" s="425" t="s">
        <v>4266</v>
      </c>
      <c r="E31" s="427">
        <v>16</v>
      </c>
      <c r="F31" s="428"/>
      <c r="G31" s="427">
        <f t="shared" si="0"/>
        <v>0</v>
      </c>
      <c r="H31" s="427"/>
      <c r="I31" s="427">
        <v>0.001</v>
      </c>
      <c r="J31" s="427">
        <v>0.016</v>
      </c>
    </row>
    <row r="32" spans="1:10" ht="22.5">
      <c r="A32" s="425">
        <v>25</v>
      </c>
      <c r="B32" s="425" t="s">
        <v>4499</v>
      </c>
      <c r="C32" s="426" t="s">
        <v>4530</v>
      </c>
      <c r="D32" s="425" t="s">
        <v>332</v>
      </c>
      <c r="E32" s="427">
        <v>45</v>
      </c>
      <c r="F32" s="428"/>
      <c r="G32" s="427">
        <f t="shared" si="0"/>
        <v>0</v>
      </c>
      <c r="H32" s="427"/>
      <c r="I32" s="427">
        <v>0.01</v>
      </c>
      <c r="J32" s="427">
        <v>0.45</v>
      </c>
    </row>
    <row r="33" spans="1:10" ht="22.5">
      <c r="A33" s="425">
        <v>26</v>
      </c>
      <c r="B33" s="425" t="s">
        <v>4501</v>
      </c>
      <c r="C33" s="426" t="s">
        <v>4531</v>
      </c>
      <c r="D33" s="425" t="s">
        <v>332</v>
      </c>
      <c r="E33" s="427">
        <v>4</v>
      </c>
      <c r="F33" s="428"/>
      <c r="G33" s="427">
        <f t="shared" si="0"/>
        <v>0</v>
      </c>
      <c r="H33" s="427"/>
      <c r="I33" s="427">
        <v>0.001</v>
      </c>
      <c r="J33" s="427">
        <v>0.004</v>
      </c>
    </row>
    <row r="34" spans="1:10" ht="12">
      <c r="A34" s="425">
        <v>27</v>
      </c>
      <c r="B34" s="425" t="s">
        <v>4503</v>
      </c>
      <c r="C34" s="426" t="s">
        <v>4532</v>
      </c>
      <c r="D34" s="425" t="s">
        <v>4266</v>
      </c>
      <c r="E34" s="427">
        <v>4</v>
      </c>
      <c r="F34" s="428"/>
      <c r="G34" s="427">
        <f t="shared" si="0"/>
        <v>0</v>
      </c>
      <c r="H34" s="427"/>
      <c r="I34" s="427">
        <v>0.01</v>
      </c>
      <c r="J34" s="427">
        <v>0.04</v>
      </c>
    </row>
    <row r="35" spans="1:10" ht="33.75">
      <c r="A35" s="425">
        <v>28</v>
      </c>
      <c r="B35" s="425" t="s">
        <v>4507</v>
      </c>
      <c r="C35" s="426" t="s">
        <v>4533</v>
      </c>
      <c r="D35" s="425" t="s">
        <v>4266</v>
      </c>
      <c r="E35" s="427">
        <v>2</v>
      </c>
      <c r="F35" s="428"/>
      <c r="G35" s="427">
        <f t="shared" si="0"/>
        <v>0</v>
      </c>
      <c r="H35" s="427"/>
      <c r="I35" s="427">
        <v>0.001</v>
      </c>
      <c r="J35" s="427">
        <v>0.002</v>
      </c>
    </row>
    <row r="36" spans="1:10" ht="67.5">
      <c r="A36" s="425">
        <v>29</v>
      </c>
      <c r="B36" s="425" t="s">
        <v>4509</v>
      </c>
      <c r="C36" s="426" t="s">
        <v>4534</v>
      </c>
      <c r="D36" s="425" t="s">
        <v>4266</v>
      </c>
      <c r="E36" s="427">
        <v>1</v>
      </c>
      <c r="F36" s="428"/>
      <c r="G36" s="427">
        <f t="shared" si="0"/>
        <v>0</v>
      </c>
      <c r="H36" s="427"/>
      <c r="I36" s="427">
        <v>0.09</v>
      </c>
      <c r="J36" s="427">
        <v>0.09</v>
      </c>
    </row>
    <row r="37" spans="1:10" ht="12">
      <c r="A37" s="425">
        <v>30</v>
      </c>
      <c r="B37" s="425" t="s">
        <v>4520</v>
      </c>
      <c r="C37" s="426" t="s">
        <v>4535</v>
      </c>
      <c r="D37" s="425" t="s">
        <v>4266</v>
      </c>
      <c r="E37" s="427">
        <v>1</v>
      </c>
      <c r="F37" s="428"/>
      <c r="G37" s="427">
        <f t="shared" si="0"/>
        <v>0</v>
      </c>
      <c r="H37" s="427"/>
      <c r="I37" s="427">
        <v>0.001</v>
      </c>
      <c r="J37" s="427">
        <v>0.001</v>
      </c>
    </row>
    <row r="38" spans="1:10" ht="12">
      <c r="A38" s="425">
        <v>31</v>
      </c>
      <c r="B38" s="425" t="s">
        <v>4522</v>
      </c>
      <c r="C38" s="426" t="s">
        <v>4536</v>
      </c>
      <c r="D38" s="425" t="s">
        <v>4266</v>
      </c>
      <c r="E38" s="427">
        <v>1</v>
      </c>
      <c r="F38" s="428"/>
      <c r="G38" s="427">
        <f t="shared" si="0"/>
        <v>0</v>
      </c>
      <c r="H38" s="427"/>
      <c r="I38" s="427">
        <v>0.0015</v>
      </c>
      <c r="J38" s="427">
        <v>0.002</v>
      </c>
    </row>
    <row r="39" spans="1:10" ht="12">
      <c r="A39" s="425">
        <v>32</v>
      </c>
      <c r="B39" s="425" t="s">
        <v>4525</v>
      </c>
      <c r="C39" s="426" t="s">
        <v>4537</v>
      </c>
      <c r="D39" s="425" t="s">
        <v>332</v>
      </c>
      <c r="E39" s="427">
        <v>10</v>
      </c>
      <c r="F39" s="428"/>
      <c r="G39" s="427">
        <f t="shared" si="0"/>
        <v>0</v>
      </c>
      <c r="H39" s="427"/>
      <c r="I39" s="427">
        <v>0.0001</v>
      </c>
      <c r="J39" s="427">
        <v>0.001</v>
      </c>
    </row>
    <row r="40" spans="1:10" ht="12">
      <c r="A40" s="425">
        <v>33</v>
      </c>
      <c r="B40" s="425" t="s">
        <v>4538</v>
      </c>
      <c r="C40" s="426" t="s">
        <v>4539</v>
      </c>
      <c r="D40" s="425" t="s">
        <v>4329</v>
      </c>
      <c r="E40" s="427">
        <v>1</v>
      </c>
      <c r="F40" s="428"/>
      <c r="G40" s="427">
        <f t="shared" si="0"/>
        <v>0</v>
      </c>
      <c r="H40" s="425"/>
      <c r="I40" s="425"/>
      <c r="J40" s="425"/>
    </row>
    <row r="41" spans="1:10" ht="12">
      <c r="A41" s="425">
        <v>34</v>
      </c>
      <c r="B41" s="425" t="s">
        <v>4540</v>
      </c>
      <c r="C41" s="426" t="s">
        <v>4541</v>
      </c>
      <c r="D41" s="425" t="s">
        <v>4335</v>
      </c>
      <c r="E41" s="427">
        <v>58</v>
      </c>
      <c r="F41" s="428"/>
      <c r="G41" s="427">
        <f t="shared" si="0"/>
        <v>0</v>
      </c>
      <c r="H41" s="425"/>
      <c r="I41" s="427">
        <v>0.001</v>
      </c>
      <c r="J41" s="427">
        <v>0.058</v>
      </c>
    </row>
    <row r="42" spans="1:10" ht="22.5">
      <c r="A42" s="425">
        <v>35</v>
      </c>
      <c r="B42" s="425" t="s">
        <v>4542</v>
      </c>
      <c r="C42" s="426" t="s">
        <v>4543</v>
      </c>
      <c r="D42" s="425" t="s">
        <v>4335</v>
      </c>
      <c r="E42" s="427">
        <v>58</v>
      </c>
      <c r="F42" s="428"/>
      <c r="G42" s="427">
        <f t="shared" si="0"/>
        <v>0</v>
      </c>
      <c r="H42" s="425"/>
      <c r="I42" s="427">
        <v>0.001</v>
      </c>
      <c r="J42" s="427">
        <v>0.058</v>
      </c>
    </row>
    <row r="43" spans="1:10" ht="12">
      <c r="A43" s="425">
        <v>36</v>
      </c>
      <c r="B43" s="425" t="s">
        <v>4544</v>
      </c>
      <c r="C43" s="426" t="s">
        <v>4545</v>
      </c>
      <c r="D43" s="425" t="s">
        <v>4329</v>
      </c>
      <c r="E43" s="427">
        <v>0</v>
      </c>
      <c r="F43" s="428"/>
      <c r="G43" s="427">
        <f t="shared" si="0"/>
        <v>0</v>
      </c>
      <c r="H43" s="425"/>
      <c r="I43" s="427">
        <v>0.08</v>
      </c>
      <c r="J43" s="425"/>
    </row>
    <row r="44" spans="1:10" ht="22.5">
      <c r="A44" s="425">
        <v>37</v>
      </c>
      <c r="B44" s="425" t="s">
        <v>4546</v>
      </c>
      <c r="C44" s="426" t="s">
        <v>4547</v>
      </c>
      <c r="D44" s="425" t="s">
        <v>4476</v>
      </c>
      <c r="E44" s="427">
        <v>24</v>
      </c>
      <c r="F44" s="428"/>
      <c r="G44" s="427">
        <f t="shared" si="0"/>
        <v>0</v>
      </c>
      <c r="H44" s="425"/>
      <c r="I44" s="425"/>
      <c r="J44" s="425"/>
    </row>
    <row r="45" spans="1:10" ht="12">
      <c r="A45" s="425">
        <v>38</v>
      </c>
      <c r="B45" s="425" t="s">
        <v>4548</v>
      </c>
      <c r="C45" s="426" t="s">
        <v>4549</v>
      </c>
      <c r="D45" s="425" t="s">
        <v>4476</v>
      </c>
      <c r="E45" s="427">
        <v>12</v>
      </c>
      <c r="F45" s="428"/>
      <c r="G45" s="427">
        <f t="shared" si="0"/>
        <v>0</v>
      </c>
      <c r="H45" s="425"/>
      <c r="I45" s="425"/>
      <c r="J45" s="425"/>
    </row>
    <row r="46" spans="1:10" ht="12">
      <c r="A46" s="425">
        <v>39</v>
      </c>
      <c r="B46" s="425" t="s">
        <v>4550</v>
      </c>
      <c r="C46" s="426" t="s">
        <v>4551</v>
      </c>
      <c r="D46" s="425" t="s">
        <v>4361</v>
      </c>
      <c r="E46" s="427">
        <v>1.81</v>
      </c>
      <c r="F46" s="428"/>
      <c r="G46" s="427">
        <f t="shared" si="0"/>
        <v>0</v>
      </c>
      <c r="H46" s="425"/>
      <c r="I46" s="425"/>
      <c r="J46" s="425"/>
    </row>
    <row r="47" spans="1:10" ht="12">
      <c r="A47" s="425"/>
      <c r="B47" s="425" t="s">
        <v>4488</v>
      </c>
      <c r="C47" s="426" t="s">
        <v>4552</v>
      </c>
      <c r="D47" s="425"/>
      <c r="E47" s="425"/>
      <c r="F47" s="425"/>
      <c r="G47" s="430">
        <f>SUM(G8:G46)</f>
        <v>0</v>
      </c>
      <c r="H47" s="430" t="s">
        <v>4482</v>
      </c>
      <c r="I47" s="425"/>
      <c r="J47" s="427"/>
    </row>
  </sheetData>
  <sheetProtection algorithmName="SHA-512" hashValue="lIDbCWlrJDQPT+fFOZw00/KilZm8Sn7oVJ/5XZrYWXuhhzYiHRCk+H4miPcKaEK0RcKo0FGKPIDlFTflGOGatA==" saltValue="WrK0OAMgF8J3+N5poA1mEQ==" spinCount="100000" sheet="1" objects="1" scenarios="1"/>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topLeftCell="A1">
      <selection activeCell="G12" sqref="G12"/>
    </sheetView>
  </sheetViews>
  <sheetFormatPr defaultColWidth="9.140625" defaultRowHeight="12"/>
  <cols>
    <col min="2" max="2" width="20.00390625" style="0" customWidth="1"/>
    <col min="3" max="3" width="40.140625" style="0" customWidth="1"/>
    <col min="5" max="5" width="13.421875" style="0" customWidth="1"/>
    <col min="6" max="6" width="12.140625" style="0" customWidth="1"/>
    <col min="7" max="7" width="12.7109375" style="0" customWidth="1"/>
    <col min="8" max="8" width="11.8515625" style="0" customWidth="1"/>
  </cols>
  <sheetData>
    <row r="1" spans="1:10" ht="12">
      <c r="A1" s="425"/>
      <c r="B1" s="425"/>
      <c r="C1" s="425"/>
      <c r="D1" s="425"/>
      <c r="E1" s="425"/>
      <c r="F1" s="425"/>
      <c r="G1" s="425"/>
      <c r="H1" s="425"/>
      <c r="I1" s="425"/>
      <c r="J1" s="425"/>
    </row>
    <row r="2" spans="1:10" ht="22.5">
      <c r="A2" s="425" t="s">
        <v>4238</v>
      </c>
      <c r="B2" s="425" t="s">
        <v>4239</v>
      </c>
      <c r="C2" s="426" t="s">
        <v>4553</v>
      </c>
      <c r="D2" s="425"/>
      <c r="E2" s="425"/>
      <c r="F2" s="425" t="s">
        <v>4241</v>
      </c>
      <c r="G2" s="425" t="s">
        <v>4554</v>
      </c>
      <c r="H2" s="425" t="s">
        <v>4555</v>
      </c>
      <c r="I2" s="425"/>
      <c r="J2" s="425"/>
    </row>
    <row r="3" spans="1:10" ht="12">
      <c r="A3" s="425" t="s">
        <v>4238</v>
      </c>
      <c r="B3" s="425" t="s">
        <v>4485</v>
      </c>
      <c r="C3" s="426" t="s">
        <v>4245</v>
      </c>
      <c r="D3" s="425"/>
      <c r="E3" s="425"/>
      <c r="F3" s="425" t="s">
        <v>4246</v>
      </c>
      <c r="G3" s="425" t="s">
        <v>4556</v>
      </c>
      <c r="H3" s="425" t="s">
        <v>4557</v>
      </c>
      <c r="I3" s="425"/>
      <c r="J3" s="425"/>
    </row>
    <row r="4" spans="1:10" ht="12">
      <c r="A4" s="425"/>
      <c r="B4" s="425"/>
      <c r="C4" s="426"/>
      <c r="D4" s="425"/>
      <c r="E4" s="425"/>
      <c r="F4" s="425"/>
      <c r="G4" s="425"/>
      <c r="H4" s="425"/>
      <c r="I4" s="425"/>
      <c r="J4" s="425"/>
    </row>
    <row r="5" spans="1:10" ht="22.5">
      <c r="A5" s="425" t="s">
        <v>4558</v>
      </c>
      <c r="B5" s="425" t="s">
        <v>4559</v>
      </c>
      <c r="C5" s="426" t="s">
        <v>4251</v>
      </c>
      <c r="D5" s="425" t="s">
        <v>4560</v>
      </c>
      <c r="E5" s="426" t="s">
        <v>4253</v>
      </c>
      <c r="F5" s="426" t="s">
        <v>4561</v>
      </c>
      <c r="G5" s="426" t="s">
        <v>4255</v>
      </c>
      <c r="H5" s="426" t="s">
        <v>4256</v>
      </c>
      <c r="I5" s="426" t="s">
        <v>4561</v>
      </c>
      <c r="J5" s="426" t="s">
        <v>4562</v>
      </c>
    </row>
    <row r="6" spans="1:10" ht="12">
      <c r="A6" s="425"/>
      <c r="B6" s="425"/>
      <c r="C6" s="426"/>
      <c r="D6" s="425"/>
      <c r="E6" s="425"/>
      <c r="F6" s="425"/>
      <c r="G6" s="425"/>
      <c r="H6" s="425"/>
      <c r="I6" s="425"/>
      <c r="J6" s="425"/>
    </row>
    <row r="7" spans="1:10" ht="12">
      <c r="A7" s="425" t="s">
        <v>4259</v>
      </c>
      <c r="B7" s="425" t="s">
        <v>4563</v>
      </c>
      <c r="C7" s="426" t="s">
        <v>4564</v>
      </c>
      <c r="D7" s="425"/>
      <c r="E7" s="425"/>
      <c r="F7" s="425"/>
      <c r="G7" s="425"/>
      <c r="H7" s="425"/>
      <c r="I7" s="425"/>
      <c r="J7" s="425"/>
    </row>
    <row r="8" spans="1:10" ht="12">
      <c r="A8" s="425"/>
      <c r="B8" s="425"/>
      <c r="C8" s="426"/>
      <c r="D8" s="425"/>
      <c r="E8" s="425"/>
      <c r="F8" s="425"/>
      <c r="G8" s="425"/>
      <c r="H8" s="425"/>
      <c r="I8" s="425"/>
      <c r="J8" s="425"/>
    </row>
    <row r="9" spans="1:10" ht="12">
      <c r="A9" s="425"/>
      <c r="B9" s="425" t="s">
        <v>4565</v>
      </c>
      <c r="C9" s="426" t="s">
        <v>4566</v>
      </c>
      <c r="D9" s="425"/>
      <c r="E9" s="425"/>
      <c r="F9" s="425"/>
      <c r="G9" s="425"/>
      <c r="H9" s="425"/>
      <c r="I9" s="425"/>
      <c r="J9" s="425"/>
    </row>
    <row r="10" spans="1:10" ht="12">
      <c r="A10" s="425">
        <v>1</v>
      </c>
      <c r="B10" s="425" t="s">
        <v>4567</v>
      </c>
      <c r="C10" s="426" t="s">
        <v>4568</v>
      </c>
      <c r="D10" s="425" t="s">
        <v>4476</v>
      </c>
      <c r="E10" s="427">
        <v>2</v>
      </c>
      <c r="F10" s="428"/>
      <c r="G10" s="427">
        <f aca="true" t="shared" si="0" ref="G10:G35">(E10*F10)</f>
        <v>0</v>
      </c>
      <c r="H10" s="425"/>
      <c r="I10" s="425"/>
      <c r="J10" s="425"/>
    </row>
    <row r="11" spans="1:10" ht="33.75">
      <c r="A11" s="425">
        <v>2</v>
      </c>
      <c r="B11" s="425" t="s">
        <v>4569</v>
      </c>
      <c r="C11" s="426" t="s">
        <v>4570</v>
      </c>
      <c r="D11" s="425" t="s">
        <v>4266</v>
      </c>
      <c r="E11" s="427">
        <v>6</v>
      </c>
      <c r="F11" s="428"/>
      <c r="G11" s="427">
        <f t="shared" si="0"/>
        <v>0</v>
      </c>
      <c r="H11" s="425"/>
      <c r="I11" s="425">
        <v>0.09</v>
      </c>
      <c r="J11" s="425">
        <v>0.54</v>
      </c>
    </row>
    <row r="12" spans="1:10" ht="22.5">
      <c r="A12" s="425">
        <v>3</v>
      </c>
      <c r="B12" s="425" t="s">
        <v>4571</v>
      </c>
      <c r="C12" s="426" t="s">
        <v>4572</v>
      </c>
      <c r="D12" s="425" t="s">
        <v>4266</v>
      </c>
      <c r="E12" s="427">
        <v>1</v>
      </c>
      <c r="F12" s="428"/>
      <c r="G12" s="427">
        <f t="shared" si="0"/>
        <v>0</v>
      </c>
      <c r="H12" s="425"/>
      <c r="I12" s="425">
        <v>0.05</v>
      </c>
      <c r="J12" s="425">
        <v>0.05</v>
      </c>
    </row>
    <row r="13" spans="1:10" ht="45">
      <c r="A13" s="425">
        <v>4</v>
      </c>
      <c r="B13" s="425" t="s">
        <v>4573</v>
      </c>
      <c r="C13" s="432" t="s">
        <v>4574</v>
      </c>
      <c r="D13" s="425" t="s">
        <v>4266</v>
      </c>
      <c r="E13" s="427">
        <v>1</v>
      </c>
      <c r="F13" s="428"/>
      <c r="G13" s="427">
        <f t="shared" si="0"/>
        <v>0</v>
      </c>
      <c r="H13" s="427"/>
      <c r="I13" s="425">
        <v>0.04</v>
      </c>
      <c r="J13" s="425">
        <v>0.04</v>
      </c>
    </row>
    <row r="14" spans="1:10" ht="12">
      <c r="A14" s="425">
        <v>5</v>
      </c>
      <c r="B14" s="425" t="s">
        <v>4575</v>
      </c>
      <c r="C14" s="426" t="s">
        <v>4576</v>
      </c>
      <c r="D14" s="425" t="s">
        <v>4266</v>
      </c>
      <c r="E14" s="427">
        <v>1</v>
      </c>
      <c r="F14" s="428"/>
      <c r="G14" s="427">
        <f t="shared" si="0"/>
        <v>0</v>
      </c>
      <c r="H14" s="425"/>
      <c r="I14" s="425"/>
      <c r="J14" s="425"/>
    </row>
    <row r="15" spans="1:10" ht="67.5">
      <c r="A15" s="425">
        <v>6</v>
      </c>
      <c r="B15" s="425" t="s">
        <v>4577</v>
      </c>
      <c r="C15" s="433" t="s">
        <v>4578</v>
      </c>
      <c r="D15" s="425" t="s">
        <v>4329</v>
      </c>
      <c r="E15" s="427">
        <v>1</v>
      </c>
      <c r="F15" s="428"/>
      <c r="G15" s="427">
        <f t="shared" si="0"/>
        <v>0</v>
      </c>
      <c r="H15" s="425"/>
      <c r="I15" s="425">
        <v>0.003</v>
      </c>
      <c r="J15" s="425">
        <v>0.003</v>
      </c>
    </row>
    <row r="16" spans="1:10" ht="56.25">
      <c r="A16" s="425">
        <v>7</v>
      </c>
      <c r="B16" s="425" t="s">
        <v>4579</v>
      </c>
      <c r="C16" s="426" t="s">
        <v>4580</v>
      </c>
      <c r="D16" s="425" t="s">
        <v>4266</v>
      </c>
      <c r="E16" s="427">
        <v>1</v>
      </c>
      <c r="F16" s="428"/>
      <c r="G16" s="427">
        <f t="shared" si="0"/>
        <v>0</v>
      </c>
      <c r="H16" s="425"/>
      <c r="I16" s="425">
        <v>0.15</v>
      </c>
      <c r="J16" s="425">
        <v>0.15</v>
      </c>
    </row>
    <row r="17" spans="1:10" ht="56.25">
      <c r="A17" s="425">
        <v>8</v>
      </c>
      <c r="B17" s="425" t="s">
        <v>4581</v>
      </c>
      <c r="C17" s="433" t="s">
        <v>4582</v>
      </c>
      <c r="D17" s="425" t="s">
        <v>4266</v>
      </c>
      <c r="E17" s="427">
        <v>1</v>
      </c>
      <c r="F17" s="428"/>
      <c r="G17" s="427">
        <f t="shared" si="0"/>
        <v>0</v>
      </c>
      <c r="H17" s="425"/>
      <c r="I17" s="425">
        <v>0.15</v>
      </c>
      <c r="J17" s="425">
        <v>0.15</v>
      </c>
    </row>
    <row r="18" spans="1:10" ht="33.75">
      <c r="A18" s="425">
        <v>9</v>
      </c>
      <c r="B18" s="425" t="s">
        <v>4583</v>
      </c>
      <c r="C18" s="426" t="s">
        <v>4584</v>
      </c>
      <c r="D18" s="425" t="s">
        <v>4329</v>
      </c>
      <c r="E18" s="427">
        <v>1</v>
      </c>
      <c r="F18" s="428"/>
      <c r="G18" s="427">
        <f t="shared" si="0"/>
        <v>0</v>
      </c>
      <c r="H18" s="425"/>
      <c r="I18" s="425">
        <v>0.15</v>
      </c>
      <c r="J18" s="425">
        <v>0.15</v>
      </c>
    </row>
    <row r="19" spans="1:10" ht="22.5">
      <c r="A19" s="425">
        <v>10</v>
      </c>
      <c r="B19" s="425" t="s">
        <v>4585</v>
      </c>
      <c r="C19" s="433" t="s">
        <v>4586</v>
      </c>
      <c r="D19" s="425" t="s">
        <v>4266</v>
      </c>
      <c r="E19" s="427">
        <v>4</v>
      </c>
      <c r="F19" s="428"/>
      <c r="G19" s="427">
        <f t="shared" si="0"/>
        <v>0</v>
      </c>
      <c r="H19" s="425"/>
      <c r="I19" s="425"/>
      <c r="J19" s="425"/>
    </row>
    <row r="20" spans="1:10" ht="33.75">
      <c r="A20" s="425">
        <v>11</v>
      </c>
      <c r="B20" s="425" t="s">
        <v>4587</v>
      </c>
      <c r="C20" s="426" t="s">
        <v>4588</v>
      </c>
      <c r="D20" s="425" t="s">
        <v>4266</v>
      </c>
      <c r="E20" s="427">
        <v>1</v>
      </c>
      <c r="F20" s="428"/>
      <c r="G20" s="427">
        <f t="shared" si="0"/>
        <v>0</v>
      </c>
      <c r="H20" s="425"/>
      <c r="I20" s="425">
        <v>0.001</v>
      </c>
      <c r="J20" s="425">
        <v>0.001</v>
      </c>
    </row>
    <row r="21" spans="1:10" ht="22.5">
      <c r="A21" s="425">
        <v>12</v>
      </c>
      <c r="B21" s="425" t="s">
        <v>4589</v>
      </c>
      <c r="C21" s="426" t="s">
        <v>4590</v>
      </c>
      <c r="D21" s="425" t="s">
        <v>4266</v>
      </c>
      <c r="E21" s="427">
        <v>4</v>
      </c>
      <c r="F21" s="428"/>
      <c r="G21" s="427">
        <f t="shared" si="0"/>
        <v>0</v>
      </c>
      <c r="H21" s="425"/>
      <c r="I21" s="425">
        <v>0.01</v>
      </c>
      <c r="J21" s="425">
        <v>0.04</v>
      </c>
    </row>
    <row r="22" spans="1:10" ht="12">
      <c r="A22" s="425">
        <v>13</v>
      </c>
      <c r="B22" s="425" t="s">
        <v>4591</v>
      </c>
      <c r="C22" s="426" t="s">
        <v>4592</v>
      </c>
      <c r="D22" s="425" t="s">
        <v>4266</v>
      </c>
      <c r="E22" s="427">
        <v>6</v>
      </c>
      <c r="F22" s="428"/>
      <c r="G22" s="427">
        <f t="shared" si="0"/>
        <v>0</v>
      </c>
      <c r="H22" s="425"/>
      <c r="I22" s="425">
        <v>0.002</v>
      </c>
      <c r="J22" s="425">
        <v>0.012</v>
      </c>
    </row>
    <row r="23" spans="1:10" ht="123.75">
      <c r="A23" s="425">
        <v>14</v>
      </c>
      <c r="B23" s="425" t="s">
        <v>4593</v>
      </c>
      <c r="C23" s="434" t="s">
        <v>4594</v>
      </c>
      <c r="D23" s="425" t="s">
        <v>4266</v>
      </c>
      <c r="E23" s="427">
        <v>2</v>
      </c>
      <c r="F23" s="428"/>
      <c r="G23" s="427">
        <f t="shared" si="0"/>
        <v>0</v>
      </c>
      <c r="H23" s="425"/>
      <c r="I23" s="425">
        <v>0.008</v>
      </c>
      <c r="J23" s="425">
        <v>0.016</v>
      </c>
    </row>
    <row r="24" spans="1:10" ht="22.5">
      <c r="A24" s="425">
        <v>15</v>
      </c>
      <c r="B24" s="425" t="s">
        <v>4595</v>
      </c>
      <c r="C24" s="426" t="s">
        <v>4596</v>
      </c>
      <c r="D24" s="425" t="s">
        <v>4266</v>
      </c>
      <c r="E24" s="427">
        <v>1</v>
      </c>
      <c r="F24" s="428"/>
      <c r="G24" s="427">
        <f t="shared" si="0"/>
        <v>0</v>
      </c>
      <c r="H24" s="425"/>
      <c r="I24" s="425">
        <v>0.32</v>
      </c>
      <c r="J24" s="425">
        <v>0.32</v>
      </c>
    </row>
    <row r="25" spans="1:10" ht="22.5">
      <c r="A25" s="425">
        <v>16</v>
      </c>
      <c r="B25" s="425" t="s">
        <v>4597</v>
      </c>
      <c r="C25" s="426" t="s">
        <v>4598</v>
      </c>
      <c r="D25" s="425" t="s">
        <v>4266</v>
      </c>
      <c r="E25" s="427">
        <v>2</v>
      </c>
      <c r="F25" s="428"/>
      <c r="G25" s="427">
        <f t="shared" si="0"/>
        <v>0</v>
      </c>
      <c r="H25" s="425"/>
      <c r="I25" s="425">
        <v>0.01</v>
      </c>
      <c r="J25" s="425">
        <v>0.02</v>
      </c>
    </row>
    <row r="26" spans="1:10" ht="33.75">
      <c r="A26" s="425">
        <v>17</v>
      </c>
      <c r="B26" s="425" t="s">
        <v>4599</v>
      </c>
      <c r="C26" s="426" t="s">
        <v>4600</v>
      </c>
      <c r="D26" s="425" t="s">
        <v>4329</v>
      </c>
      <c r="E26" s="427">
        <v>1</v>
      </c>
      <c r="F26" s="428"/>
      <c r="G26" s="427">
        <f t="shared" si="0"/>
        <v>0</v>
      </c>
      <c r="H26" s="425"/>
      <c r="I26" s="425">
        <v>0.002</v>
      </c>
      <c r="J26" s="425">
        <v>0.002</v>
      </c>
    </row>
    <row r="27" spans="1:10" ht="12">
      <c r="A27" s="425">
        <v>18</v>
      </c>
      <c r="B27" s="425" t="s">
        <v>4601</v>
      </c>
      <c r="C27" s="426" t="s">
        <v>4602</v>
      </c>
      <c r="D27" s="425" t="s">
        <v>4266</v>
      </c>
      <c r="E27" s="427">
        <v>4</v>
      </c>
      <c r="F27" s="428"/>
      <c r="G27" s="427">
        <f t="shared" si="0"/>
        <v>0</v>
      </c>
      <c r="H27" s="425"/>
      <c r="I27" s="425">
        <v>0.001</v>
      </c>
      <c r="J27" s="425">
        <v>0.004</v>
      </c>
    </row>
    <row r="28" spans="1:10" ht="12">
      <c r="A28" s="425">
        <v>19</v>
      </c>
      <c r="B28" s="425" t="s">
        <v>4603</v>
      </c>
      <c r="C28" s="426" t="s">
        <v>4604</v>
      </c>
      <c r="D28" s="425" t="s">
        <v>4266</v>
      </c>
      <c r="E28" s="427">
        <v>6</v>
      </c>
      <c r="F28" s="428"/>
      <c r="G28" s="427">
        <f t="shared" si="0"/>
        <v>0</v>
      </c>
      <c r="H28" s="425"/>
      <c r="I28" s="425">
        <v>0.001</v>
      </c>
      <c r="J28" s="425">
        <v>0.006</v>
      </c>
    </row>
    <row r="29" spans="1:10" ht="12">
      <c r="A29" s="425">
        <v>20</v>
      </c>
      <c r="B29" s="425" t="s">
        <v>4605</v>
      </c>
      <c r="C29" s="426" t="s">
        <v>4606</v>
      </c>
      <c r="D29" s="425" t="s">
        <v>332</v>
      </c>
      <c r="E29" s="427">
        <v>4</v>
      </c>
      <c r="F29" s="428"/>
      <c r="G29" s="427">
        <f t="shared" si="0"/>
        <v>0</v>
      </c>
      <c r="H29" s="425"/>
      <c r="I29" s="425">
        <v>0.001</v>
      </c>
      <c r="J29" s="425">
        <v>0.004</v>
      </c>
    </row>
    <row r="30" spans="1:10" ht="22.5">
      <c r="A30" s="425">
        <v>21</v>
      </c>
      <c r="B30" s="425" t="s">
        <v>4607</v>
      </c>
      <c r="C30" s="426" t="s">
        <v>4608</v>
      </c>
      <c r="D30" s="425" t="s">
        <v>4329</v>
      </c>
      <c r="E30" s="427">
        <v>1</v>
      </c>
      <c r="F30" s="428"/>
      <c r="G30" s="427">
        <f t="shared" si="0"/>
        <v>0</v>
      </c>
      <c r="H30" s="425"/>
      <c r="I30" s="425">
        <v>0.0011</v>
      </c>
      <c r="J30" s="425">
        <v>0.001</v>
      </c>
    </row>
    <row r="31" spans="1:10" ht="12">
      <c r="A31" s="425">
        <v>22</v>
      </c>
      <c r="B31" s="425" t="s">
        <v>4609</v>
      </c>
      <c r="C31" s="426" t="s">
        <v>4610</v>
      </c>
      <c r="D31" s="425" t="s">
        <v>4329</v>
      </c>
      <c r="E31" s="427">
        <v>1</v>
      </c>
      <c r="F31" s="428"/>
      <c r="G31" s="427">
        <f t="shared" si="0"/>
        <v>0</v>
      </c>
      <c r="H31" s="425"/>
      <c r="I31" s="425">
        <v>0.001</v>
      </c>
      <c r="J31" s="425">
        <v>0.001</v>
      </c>
    </row>
    <row r="32" spans="1:10" ht="33.75">
      <c r="A32" s="425">
        <v>23</v>
      </c>
      <c r="B32" s="425" t="s">
        <v>4611</v>
      </c>
      <c r="C32" s="426" t="s">
        <v>4612</v>
      </c>
      <c r="D32" s="425" t="s">
        <v>4266</v>
      </c>
      <c r="E32" s="427">
        <v>1</v>
      </c>
      <c r="F32" s="428"/>
      <c r="G32" s="427">
        <f t="shared" si="0"/>
        <v>0</v>
      </c>
      <c r="H32" s="425"/>
      <c r="I32" s="425">
        <v>0.001</v>
      </c>
      <c r="J32" s="425">
        <v>0.001</v>
      </c>
    </row>
    <row r="33" spans="1:10" ht="33.75">
      <c r="A33" s="425">
        <v>24</v>
      </c>
      <c r="B33" s="425" t="s">
        <v>4613</v>
      </c>
      <c r="C33" s="426" t="s">
        <v>4614</v>
      </c>
      <c r="D33" s="425" t="s">
        <v>4266</v>
      </c>
      <c r="E33" s="427">
        <v>1</v>
      </c>
      <c r="F33" s="428"/>
      <c r="G33" s="427">
        <f t="shared" si="0"/>
        <v>0</v>
      </c>
      <c r="H33" s="425"/>
      <c r="I33" s="425">
        <v>0.01</v>
      </c>
      <c r="J33" s="425">
        <v>0.01</v>
      </c>
    </row>
    <row r="34" spans="1:10" ht="45">
      <c r="A34" s="425">
        <v>25</v>
      </c>
      <c r="B34" s="425" t="s">
        <v>4615</v>
      </c>
      <c r="C34" s="426" t="s">
        <v>4616</v>
      </c>
      <c r="D34" s="425" t="s">
        <v>4329</v>
      </c>
      <c r="E34" s="427">
        <v>1</v>
      </c>
      <c r="F34" s="428"/>
      <c r="G34" s="427">
        <f t="shared" si="0"/>
        <v>0</v>
      </c>
      <c r="H34" s="425"/>
      <c r="I34" s="425"/>
      <c r="J34" s="425"/>
    </row>
    <row r="35" spans="1:10" ht="12">
      <c r="A35" s="425">
        <v>26</v>
      </c>
      <c r="B35" s="425" t="s">
        <v>4617</v>
      </c>
      <c r="C35" s="426" t="s">
        <v>4618</v>
      </c>
      <c r="D35" s="425" t="s">
        <v>4361</v>
      </c>
      <c r="E35" s="427">
        <v>1.51</v>
      </c>
      <c r="F35" s="428"/>
      <c r="G35" s="427">
        <f t="shared" si="0"/>
        <v>0</v>
      </c>
      <c r="H35" s="425"/>
      <c r="I35" s="425"/>
      <c r="J35" s="425"/>
    </row>
    <row r="36" spans="1:10" ht="12">
      <c r="A36" s="425"/>
      <c r="B36" s="425"/>
      <c r="C36" s="426" t="s">
        <v>4619</v>
      </c>
      <c r="D36" s="425"/>
      <c r="E36" s="425"/>
      <c r="F36" s="429"/>
      <c r="G36" s="427"/>
      <c r="H36" s="427"/>
      <c r="I36" s="425"/>
      <c r="J36" s="425">
        <f>SUM(J11:J34)</f>
        <v>1.521</v>
      </c>
    </row>
    <row r="37" spans="1:10" ht="12">
      <c r="A37" s="425"/>
      <c r="B37" s="425"/>
      <c r="C37" s="426"/>
      <c r="D37" s="425"/>
      <c r="E37" s="425"/>
      <c r="F37" s="429"/>
      <c r="G37" s="427"/>
      <c r="H37" s="425"/>
      <c r="I37" s="425"/>
      <c r="J37" s="425"/>
    </row>
    <row r="38" spans="1:10" ht="12">
      <c r="A38" s="425"/>
      <c r="B38" s="425" t="s">
        <v>4620</v>
      </c>
      <c r="C38" s="426" t="s">
        <v>4621</v>
      </c>
      <c r="D38" s="425"/>
      <c r="E38" s="425"/>
      <c r="F38" s="429"/>
      <c r="G38" s="427"/>
      <c r="H38" s="425"/>
      <c r="I38" s="425"/>
      <c r="J38" s="425"/>
    </row>
    <row r="39" spans="1:10" ht="33.75">
      <c r="A39" s="425">
        <v>27</v>
      </c>
      <c r="B39" s="425" t="s">
        <v>4622</v>
      </c>
      <c r="C39" s="426" t="s">
        <v>4623</v>
      </c>
      <c r="D39" s="425" t="s">
        <v>332</v>
      </c>
      <c r="E39" s="427">
        <v>25</v>
      </c>
      <c r="F39" s="428"/>
      <c r="G39" s="427">
        <f aca="true" t="shared" si="1" ref="G39:G48">(E39*F39)</f>
        <v>0</v>
      </c>
      <c r="H39" s="425"/>
      <c r="I39" s="425">
        <v>0.01</v>
      </c>
      <c r="J39" s="425">
        <v>0.25</v>
      </c>
    </row>
    <row r="40" spans="1:10" ht="12">
      <c r="A40" s="425">
        <v>28</v>
      </c>
      <c r="B40" s="425" t="s">
        <v>4624</v>
      </c>
      <c r="C40" s="426" t="s">
        <v>4625</v>
      </c>
      <c r="D40" s="425" t="s">
        <v>332</v>
      </c>
      <c r="E40" s="427">
        <v>3</v>
      </c>
      <c r="F40" s="428"/>
      <c r="G40" s="427">
        <f t="shared" si="1"/>
        <v>0</v>
      </c>
      <c r="H40" s="425"/>
      <c r="I40" s="425">
        <v>0.001</v>
      </c>
      <c r="J40" s="425">
        <v>0.003</v>
      </c>
    </row>
    <row r="41" spans="1:10" ht="12">
      <c r="A41" s="425">
        <v>29</v>
      </c>
      <c r="B41" s="425" t="s">
        <v>4626</v>
      </c>
      <c r="C41" s="426" t="s">
        <v>4627</v>
      </c>
      <c r="D41" s="425" t="s">
        <v>332</v>
      </c>
      <c r="E41" s="427">
        <v>42</v>
      </c>
      <c r="F41" s="428"/>
      <c r="G41" s="427">
        <f t="shared" si="1"/>
        <v>0</v>
      </c>
      <c r="H41" s="425"/>
      <c r="I41" s="425">
        <v>0.002</v>
      </c>
      <c r="J41" s="425">
        <v>0.084</v>
      </c>
    </row>
    <row r="42" spans="1:10" ht="12">
      <c r="A42" s="425">
        <v>30</v>
      </c>
      <c r="B42" s="425" t="s">
        <v>4628</v>
      </c>
      <c r="C42" s="426" t="s">
        <v>4629</v>
      </c>
      <c r="D42" s="425" t="s">
        <v>332</v>
      </c>
      <c r="E42" s="427">
        <v>42</v>
      </c>
      <c r="F42" s="428"/>
      <c r="G42" s="427">
        <f t="shared" si="1"/>
        <v>0</v>
      </c>
      <c r="H42" s="425"/>
      <c r="I42" s="425">
        <v>0.005</v>
      </c>
      <c r="J42" s="425">
        <v>0.21</v>
      </c>
    </row>
    <row r="43" spans="1:10" ht="12">
      <c r="A43" s="425">
        <v>31</v>
      </c>
      <c r="B43" s="425" t="s">
        <v>4630</v>
      </c>
      <c r="C43" s="426" t="s">
        <v>4631</v>
      </c>
      <c r="D43" s="425" t="s">
        <v>332</v>
      </c>
      <c r="E43" s="427">
        <v>84</v>
      </c>
      <c r="F43" s="428"/>
      <c r="G43" s="427">
        <f t="shared" si="1"/>
        <v>0</v>
      </c>
      <c r="H43" s="425"/>
      <c r="I43" s="425">
        <v>0.0001</v>
      </c>
      <c r="J43" s="425">
        <v>0.008</v>
      </c>
    </row>
    <row r="44" spans="1:10" ht="12">
      <c r="A44" s="425">
        <v>32</v>
      </c>
      <c r="B44" s="425" t="s">
        <v>4632</v>
      </c>
      <c r="C44" s="426" t="s">
        <v>4633</v>
      </c>
      <c r="D44" s="425" t="s">
        <v>332</v>
      </c>
      <c r="E44" s="427">
        <v>42</v>
      </c>
      <c r="F44" s="428"/>
      <c r="G44" s="427">
        <f t="shared" si="1"/>
        <v>0</v>
      </c>
      <c r="H44" s="427"/>
      <c r="I44" s="425">
        <v>0.001</v>
      </c>
      <c r="J44" s="425">
        <v>0.042</v>
      </c>
    </row>
    <row r="45" spans="1:10" ht="12">
      <c r="A45" s="425">
        <v>33</v>
      </c>
      <c r="B45" s="425" t="s">
        <v>4634</v>
      </c>
      <c r="C45" s="426" t="s">
        <v>4635</v>
      </c>
      <c r="D45" s="425" t="s">
        <v>332</v>
      </c>
      <c r="E45" s="427">
        <v>42</v>
      </c>
      <c r="F45" s="428"/>
      <c r="G45" s="427">
        <f t="shared" si="1"/>
        <v>0</v>
      </c>
      <c r="H45" s="427"/>
      <c r="I45" s="425">
        <v>0.001</v>
      </c>
      <c r="J45" s="425">
        <v>0.042</v>
      </c>
    </row>
    <row r="46" spans="1:10" ht="45">
      <c r="A46" s="425">
        <v>34</v>
      </c>
      <c r="B46" s="425" t="s">
        <v>4636</v>
      </c>
      <c r="C46" s="426" t="s">
        <v>4637</v>
      </c>
      <c r="D46" s="425" t="s">
        <v>332</v>
      </c>
      <c r="E46" s="427">
        <v>5</v>
      </c>
      <c r="F46" s="428"/>
      <c r="G46" s="427">
        <f t="shared" si="1"/>
        <v>0</v>
      </c>
      <c r="H46" s="425"/>
      <c r="I46" s="425">
        <v>0.01</v>
      </c>
      <c r="J46" s="425">
        <v>0.05</v>
      </c>
    </row>
    <row r="47" spans="1:10" ht="12">
      <c r="A47" s="425">
        <v>35</v>
      </c>
      <c r="B47" s="425" t="s">
        <v>4638</v>
      </c>
      <c r="C47" s="426" t="s">
        <v>4639</v>
      </c>
      <c r="D47" s="425" t="s">
        <v>332</v>
      </c>
      <c r="E47" s="427">
        <v>84</v>
      </c>
      <c r="F47" s="428"/>
      <c r="G47" s="427">
        <f t="shared" si="1"/>
        <v>0</v>
      </c>
      <c r="H47" s="425"/>
      <c r="I47" s="425"/>
      <c r="J47" s="425"/>
    </row>
    <row r="48" spans="1:10" ht="12">
      <c r="A48" s="425">
        <v>36</v>
      </c>
      <c r="B48" s="425" t="s">
        <v>4640</v>
      </c>
      <c r="C48" s="426" t="s">
        <v>4641</v>
      </c>
      <c r="D48" s="425" t="s">
        <v>4361</v>
      </c>
      <c r="E48" s="427">
        <v>0.69</v>
      </c>
      <c r="F48" s="428"/>
      <c r="G48" s="427">
        <f t="shared" si="1"/>
        <v>0</v>
      </c>
      <c r="H48" s="425"/>
      <c r="I48" s="425"/>
      <c r="J48" s="425"/>
    </row>
    <row r="49" spans="1:10" ht="12">
      <c r="A49" s="425"/>
      <c r="B49" s="425" t="s">
        <v>4642</v>
      </c>
      <c r="C49" s="426" t="s">
        <v>4643</v>
      </c>
      <c r="D49" s="425"/>
      <c r="E49" s="425"/>
      <c r="F49" s="429"/>
      <c r="G49" s="427"/>
      <c r="H49" s="427"/>
      <c r="I49" s="425"/>
      <c r="J49" s="425">
        <v>0.689</v>
      </c>
    </row>
    <row r="50" spans="1:10" ht="12">
      <c r="A50" s="425"/>
      <c r="B50" s="425"/>
      <c r="C50" s="426"/>
      <c r="D50" s="425"/>
      <c r="E50" s="425"/>
      <c r="F50" s="429"/>
      <c r="G50" s="427"/>
      <c r="H50" s="425"/>
      <c r="I50" s="425"/>
      <c r="J50" s="425"/>
    </row>
    <row r="51" spans="1:10" ht="12">
      <c r="A51" s="425"/>
      <c r="B51" s="425" t="s">
        <v>4644</v>
      </c>
      <c r="C51" s="426" t="s">
        <v>4645</v>
      </c>
      <c r="D51" s="425"/>
      <c r="E51" s="425"/>
      <c r="F51" s="429"/>
      <c r="G51" s="427"/>
      <c r="H51" s="425"/>
      <c r="I51" s="425"/>
      <c r="J51" s="425"/>
    </row>
    <row r="52" spans="1:10" ht="33.75">
      <c r="A52" s="425">
        <v>37</v>
      </c>
      <c r="B52" s="425" t="s">
        <v>4646</v>
      </c>
      <c r="C52" s="426" t="s">
        <v>4647</v>
      </c>
      <c r="D52" s="425" t="s">
        <v>4266</v>
      </c>
      <c r="E52" s="427">
        <v>1</v>
      </c>
      <c r="F52" s="428"/>
      <c r="G52" s="427">
        <f aca="true" t="shared" si="2" ref="G52:G63">(E52*F52)</f>
        <v>0</v>
      </c>
      <c r="H52" s="425"/>
      <c r="I52" s="425">
        <v>0.06</v>
      </c>
      <c r="J52" s="425">
        <v>1.02</v>
      </c>
    </row>
    <row r="53" spans="1:10" ht="67.5">
      <c r="A53" s="425">
        <v>38</v>
      </c>
      <c r="B53" s="425" t="s">
        <v>4648</v>
      </c>
      <c r="C53" s="426" t="s">
        <v>4649</v>
      </c>
      <c r="D53" s="425" t="s">
        <v>4329</v>
      </c>
      <c r="E53" s="427">
        <v>1</v>
      </c>
      <c r="F53" s="428"/>
      <c r="G53" s="427">
        <f t="shared" si="2"/>
        <v>0</v>
      </c>
      <c r="H53" s="425"/>
      <c r="I53" s="425">
        <v>0.04</v>
      </c>
      <c r="J53" s="425">
        <v>0.04</v>
      </c>
    </row>
    <row r="54" spans="1:10" ht="12">
      <c r="A54" s="425">
        <v>39</v>
      </c>
      <c r="B54" s="425" t="s">
        <v>4650</v>
      </c>
      <c r="C54" s="426" t="s">
        <v>4651</v>
      </c>
      <c r="D54" s="425" t="s">
        <v>4524</v>
      </c>
      <c r="E54" s="427">
        <v>138</v>
      </c>
      <c r="F54" s="428"/>
      <c r="G54" s="427">
        <f t="shared" si="2"/>
        <v>0</v>
      </c>
      <c r="H54" s="425"/>
      <c r="I54" s="425"/>
      <c r="J54" s="425"/>
    </row>
    <row r="55" spans="1:10" ht="12">
      <c r="A55" s="425">
        <v>40</v>
      </c>
      <c r="B55" s="425" t="s">
        <v>4652</v>
      </c>
      <c r="C55" s="426" t="s">
        <v>4653</v>
      </c>
      <c r="D55" s="425" t="s">
        <v>4524</v>
      </c>
      <c r="E55" s="427">
        <v>151.1</v>
      </c>
      <c r="F55" s="428"/>
      <c r="G55" s="427">
        <f t="shared" si="2"/>
        <v>0</v>
      </c>
      <c r="H55" s="425"/>
      <c r="I55" s="425">
        <v>0.001</v>
      </c>
      <c r="J55" s="425">
        <v>0.151</v>
      </c>
    </row>
    <row r="56" spans="1:10" ht="22.5">
      <c r="A56" s="425">
        <v>41</v>
      </c>
      <c r="B56" s="425" t="s">
        <v>4654</v>
      </c>
      <c r="C56" s="426" t="s">
        <v>4655</v>
      </c>
      <c r="D56" s="425" t="s">
        <v>332</v>
      </c>
      <c r="E56" s="427">
        <v>132</v>
      </c>
      <c r="F56" s="428"/>
      <c r="G56" s="427">
        <f t="shared" si="2"/>
        <v>0</v>
      </c>
      <c r="H56" s="425"/>
      <c r="I56" s="425">
        <v>0.001</v>
      </c>
      <c r="J56" s="425">
        <v>0.132</v>
      </c>
    </row>
    <row r="57" spans="1:10" ht="12">
      <c r="A57" s="425">
        <v>42</v>
      </c>
      <c r="B57" s="425" t="s">
        <v>4656</v>
      </c>
      <c r="C57" s="426" t="s">
        <v>4657</v>
      </c>
      <c r="D57" s="425" t="s">
        <v>332</v>
      </c>
      <c r="E57" s="427">
        <v>928</v>
      </c>
      <c r="F57" s="428"/>
      <c r="G57" s="427">
        <f t="shared" si="2"/>
        <v>0</v>
      </c>
      <c r="H57" s="425"/>
      <c r="I57" s="425">
        <v>0.0005</v>
      </c>
      <c r="J57" s="425">
        <v>0.464</v>
      </c>
    </row>
    <row r="58" spans="1:10" ht="12">
      <c r="A58" s="425">
        <v>43</v>
      </c>
      <c r="B58" s="425" t="s">
        <v>4658</v>
      </c>
      <c r="C58" s="426" t="s">
        <v>4659</v>
      </c>
      <c r="D58" s="425" t="s">
        <v>4266</v>
      </c>
      <c r="E58" s="427">
        <v>2758</v>
      </c>
      <c r="F58" s="428"/>
      <c r="G58" s="427">
        <f t="shared" si="2"/>
        <v>0</v>
      </c>
      <c r="H58" s="425"/>
      <c r="I58" s="425">
        <v>1E-05</v>
      </c>
      <c r="J58" s="425">
        <v>0.028</v>
      </c>
    </row>
    <row r="59" spans="1:10" ht="12">
      <c r="A59" s="425">
        <v>44</v>
      </c>
      <c r="B59" s="425" t="s">
        <v>4660</v>
      </c>
      <c r="C59" s="426" t="s">
        <v>4661</v>
      </c>
      <c r="D59" s="425" t="s">
        <v>332</v>
      </c>
      <c r="E59" s="427">
        <v>38</v>
      </c>
      <c r="F59" s="428"/>
      <c r="G59" s="427">
        <f t="shared" si="2"/>
        <v>0</v>
      </c>
      <c r="H59" s="425"/>
      <c r="I59" s="425">
        <v>0.001</v>
      </c>
      <c r="J59" s="425">
        <v>0.038</v>
      </c>
    </row>
    <row r="60" spans="1:10" ht="12">
      <c r="A60" s="425">
        <v>45</v>
      </c>
      <c r="B60" s="425" t="s">
        <v>4662</v>
      </c>
      <c r="C60" s="426" t="s">
        <v>4663</v>
      </c>
      <c r="D60" s="425" t="s">
        <v>4476</v>
      </c>
      <c r="E60" s="427">
        <v>3</v>
      </c>
      <c r="F60" s="428"/>
      <c r="G60" s="427">
        <f t="shared" si="2"/>
        <v>0</v>
      </c>
      <c r="H60" s="425"/>
      <c r="I60" s="425"/>
      <c r="J60" s="425"/>
    </row>
    <row r="61" spans="1:10" ht="12">
      <c r="A61" s="425">
        <v>46</v>
      </c>
      <c r="B61" s="425" t="s">
        <v>4664</v>
      </c>
      <c r="C61" s="426" t="s">
        <v>4665</v>
      </c>
      <c r="D61" s="425" t="s">
        <v>4476</v>
      </c>
      <c r="E61" s="427">
        <v>36</v>
      </c>
      <c r="F61" s="428"/>
      <c r="G61" s="427">
        <f t="shared" si="2"/>
        <v>0</v>
      </c>
      <c r="H61" s="425"/>
      <c r="I61" s="425"/>
      <c r="J61" s="425"/>
    </row>
    <row r="62" spans="1:10" ht="12">
      <c r="A62" s="425">
        <v>47</v>
      </c>
      <c r="B62" s="425" t="s">
        <v>4666</v>
      </c>
      <c r="C62" s="426" t="s">
        <v>4667</v>
      </c>
      <c r="D62" s="425" t="s">
        <v>4476</v>
      </c>
      <c r="E62" s="427">
        <v>36</v>
      </c>
      <c r="F62" s="428"/>
      <c r="G62" s="427">
        <f t="shared" si="2"/>
        <v>0</v>
      </c>
      <c r="H62" s="425"/>
      <c r="I62" s="425"/>
      <c r="J62" s="425"/>
    </row>
    <row r="63" spans="1:10" ht="12">
      <c r="A63" s="425">
        <v>48</v>
      </c>
      <c r="B63" s="425" t="s">
        <v>4668</v>
      </c>
      <c r="C63" s="426" t="s">
        <v>4669</v>
      </c>
      <c r="D63" s="425" t="s">
        <v>4361</v>
      </c>
      <c r="E63" s="427">
        <v>1.87</v>
      </c>
      <c r="F63" s="428"/>
      <c r="G63" s="427">
        <f t="shared" si="2"/>
        <v>0</v>
      </c>
      <c r="H63" s="425"/>
      <c r="I63" s="425"/>
      <c r="J63" s="425"/>
    </row>
    <row r="64" spans="1:10" ht="12">
      <c r="A64" s="425"/>
      <c r="B64" s="425" t="s">
        <v>4670</v>
      </c>
      <c r="C64" s="426" t="s">
        <v>4671</v>
      </c>
      <c r="D64" s="425"/>
      <c r="E64" s="425"/>
      <c r="F64" s="425"/>
      <c r="G64" s="427"/>
      <c r="H64" s="425"/>
      <c r="I64" s="425"/>
      <c r="J64" s="425">
        <v>1.873</v>
      </c>
    </row>
    <row r="65" spans="1:10" ht="12">
      <c r="A65" s="425"/>
      <c r="B65" s="425"/>
      <c r="C65" s="426"/>
      <c r="D65" s="425"/>
      <c r="E65" s="425"/>
      <c r="F65" s="425"/>
      <c r="G65" s="425"/>
      <c r="H65" s="425"/>
      <c r="I65" s="425"/>
      <c r="J65" s="425"/>
    </row>
    <row r="66" spans="1:10" ht="12">
      <c r="A66" s="425" t="s">
        <v>4259</v>
      </c>
      <c r="B66" s="425" t="s">
        <v>4563</v>
      </c>
      <c r="C66" s="426" t="s">
        <v>4672</v>
      </c>
      <c r="D66" s="425"/>
      <c r="E66" s="425"/>
      <c r="F66" s="425"/>
      <c r="G66" s="430">
        <f>SUM(G9:G64)</f>
        <v>0</v>
      </c>
      <c r="H66" s="431" t="s">
        <v>4482</v>
      </c>
      <c r="I66" s="425"/>
      <c r="J66" s="425"/>
    </row>
  </sheetData>
  <sheetProtection algorithmName="SHA-512" hashValue="+lOmVF5wk+T4xkxTa7Wbz0ImOeCX1VzptCS/qNkSeC9tp+b9RLONfaMCWXQMizkX+xTdcKu74OU53QpSBxUSAA==" saltValue="a7vXPBOehRGUpauk4xoaBQ==" spinCount="100000" sheet="1" objects="1" scenarios="1"/>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4">
      <selection activeCell="E30" sqref="E30"/>
    </sheetView>
  </sheetViews>
  <sheetFormatPr defaultColWidth="9.140625" defaultRowHeight="12"/>
  <cols>
    <col min="2" max="2" width="21.28125" style="0" customWidth="1"/>
    <col min="3" max="3" width="33.7109375" style="0" customWidth="1"/>
    <col min="5" max="5" width="13.140625" style="0" customWidth="1"/>
    <col min="6" max="6" width="14.00390625" style="0" customWidth="1"/>
    <col min="7" max="7" width="12.7109375" style="0" customWidth="1"/>
    <col min="8" max="8" width="14.8515625" style="0" customWidth="1"/>
  </cols>
  <sheetData>
    <row r="1" spans="1:10" ht="12">
      <c r="A1" s="260"/>
      <c r="B1" s="260"/>
      <c r="C1" s="260"/>
      <c r="D1" s="260"/>
      <c r="E1" s="260"/>
      <c r="F1" s="260"/>
      <c r="G1" s="260"/>
      <c r="H1" s="260"/>
      <c r="I1" s="260"/>
      <c r="J1" s="260"/>
    </row>
    <row r="2" spans="1:10" ht="12">
      <c r="A2" s="425"/>
      <c r="B2" s="425"/>
      <c r="C2" s="425"/>
      <c r="D2" s="425"/>
      <c r="E2" s="425"/>
      <c r="F2" s="425"/>
      <c r="G2" s="425"/>
      <c r="H2" s="425"/>
      <c r="I2" s="425"/>
      <c r="J2" s="425"/>
    </row>
    <row r="3" spans="1:10" ht="22.5">
      <c r="A3" s="425" t="s">
        <v>4249</v>
      </c>
      <c r="B3" s="425" t="s">
        <v>4250</v>
      </c>
      <c r="C3" s="426" t="s">
        <v>4251</v>
      </c>
      <c r="D3" s="425" t="s">
        <v>4252</v>
      </c>
      <c r="E3" s="426" t="s">
        <v>4253</v>
      </c>
      <c r="F3" s="426" t="s">
        <v>4673</v>
      </c>
      <c r="G3" s="426" t="s">
        <v>4674</v>
      </c>
      <c r="H3" s="426" t="s">
        <v>4256</v>
      </c>
      <c r="I3" s="426" t="s">
        <v>4487</v>
      </c>
      <c r="J3" s="426" t="s">
        <v>4675</v>
      </c>
    </row>
    <row r="4" spans="1:10" ht="12">
      <c r="A4" s="425"/>
      <c r="B4" s="425"/>
      <c r="C4" s="426"/>
      <c r="D4" s="425"/>
      <c r="E4" s="425"/>
      <c r="F4" s="425"/>
      <c r="G4" s="425"/>
      <c r="H4" s="425"/>
      <c r="I4" s="425"/>
      <c r="J4" s="425"/>
    </row>
    <row r="5" spans="1:10" ht="12">
      <c r="A5" s="425"/>
      <c r="B5" s="425"/>
      <c r="C5" s="426" t="s">
        <v>4676</v>
      </c>
      <c r="D5" s="425"/>
      <c r="E5" s="425"/>
      <c r="F5" s="425"/>
      <c r="G5" s="425"/>
      <c r="H5" s="425"/>
      <c r="I5" s="425"/>
      <c r="J5" s="425"/>
    </row>
    <row r="6" spans="1:10" ht="12">
      <c r="A6" s="425">
        <v>1</v>
      </c>
      <c r="B6" s="425" t="s">
        <v>4677</v>
      </c>
      <c r="C6" s="426" t="s">
        <v>4678</v>
      </c>
      <c r="D6" s="425" t="s">
        <v>4329</v>
      </c>
      <c r="E6" s="427">
        <v>1</v>
      </c>
      <c r="F6" s="428"/>
      <c r="G6" s="427">
        <f aca="true" t="shared" si="0" ref="G6:G16">(E6*F6)</f>
        <v>0</v>
      </c>
      <c r="H6" s="425"/>
      <c r="I6" s="425"/>
      <c r="J6" s="425"/>
    </row>
    <row r="7" spans="1:10" ht="12">
      <c r="A7" s="425">
        <v>2</v>
      </c>
      <c r="B7" s="425" t="s">
        <v>4679</v>
      </c>
      <c r="C7" s="426" t="s">
        <v>4680</v>
      </c>
      <c r="D7" s="425" t="s">
        <v>4275</v>
      </c>
      <c r="E7" s="427">
        <v>8</v>
      </c>
      <c r="F7" s="428"/>
      <c r="G7" s="427">
        <f t="shared" si="0"/>
        <v>0</v>
      </c>
      <c r="H7" s="425"/>
      <c r="I7" s="425"/>
      <c r="J7" s="425"/>
    </row>
    <row r="8" spans="1:10" ht="12">
      <c r="A8" s="425">
        <v>3</v>
      </c>
      <c r="B8" s="425" t="s">
        <v>4681</v>
      </c>
      <c r="C8" s="426" t="s">
        <v>4682</v>
      </c>
      <c r="D8" s="425" t="s">
        <v>4275</v>
      </c>
      <c r="E8" s="427">
        <v>4</v>
      </c>
      <c r="F8" s="428"/>
      <c r="G8" s="427">
        <f t="shared" si="0"/>
        <v>0</v>
      </c>
      <c r="H8" s="425"/>
      <c r="I8" s="425"/>
      <c r="J8" s="425"/>
    </row>
    <row r="9" spans="1:10" ht="12">
      <c r="A9" s="425">
        <v>4</v>
      </c>
      <c r="B9" s="425" t="s">
        <v>4683</v>
      </c>
      <c r="C9" s="426" t="s">
        <v>4684</v>
      </c>
      <c r="D9" s="425" t="s">
        <v>4275</v>
      </c>
      <c r="E9" s="427">
        <v>4</v>
      </c>
      <c r="F9" s="428"/>
      <c r="G9" s="427">
        <f t="shared" si="0"/>
        <v>0</v>
      </c>
      <c r="H9" s="425"/>
      <c r="I9" s="425"/>
      <c r="J9" s="425"/>
    </row>
    <row r="10" spans="1:10" ht="12">
      <c r="A10" s="425">
        <v>5</v>
      </c>
      <c r="B10" s="425" t="s">
        <v>4685</v>
      </c>
      <c r="C10" s="426" t="s">
        <v>4686</v>
      </c>
      <c r="D10" s="425" t="s">
        <v>4266</v>
      </c>
      <c r="E10" s="427">
        <v>3</v>
      </c>
      <c r="F10" s="428"/>
      <c r="G10" s="427">
        <f t="shared" si="0"/>
        <v>0</v>
      </c>
      <c r="H10" s="425"/>
      <c r="I10" s="425"/>
      <c r="J10" s="425"/>
    </row>
    <row r="11" spans="1:10" ht="22.5">
      <c r="A11" s="425">
        <v>6</v>
      </c>
      <c r="B11" s="425" t="s">
        <v>4687</v>
      </c>
      <c r="C11" s="426" t="s">
        <v>4688</v>
      </c>
      <c r="D11" s="425" t="s">
        <v>4329</v>
      </c>
      <c r="E11" s="427">
        <v>1</v>
      </c>
      <c r="F11" s="428"/>
      <c r="G11" s="427">
        <f t="shared" si="0"/>
        <v>0</v>
      </c>
      <c r="H11" s="425"/>
      <c r="I11" s="425"/>
      <c r="J11" s="425"/>
    </row>
    <row r="12" spans="1:10" ht="33.75">
      <c r="A12" s="425">
        <v>7</v>
      </c>
      <c r="B12" s="425" t="s">
        <v>4689</v>
      </c>
      <c r="C12" s="426" t="s">
        <v>4690</v>
      </c>
      <c r="D12" s="425" t="s">
        <v>4329</v>
      </c>
      <c r="E12" s="427">
        <v>1</v>
      </c>
      <c r="F12" s="428"/>
      <c r="G12" s="427">
        <f t="shared" si="0"/>
        <v>0</v>
      </c>
      <c r="H12" s="425"/>
      <c r="I12" s="425" t="s">
        <v>4691</v>
      </c>
      <c r="J12" s="425" t="s">
        <v>4692</v>
      </c>
    </row>
    <row r="13" spans="1:10" ht="12">
      <c r="A13" s="425">
        <v>8</v>
      </c>
      <c r="B13" s="425" t="s">
        <v>4693</v>
      </c>
      <c r="C13" s="426" t="s">
        <v>4694</v>
      </c>
      <c r="D13" s="425" t="s">
        <v>4524</v>
      </c>
      <c r="E13" s="427">
        <v>20</v>
      </c>
      <c r="F13" s="428"/>
      <c r="G13" s="427">
        <f t="shared" si="0"/>
        <v>0</v>
      </c>
      <c r="H13" s="425"/>
      <c r="I13" s="425" t="s">
        <v>4695</v>
      </c>
      <c r="J13" s="425" t="s">
        <v>4387</v>
      </c>
    </row>
    <row r="14" spans="1:10" ht="12">
      <c r="A14" s="425">
        <v>9</v>
      </c>
      <c r="B14" s="425" t="s">
        <v>4696</v>
      </c>
      <c r="C14" s="426" t="s">
        <v>4697</v>
      </c>
      <c r="D14" s="425" t="s">
        <v>4524</v>
      </c>
      <c r="E14" s="427">
        <v>20</v>
      </c>
      <c r="F14" s="428"/>
      <c r="G14" s="427">
        <f t="shared" si="0"/>
        <v>0</v>
      </c>
      <c r="H14" s="425"/>
      <c r="I14" s="425"/>
      <c r="J14" s="425"/>
    </row>
    <row r="15" spans="1:10" ht="22.5">
      <c r="A15" s="425">
        <v>10</v>
      </c>
      <c r="B15" s="425" t="s">
        <v>4698</v>
      </c>
      <c r="C15" s="426" t="s">
        <v>4699</v>
      </c>
      <c r="D15" s="425" t="s">
        <v>4329</v>
      </c>
      <c r="E15" s="427">
        <v>1.8</v>
      </c>
      <c r="F15" s="428"/>
      <c r="G15" s="427">
        <f t="shared" si="0"/>
        <v>0</v>
      </c>
      <c r="H15" s="425"/>
      <c r="I15" s="425" t="s">
        <v>4368</v>
      </c>
      <c r="J15" s="425" t="s">
        <v>4700</v>
      </c>
    </row>
    <row r="16" spans="1:10" ht="12">
      <c r="A16" s="425">
        <v>11</v>
      </c>
      <c r="B16" s="425" t="s">
        <v>4701</v>
      </c>
      <c r="C16" s="426" t="s">
        <v>4702</v>
      </c>
      <c r="D16" s="425" t="s">
        <v>4275</v>
      </c>
      <c r="E16" s="427">
        <v>5.6</v>
      </c>
      <c r="F16" s="428"/>
      <c r="G16" s="427">
        <f t="shared" si="0"/>
        <v>0</v>
      </c>
      <c r="H16" s="425"/>
      <c r="I16" s="425"/>
      <c r="J16" s="425"/>
    </row>
    <row r="17" spans="1:10" ht="12">
      <c r="A17" s="425"/>
      <c r="B17" s="425"/>
      <c r="C17" s="426" t="s">
        <v>4703</v>
      </c>
      <c r="D17" s="425"/>
      <c r="E17" s="425"/>
      <c r="F17" s="429"/>
      <c r="G17" s="427"/>
      <c r="H17" s="425"/>
      <c r="I17" s="425"/>
      <c r="J17" s="425" t="s">
        <v>4704</v>
      </c>
    </row>
    <row r="18" spans="1:10" ht="12">
      <c r="A18" s="425"/>
      <c r="B18" s="425"/>
      <c r="C18" s="426"/>
      <c r="D18" s="425"/>
      <c r="E18" s="425"/>
      <c r="F18" s="429"/>
      <c r="G18" s="427"/>
      <c r="H18" s="425"/>
      <c r="I18" s="425"/>
      <c r="J18" s="425"/>
    </row>
    <row r="19" spans="1:10" ht="12">
      <c r="A19" s="425"/>
      <c r="B19" s="425"/>
      <c r="C19" s="426" t="s">
        <v>4705</v>
      </c>
      <c r="D19" s="425"/>
      <c r="E19" s="425"/>
      <c r="F19" s="429"/>
      <c r="G19" s="427"/>
      <c r="H19" s="425"/>
      <c r="I19" s="425"/>
      <c r="J19" s="425"/>
    </row>
    <row r="20" spans="1:10" ht="12">
      <c r="A20" s="425">
        <v>12</v>
      </c>
      <c r="B20" s="425" t="s">
        <v>4706</v>
      </c>
      <c r="C20" s="426" t="s">
        <v>4707</v>
      </c>
      <c r="D20" s="425" t="s">
        <v>4275</v>
      </c>
      <c r="E20" s="427">
        <v>0.6</v>
      </c>
      <c r="F20" s="428"/>
      <c r="G20" s="427">
        <f>(E20*F20)</f>
        <v>0</v>
      </c>
      <c r="H20" s="425"/>
      <c r="I20" s="425" t="s">
        <v>4708</v>
      </c>
      <c r="J20" s="425" t="s">
        <v>4709</v>
      </c>
    </row>
    <row r="21" spans="1:10" ht="12">
      <c r="A21" s="425"/>
      <c r="B21" s="425"/>
      <c r="C21" s="426" t="s">
        <v>4710</v>
      </c>
      <c r="D21" s="425"/>
      <c r="E21" s="425"/>
      <c r="F21" s="429"/>
      <c r="G21" s="427"/>
      <c r="H21" s="425"/>
      <c r="I21" s="425"/>
      <c r="J21" s="425" t="s">
        <v>4709</v>
      </c>
    </row>
    <row r="22" spans="1:10" ht="12">
      <c r="A22" s="425"/>
      <c r="B22" s="425"/>
      <c r="C22" s="426"/>
      <c r="D22" s="425"/>
      <c r="E22" s="425"/>
      <c r="F22" s="429"/>
      <c r="G22" s="427"/>
      <c r="H22" s="425"/>
      <c r="I22" s="425"/>
      <c r="J22" s="425"/>
    </row>
    <row r="23" spans="1:10" ht="12">
      <c r="A23" s="425"/>
      <c r="B23" s="425"/>
      <c r="C23" s="426" t="s">
        <v>4711</v>
      </c>
      <c r="D23" s="425"/>
      <c r="E23" s="425"/>
      <c r="F23" s="429"/>
      <c r="G23" s="427"/>
      <c r="H23" s="425"/>
      <c r="I23" s="425"/>
      <c r="J23" s="425"/>
    </row>
    <row r="24" spans="1:10" ht="22.5">
      <c r="A24" s="425">
        <v>13</v>
      </c>
      <c r="B24" s="425" t="s">
        <v>4712</v>
      </c>
      <c r="C24" s="426" t="s">
        <v>4713</v>
      </c>
      <c r="D24" s="425" t="s">
        <v>4329</v>
      </c>
      <c r="E24" s="427">
        <v>1</v>
      </c>
      <c r="F24" s="428"/>
      <c r="G24" s="427">
        <f aca="true" t="shared" si="1" ref="G24:G30">(E24*F24)</f>
        <v>0</v>
      </c>
      <c r="H24" s="425"/>
      <c r="I24" s="425" t="s">
        <v>4714</v>
      </c>
      <c r="J24" s="425" t="s">
        <v>4398</v>
      </c>
    </row>
    <row r="25" spans="1:10" ht="33.75">
      <c r="A25" s="425">
        <v>14</v>
      </c>
      <c r="B25" s="425" t="s">
        <v>4715</v>
      </c>
      <c r="C25" s="426" t="s">
        <v>4716</v>
      </c>
      <c r="D25" s="425" t="s">
        <v>4329</v>
      </c>
      <c r="E25" s="427">
        <v>1</v>
      </c>
      <c r="F25" s="428"/>
      <c r="G25" s="427">
        <f t="shared" si="1"/>
        <v>0</v>
      </c>
      <c r="H25" s="425"/>
      <c r="I25" s="425" t="s">
        <v>4308</v>
      </c>
      <c r="J25" s="425" t="s">
        <v>4320</v>
      </c>
    </row>
    <row r="26" spans="1:10" ht="12">
      <c r="A26" s="425">
        <v>15</v>
      </c>
      <c r="B26" s="425" t="s">
        <v>4717</v>
      </c>
      <c r="C26" s="426" t="s">
        <v>4718</v>
      </c>
      <c r="D26" s="425" t="s">
        <v>332</v>
      </c>
      <c r="E26" s="427">
        <v>7.4</v>
      </c>
      <c r="F26" s="428"/>
      <c r="G26" s="427">
        <f t="shared" si="1"/>
        <v>0</v>
      </c>
      <c r="H26" s="427"/>
      <c r="I26" s="425" t="s">
        <v>4286</v>
      </c>
      <c r="J26" s="425" t="s">
        <v>4719</v>
      </c>
    </row>
    <row r="27" spans="1:10" ht="33.75">
      <c r="A27" s="425">
        <v>16</v>
      </c>
      <c r="B27" s="425" t="s">
        <v>4720</v>
      </c>
      <c r="C27" s="426" t="s">
        <v>4721</v>
      </c>
      <c r="D27" s="425" t="s">
        <v>4266</v>
      </c>
      <c r="E27" s="427">
        <v>1</v>
      </c>
      <c r="F27" s="428"/>
      <c r="G27" s="427">
        <f t="shared" si="1"/>
        <v>0</v>
      </c>
      <c r="H27" s="427"/>
      <c r="I27" s="425" t="s">
        <v>4286</v>
      </c>
      <c r="J27" s="425" t="s">
        <v>4372</v>
      </c>
    </row>
    <row r="28" spans="1:10" ht="12">
      <c r="A28" s="425">
        <v>17</v>
      </c>
      <c r="B28" s="425" t="s">
        <v>4722</v>
      </c>
      <c r="C28" s="426" t="s">
        <v>4723</v>
      </c>
      <c r="D28" s="425" t="s">
        <v>4266</v>
      </c>
      <c r="E28" s="427">
        <v>1</v>
      </c>
      <c r="F28" s="428"/>
      <c r="G28" s="427">
        <f t="shared" si="1"/>
        <v>0</v>
      </c>
      <c r="H28" s="425"/>
      <c r="I28" s="425" t="s">
        <v>4282</v>
      </c>
      <c r="J28" s="425" t="s">
        <v>4341</v>
      </c>
    </row>
    <row r="29" spans="1:10" ht="33.75">
      <c r="A29" s="425">
        <v>18</v>
      </c>
      <c r="B29" s="425" t="s">
        <v>4724</v>
      </c>
      <c r="C29" s="426" t="s">
        <v>4725</v>
      </c>
      <c r="D29" s="425" t="s">
        <v>4266</v>
      </c>
      <c r="E29" s="427">
        <v>1</v>
      </c>
      <c r="F29" s="428"/>
      <c r="G29" s="427">
        <f t="shared" si="1"/>
        <v>0</v>
      </c>
      <c r="H29" s="425"/>
      <c r="I29" s="425" t="s">
        <v>4308</v>
      </c>
      <c r="J29" s="425" t="s">
        <v>4320</v>
      </c>
    </row>
    <row r="30" spans="1:10" ht="12">
      <c r="A30" s="425">
        <v>19</v>
      </c>
      <c r="B30" s="425" t="s">
        <v>4726</v>
      </c>
      <c r="C30" s="426" t="s">
        <v>4727</v>
      </c>
      <c r="D30" s="425" t="s">
        <v>332</v>
      </c>
      <c r="E30" s="427">
        <v>7</v>
      </c>
      <c r="F30" s="428"/>
      <c r="G30" s="427">
        <f t="shared" si="1"/>
        <v>0</v>
      </c>
      <c r="H30" s="425"/>
      <c r="I30" s="425" t="s">
        <v>4286</v>
      </c>
      <c r="J30" s="425" t="s">
        <v>4728</v>
      </c>
    </row>
    <row r="31" spans="1:10" ht="12">
      <c r="A31" s="425"/>
      <c r="B31" s="425"/>
      <c r="C31" s="426" t="s">
        <v>4729</v>
      </c>
      <c r="D31" s="425"/>
      <c r="E31" s="425"/>
      <c r="F31" s="429"/>
      <c r="G31" s="427"/>
      <c r="H31" s="427"/>
      <c r="I31" s="425"/>
      <c r="J31" s="425" t="s">
        <v>4730</v>
      </c>
    </row>
    <row r="32" spans="1:10" ht="12">
      <c r="A32" s="425"/>
      <c r="B32" s="425"/>
      <c r="C32" s="426"/>
      <c r="D32" s="425"/>
      <c r="E32" s="425"/>
      <c r="F32" s="429"/>
      <c r="G32" s="427"/>
      <c r="H32" s="425"/>
      <c r="I32" s="425"/>
      <c r="J32" s="425"/>
    </row>
    <row r="33" spans="1:10" ht="12">
      <c r="A33" s="425"/>
      <c r="B33" s="425"/>
      <c r="C33" s="426" t="s">
        <v>4731</v>
      </c>
      <c r="D33" s="425"/>
      <c r="E33" s="425"/>
      <c r="F33" s="429"/>
      <c r="G33" s="427"/>
      <c r="H33" s="425"/>
      <c r="I33" s="425"/>
      <c r="J33" s="425"/>
    </row>
    <row r="34" spans="1:10" ht="22.5">
      <c r="A34" s="425">
        <v>20</v>
      </c>
      <c r="B34" s="425" t="s">
        <v>4732</v>
      </c>
      <c r="C34" s="426" t="s">
        <v>4733</v>
      </c>
      <c r="D34" s="425" t="s">
        <v>4275</v>
      </c>
      <c r="E34" s="427">
        <v>0.6</v>
      </c>
      <c r="F34" s="428"/>
      <c r="G34" s="427">
        <f aca="true" t="shared" si="2" ref="G34:G39">(E34*F34)</f>
        <v>0</v>
      </c>
      <c r="H34" s="425"/>
      <c r="I34" s="425"/>
      <c r="J34" s="425"/>
    </row>
    <row r="35" spans="1:10" ht="56.25">
      <c r="A35" s="425">
        <v>21</v>
      </c>
      <c r="B35" s="425" t="s">
        <v>4734</v>
      </c>
      <c r="C35" s="426" t="s">
        <v>4735</v>
      </c>
      <c r="D35" s="425" t="s">
        <v>4524</v>
      </c>
      <c r="E35" s="427">
        <v>1.5</v>
      </c>
      <c r="F35" s="428"/>
      <c r="G35" s="427">
        <f t="shared" si="2"/>
        <v>0</v>
      </c>
      <c r="H35" s="425"/>
      <c r="I35" s="425" t="s">
        <v>4267</v>
      </c>
      <c r="J35" s="425" t="s">
        <v>4736</v>
      </c>
    </row>
    <row r="36" spans="1:10" ht="12">
      <c r="A36" s="425">
        <v>22</v>
      </c>
      <c r="B36" s="425" t="s">
        <v>4737</v>
      </c>
      <c r="C36" s="426" t="s">
        <v>4738</v>
      </c>
      <c r="D36" s="425" t="s">
        <v>4329</v>
      </c>
      <c r="E36" s="427">
        <v>1</v>
      </c>
      <c r="F36" s="428"/>
      <c r="G36" s="427">
        <f t="shared" si="2"/>
        <v>0</v>
      </c>
      <c r="H36" s="425"/>
      <c r="I36" s="425" t="s">
        <v>4739</v>
      </c>
      <c r="J36" s="425" t="s">
        <v>4740</v>
      </c>
    </row>
    <row r="37" spans="1:10" ht="12">
      <c r="A37" s="425">
        <v>23</v>
      </c>
      <c r="B37" s="425" t="s">
        <v>4741</v>
      </c>
      <c r="C37" s="426" t="s">
        <v>4742</v>
      </c>
      <c r="D37" s="425" t="s">
        <v>4266</v>
      </c>
      <c r="E37" s="427">
        <v>1</v>
      </c>
      <c r="F37" s="428"/>
      <c r="G37" s="427">
        <f t="shared" si="2"/>
        <v>0</v>
      </c>
      <c r="H37" s="425"/>
      <c r="I37" s="425"/>
      <c r="J37" s="425"/>
    </row>
    <row r="38" spans="1:10" ht="12">
      <c r="A38" s="425">
        <v>24</v>
      </c>
      <c r="B38" s="425" t="s">
        <v>4743</v>
      </c>
      <c r="C38" s="426" t="s">
        <v>4744</v>
      </c>
      <c r="D38" s="425" t="s">
        <v>4266</v>
      </c>
      <c r="E38" s="427">
        <v>1</v>
      </c>
      <c r="F38" s="428"/>
      <c r="G38" s="427">
        <f t="shared" si="2"/>
        <v>0</v>
      </c>
      <c r="H38" s="425"/>
      <c r="I38" s="425"/>
      <c r="J38" s="425"/>
    </row>
    <row r="39" spans="1:10" ht="12">
      <c r="A39" s="425">
        <v>25</v>
      </c>
      <c r="B39" s="425" t="s">
        <v>4745</v>
      </c>
      <c r="C39" s="426" t="s">
        <v>4746</v>
      </c>
      <c r="D39" s="425" t="s">
        <v>4361</v>
      </c>
      <c r="E39" s="427">
        <v>1.66</v>
      </c>
      <c r="F39" s="428"/>
      <c r="G39" s="427">
        <f t="shared" si="2"/>
        <v>0</v>
      </c>
      <c r="H39" s="425"/>
      <c r="I39" s="425"/>
      <c r="J39" s="425"/>
    </row>
    <row r="40" spans="1:10" ht="12">
      <c r="A40" s="425"/>
      <c r="B40" s="425"/>
      <c r="C40" s="426" t="s">
        <v>4747</v>
      </c>
      <c r="D40" s="425" t="s">
        <v>4748</v>
      </c>
      <c r="E40" s="425"/>
      <c r="F40" s="425"/>
      <c r="G40" s="427"/>
      <c r="H40" s="425"/>
      <c r="I40" s="425"/>
      <c r="J40" s="425" t="s">
        <v>4749</v>
      </c>
    </row>
    <row r="41" spans="1:10" ht="12">
      <c r="A41" s="425"/>
      <c r="B41" s="425"/>
      <c r="C41" s="426"/>
      <c r="D41" s="425"/>
      <c r="E41" s="425"/>
      <c r="F41" s="425"/>
      <c r="G41" s="425"/>
      <c r="H41" s="425"/>
      <c r="I41" s="425"/>
      <c r="J41" s="425"/>
    </row>
    <row r="42" spans="1:10" ht="12">
      <c r="A42" s="425"/>
      <c r="B42" s="425"/>
      <c r="C42" s="426" t="s">
        <v>4750</v>
      </c>
      <c r="D42" s="425"/>
      <c r="E42" s="425"/>
      <c r="F42" s="425"/>
      <c r="G42" s="435">
        <f>SUM(G6:G41)</f>
        <v>0</v>
      </c>
      <c r="H42" s="427" t="s">
        <v>4482</v>
      </c>
      <c r="I42" s="425"/>
      <c r="J42" s="425" t="s">
        <v>4751</v>
      </c>
    </row>
  </sheetData>
  <sheetProtection algorithmName="SHA-512" hashValue="WcrIAL+ycymM5PGAgx78ut1xXiX2bODCZ4a/9Akrh1v2C1qk/ZdkRBi0mtMQnuZcyR696c+JOXocs5NANmv9Cg==" saltValue="Ic/ACribCdz6SYGLuH7gzQ==" spinCount="100000" sheet="1" objects="1" scenarios="1"/>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25">
      <selection activeCell="F30" sqref="F30"/>
    </sheetView>
  </sheetViews>
  <sheetFormatPr defaultColWidth="9.140625" defaultRowHeight="12"/>
  <cols>
    <col min="2" max="2" width="20.421875" style="0" customWidth="1"/>
    <col min="3" max="3" width="30.421875" style="0" customWidth="1"/>
    <col min="5" max="5" width="12.8515625" style="0" customWidth="1"/>
    <col min="6" max="6" width="13.00390625" style="0" customWidth="1"/>
    <col min="7" max="7" width="14.140625" style="0" customWidth="1"/>
    <col min="8" max="8" width="12.421875" style="0" customWidth="1"/>
  </cols>
  <sheetData>
    <row r="1" spans="1:8" ht="12">
      <c r="A1" s="425"/>
      <c r="B1" s="425"/>
      <c r="C1" s="425"/>
      <c r="D1" s="425"/>
      <c r="E1" s="425"/>
      <c r="F1" s="425"/>
      <c r="G1" s="425"/>
      <c r="H1" s="425"/>
    </row>
    <row r="2" spans="1:8" ht="22.5">
      <c r="A2" s="425" t="s">
        <v>4238</v>
      </c>
      <c r="B2" s="425" t="s">
        <v>4239</v>
      </c>
      <c r="C2" s="426" t="s">
        <v>4752</v>
      </c>
      <c r="D2" s="425"/>
      <c r="E2" s="425"/>
      <c r="F2" s="425" t="s">
        <v>4241</v>
      </c>
      <c r="G2" s="425" t="s">
        <v>4242</v>
      </c>
      <c r="H2" s="425" t="s">
        <v>4753</v>
      </c>
    </row>
    <row r="3" spans="1:8" ht="12">
      <c r="A3" s="425" t="s">
        <v>4238</v>
      </c>
      <c r="B3" s="425" t="s">
        <v>4485</v>
      </c>
      <c r="C3" s="426" t="s">
        <v>4245</v>
      </c>
      <c r="D3" s="425"/>
      <c r="E3" s="425"/>
      <c r="F3" s="425" t="s">
        <v>4246</v>
      </c>
      <c r="G3" s="425" t="s">
        <v>4247</v>
      </c>
      <c r="H3" s="425" t="s">
        <v>4557</v>
      </c>
    </row>
    <row r="4" spans="1:8" ht="12">
      <c r="A4" s="425"/>
      <c r="B4" s="425"/>
      <c r="C4" s="426"/>
      <c r="D4" s="425"/>
      <c r="E4" s="425"/>
      <c r="F4" s="425"/>
      <c r="G4" s="425"/>
      <c r="H4" s="425"/>
    </row>
    <row r="5" spans="1:8" ht="22.5">
      <c r="A5" s="425" t="s">
        <v>4249</v>
      </c>
      <c r="B5" s="425" t="s">
        <v>4250</v>
      </c>
      <c r="C5" s="426" t="s">
        <v>4251</v>
      </c>
      <c r="D5" s="425" t="s">
        <v>4252</v>
      </c>
      <c r="E5" s="426" t="s">
        <v>4253</v>
      </c>
      <c r="F5" s="426" t="s">
        <v>4254</v>
      </c>
      <c r="G5" s="426" t="s">
        <v>4562</v>
      </c>
      <c r="H5" s="426"/>
    </row>
    <row r="6" spans="1:8" ht="12">
      <c r="A6" s="425"/>
      <c r="B6" s="425"/>
      <c r="C6" s="426"/>
      <c r="D6" s="425"/>
      <c r="E6" s="425"/>
      <c r="F6" s="425"/>
      <c r="G6" s="425"/>
      <c r="H6" s="425"/>
    </row>
    <row r="7" spans="1:8" ht="12">
      <c r="A7" s="425"/>
      <c r="B7" s="425"/>
      <c r="C7" s="426" t="s">
        <v>4676</v>
      </c>
      <c r="D7" s="425"/>
      <c r="E7" s="425"/>
      <c r="F7" s="425"/>
      <c r="G7" s="425"/>
      <c r="H7" s="425"/>
    </row>
    <row r="8" spans="1:8" ht="12">
      <c r="A8" s="425">
        <v>1</v>
      </c>
      <c r="B8" s="425" t="s">
        <v>4679</v>
      </c>
      <c r="C8" s="426" t="s">
        <v>4680</v>
      </c>
      <c r="D8" s="425" t="s">
        <v>4275</v>
      </c>
      <c r="E8" s="427">
        <v>8.4</v>
      </c>
      <c r="F8" s="428"/>
      <c r="G8" s="427">
        <f aca="true" t="shared" si="0" ref="G8:G16">E8*F8</f>
        <v>0</v>
      </c>
      <c r="H8" s="425"/>
    </row>
    <row r="9" spans="1:8" ht="12">
      <c r="A9" s="425">
        <v>2</v>
      </c>
      <c r="B9" s="425" t="s">
        <v>4681</v>
      </c>
      <c r="C9" s="426" t="s">
        <v>4682</v>
      </c>
      <c r="D9" s="425" t="s">
        <v>4275</v>
      </c>
      <c r="E9" s="427">
        <v>2</v>
      </c>
      <c r="F9" s="428"/>
      <c r="G9" s="427">
        <f t="shared" si="0"/>
        <v>0</v>
      </c>
      <c r="H9" s="425"/>
    </row>
    <row r="10" spans="1:8" ht="12">
      <c r="A10" s="425">
        <v>3</v>
      </c>
      <c r="B10" s="425" t="s">
        <v>4683</v>
      </c>
      <c r="C10" s="426" t="s">
        <v>4684</v>
      </c>
      <c r="D10" s="425" t="s">
        <v>4275</v>
      </c>
      <c r="E10" s="427">
        <v>4</v>
      </c>
      <c r="F10" s="428"/>
      <c r="G10" s="427">
        <f t="shared" si="0"/>
        <v>0</v>
      </c>
      <c r="H10" s="425"/>
    </row>
    <row r="11" spans="1:8" ht="12">
      <c r="A11" s="425">
        <v>4</v>
      </c>
      <c r="B11" s="425" t="s">
        <v>4685</v>
      </c>
      <c r="C11" s="426" t="s">
        <v>4686</v>
      </c>
      <c r="D11" s="425" t="s">
        <v>4266</v>
      </c>
      <c r="E11" s="427">
        <v>1</v>
      </c>
      <c r="F11" s="428"/>
      <c r="G11" s="427">
        <f t="shared" si="0"/>
        <v>0</v>
      </c>
      <c r="H11" s="425"/>
    </row>
    <row r="12" spans="1:8" ht="33.75">
      <c r="A12" s="425">
        <v>5</v>
      </c>
      <c r="B12" s="425" t="s">
        <v>4754</v>
      </c>
      <c r="C12" s="426" t="s">
        <v>4690</v>
      </c>
      <c r="D12" s="425" t="s">
        <v>4329</v>
      </c>
      <c r="E12" s="427">
        <v>1</v>
      </c>
      <c r="F12" s="428"/>
      <c r="G12" s="427">
        <f t="shared" si="0"/>
        <v>0</v>
      </c>
      <c r="H12" s="425"/>
    </row>
    <row r="13" spans="1:8" ht="22.5">
      <c r="A13" s="425">
        <v>6</v>
      </c>
      <c r="B13" s="425" t="s">
        <v>4689</v>
      </c>
      <c r="C13" s="426" t="s">
        <v>4694</v>
      </c>
      <c r="D13" s="425" t="s">
        <v>4524</v>
      </c>
      <c r="E13" s="427">
        <v>21</v>
      </c>
      <c r="F13" s="428"/>
      <c r="G13" s="427">
        <f t="shared" si="0"/>
        <v>0</v>
      </c>
      <c r="H13" s="425"/>
    </row>
    <row r="14" spans="1:8" ht="22.5">
      <c r="A14" s="425">
        <v>7</v>
      </c>
      <c r="B14" s="425" t="s">
        <v>4755</v>
      </c>
      <c r="C14" s="426" t="s">
        <v>4697</v>
      </c>
      <c r="D14" s="425" t="s">
        <v>4524</v>
      </c>
      <c r="E14" s="427">
        <v>21</v>
      </c>
      <c r="F14" s="428"/>
      <c r="G14" s="427">
        <f t="shared" si="0"/>
        <v>0</v>
      </c>
      <c r="H14" s="425"/>
    </row>
    <row r="15" spans="1:8" ht="22.5">
      <c r="A15" s="425">
        <v>8</v>
      </c>
      <c r="B15" s="425" t="s">
        <v>4698</v>
      </c>
      <c r="C15" s="426" t="s">
        <v>4699</v>
      </c>
      <c r="D15" s="425" t="s">
        <v>4329</v>
      </c>
      <c r="E15" s="427">
        <v>1.8</v>
      </c>
      <c r="F15" s="428"/>
      <c r="G15" s="427">
        <f t="shared" si="0"/>
        <v>0</v>
      </c>
      <c r="H15" s="425"/>
    </row>
    <row r="16" spans="1:8" ht="12">
      <c r="A16" s="425">
        <v>9</v>
      </c>
      <c r="B16" s="425" t="s">
        <v>4701</v>
      </c>
      <c r="C16" s="426" t="s">
        <v>4702</v>
      </c>
      <c r="D16" s="425" t="s">
        <v>4275</v>
      </c>
      <c r="E16" s="427">
        <v>6</v>
      </c>
      <c r="F16" s="428"/>
      <c r="G16" s="427">
        <f t="shared" si="0"/>
        <v>0</v>
      </c>
      <c r="H16" s="425"/>
    </row>
    <row r="17" spans="1:8" ht="12">
      <c r="A17" s="425"/>
      <c r="B17" s="425"/>
      <c r="C17" s="426" t="s">
        <v>4756</v>
      </c>
      <c r="D17" s="425"/>
      <c r="E17" s="425"/>
      <c r="F17" s="429"/>
      <c r="G17" s="427"/>
      <c r="H17" s="425"/>
    </row>
    <row r="18" spans="1:8" ht="12">
      <c r="A18" s="425"/>
      <c r="B18" s="425"/>
      <c r="C18" s="426"/>
      <c r="D18" s="425"/>
      <c r="E18" s="425"/>
      <c r="F18" s="429"/>
      <c r="G18" s="427"/>
      <c r="H18" s="425"/>
    </row>
    <row r="19" spans="1:8" ht="12">
      <c r="A19" s="425"/>
      <c r="B19" s="425"/>
      <c r="C19" s="426" t="s">
        <v>4705</v>
      </c>
      <c r="D19" s="425"/>
      <c r="E19" s="425"/>
      <c r="F19" s="429"/>
      <c r="G19" s="427"/>
      <c r="H19" s="425"/>
    </row>
    <row r="20" spans="1:8" ht="12">
      <c r="A20" s="425">
        <v>10</v>
      </c>
      <c r="B20" s="425" t="s">
        <v>4757</v>
      </c>
      <c r="C20" s="426" t="s">
        <v>4707</v>
      </c>
      <c r="D20" s="425" t="s">
        <v>4275</v>
      </c>
      <c r="E20" s="427">
        <v>0.6</v>
      </c>
      <c r="F20" s="428"/>
      <c r="G20" s="427">
        <f>E20*F20</f>
        <v>0</v>
      </c>
      <c r="H20" s="425"/>
    </row>
    <row r="21" spans="1:8" ht="22.5">
      <c r="A21" s="425"/>
      <c r="B21" s="425"/>
      <c r="C21" s="426" t="s">
        <v>4710</v>
      </c>
      <c r="D21" s="425"/>
      <c r="E21" s="425"/>
      <c r="F21" s="429"/>
      <c r="G21" s="427"/>
      <c r="H21" s="425"/>
    </row>
    <row r="22" spans="1:8" ht="12">
      <c r="A22" s="425"/>
      <c r="B22" s="425"/>
      <c r="C22" s="426"/>
      <c r="D22" s="425"/>
      <c r="E22" s="425"/>
      <c r="F22" s="429"/>
      <c r="G22" s="427"/>
      <c r="H22" s="425"/>
    </row>
    <row r="23" spans="1:8" ht="12">
      <c r="A23" s="425"/>
      <c r="B23" s="425"/>
      <c r="C23" s="426" t="s">
        <v>4711</v>
      </c>
      <c r="D23" s="425"/>
      <c r="E23" s="425"/>
      <c r="F23" s="429"/>
      <c r="G23" s="427"/>
      <c r="H23" s="425"/>
    </row>
    <row r="24" spans="1:8" ht="33.75">
      <c r="A24" s="425">
        <v>11</v>
      </c>
      <c r="B24" s="425" t="s">
        <v>4758</v>
      </c>
      <c r="C24" s="426" t="s">
        <v>4759</v>
      </c>
      <c r="D24" s="425" t="s">
        <v>4266</v>
      </c>
      <c r="E24" s="427">
        <v>1</v>
      </c>
      <c r="F24" s="428"/>
      <c r="G24" s="427">
        <f aca="true" t="shared" si="1" ref="G24:G31">E24*F24</f>
        <v>0</v>
      </c>
      <c r="H24" s="425"/>
    </row>
    <row r="25" spans="1:8" ht="22.5">
      <c r="A25" s="425">
        <v>12</v>
      </c>
      <c r="B25" s="425" t="s">
        <v>4715</v>
      </c>
      <c r="C25" s="426" t="s">
        <v>4760</v>
      </c>
      <c r="D25" s="425" t="s">
        <v>4266</v>
      </c>
      <c r="E25" s="427">
        <v>1</v>
      </c>
      <c r="F25" s="428"/>
      <c r="G25" s="427">
        <f t="shared" si="1"/>
        <v>0</v>
      </c>
      <c r="H25" s="425"/>
    </row>
    <row r="26" spans="1:8" ht="12">
      <c r="A26" s="425">
        <v>13</v>
      </c>
      <c r="B26" s="425" t="s">
        <v>4761</v>
      </c>
      <c r="C26" s="426" t="s">
        <v>4762</v>
      </c>
      <c r="D26" s="425" t="s">
        <v>332</v>
      </c>
      <c r="E26" s="427">
        <v>7</v>
      </c>
      <c r="F26" s="428"/>
      <c r="G26" s="427">
        <f t="shared" si="1"/>
        <v>0</v>
      </c>
      <c r="H26" s="425"/>
    </row>
    <row r="27" spans="1:8" ht="12">
      <c r="A27" s="425">
        <v>14</v>
      </c>
      <c r="B27" s="425" t="s">
        <v>4720</v>
      </c>
      <c r="C27" s="426" t="s">
        <v>4763</v>
      </c>
      <c r="D27" s="425" t="s">
        <v>332</v>
      </c>
      <c r="E27" s="427">
        <v>7</v>
      </c>
      <c r="F27" s="428"/>
      <c r="G27" s="427">
        <f t="shared" si="1"/>
        <v>0</v>
      </c>
      <c r="H27" s="427"/>
    </row>
    <row r="28" spans="1:8" ht="12">
      <c r="A28" s="425">
        <v>15</v>
      </c>
      <c r="B28" s="425" t="s">
        <v>4764</v>
      </c>
      <c r="C28" s="426" t="s">
        <v>4765</v>
      </c>
      <c r="D28" s="425" t="s">
        <v>4266</v>
      </c>
      <c r="E28" s="427">
        <v>3</v>
      </c>
      <c r="F28" s="428"/>
      <c r="G28" s="427">
        <f t="shared" si="1"/>
        <v>0</v>
      </c>
      <c r="H28" s="425"/>
    </row>
    <row r="29" spans="1:8" ht="12">
      <c r="A29" s="425">
        <v>16</v>
      </c>
      <c r="B29" s="425" t="s">
        <v>4720</v>
      </c>
      <c r="C29" s="426" t="s">
        <v>4766</v>
      </c>
      <c r="D29" s="425" t="s">
        <v>4266</v>
      </c>
      <c r="E29" s="427">
        <v>3</v>
      </c>
      <c r="F29" s="428"/>
      <c r="G29" s="427">
        <f t="shared" si="1"/>
        <v>0</v>
      </c>
      <c r="H29" s="427"/>
    </row>
    <row r="30" spans="1:8" ht="12">
      <c r="A30" s="425">
        <v>17</v>
      </c>
      <c r="B30" s="425" t="s">
        <v>4726</v>
      </c>
      <c r="C30" s="426" t="s">
        <v>4767</v>
      </c>
      <c r="D30" s="425" t="s">
        <v>332</v>
      </c>
      <c r="E30" s="427">
        <v>7</v>
      </c>
      <c r="F30" s="428"/>
      <c r="G30" s="427">
        <f t="shared" si="1"/>
        <v>0</v>
      </c>
      <c r="H30" s="425"/>
    </row>
    <row r="31" spans="1:8" ht="45">
      <c r="A31" s="425">
        <v>18</v>
      </c>
      <c r="B31" s="425" t="s">
        <v>4768</v>
      </c>
      <c r="C31" s="426" t="s">
        <v>4769</v>
      </c>
      <c r="D31" s="425" t="s">
        <v>4329</v>
      </c>
      <c r="E31" s="427">
        <v>1</v>
      </c>
      <c r="F31" s="428"/>
      <c r="G31" s="427">
        <f t="shared" si="1"/>
        <v>0</v>
      </c>
      <c r="H31" s="425"/>
    </row>
    <row r="32" spans="1:8" ht="12">
      <c r="A32" s="425"/>
      <c r="B32" s="425"/>
      <c r="C32" s="426" t="s">
        <v>4770</v>
      </c>
      <c r="D32" s="425"/>
      <c r="E32" s="425"/>
      <c r="F32" s="429"/>
      <c r="G32" s="427"/>
      <c r="H32" s="427"/>
    </row>
    <row r="33" spans="1:8" ht="12">
      <c r="A33" s="425"/>
      <c r="B33" s="425"/>
      <c r="C33" s="426"/>
      <c r="D33" s="425"/>
      <c r="E33" s="425"/>
      <c r="F33" s="429"/>
      <c r="G33" s="427"/>
      <c r="H33" s="425"/>
    </row>
    <row r="34" spans="1:8" ht="22.5">
      <c r="A34" s="425"/>
      <c r="B34" s="425"/>
      <c r="C34" s="426" t="s">
        <v>4771</v>
      </c>
      <c r="D34" s="425"/>
      <c r="E34" s="425"/>
      <c r="F34" s="429"/>
      <c r="G34" s="427"/>
      <c r="H34" s="425"/>
    </row>
    <row r="35" spans="1:8" ht="33.75">
      <c r="A35" s="425">
        <v>19</v>
      </c>
      <c r="B35" s="425" t="s">
        <v>4772</v>
      </c>
      <c r="C35" s="426" t="s">
        <v>4773</v>
      </c>
      <c r="D35" s="425" t="s">
        <v>4275</v>
      </c>
      <c r="E35" s="427">
        <v>1</v>
      </c>
      <c r="F35" s="428"/>
      <c r="G35" s="427">
        <f aca="true" t="shared" si="2" ref="G35:G39">E35*F35</f>
        <v>0</v>
      </c>
      <c r="H35" s="425"/>
    </row>
    <row r="36" spans="1:8" ht="22.5">
      <c r="A36" s="425">
        <v>20</v>
      </c>
      <c r="B36" s="425" t="s">
        <v>4732</v>
      </c>
      <c r="C36" s="426" t="s">
        <v>4733</v>
      </c>
      <c r="D36" s="425" t="s">
        <v>4275</v>
      </c>
      <c r="E36" s="427">
        <v>0.6</v>
      </c>
      <c r="F36" s="428"/>
      <c r="G36" s="427">
        <f t="shared" si="2"/>
        <v>0</v>
      </c>
      <c r="H36" s="425"/>
    </row>
    <row r="37" spans="1:8" ht="22.5">
      <c r="A37" s="425">
        <v>21</v>
      </c>
      <c r="B37" s="425" t="s">
        <v>4737</v>
      </c>
      <c r="C37" s="426" t="s">
        <v>4774</v>
      </c>
      <c r="D37" s="425" t="s">
        <v>332</v>
      </c>
      <c r="E37" s="427">
        <v>7</v>
      </c>
      <c r="F37" s="428"/>
      <c r="G37" s="427">
        <f t="shared" si="2"/>
        <v>0</v>
      </c>
      <c r="H37" s="425"/>
    </row>
    <row r="38" spans="1:8" ht="22.5">
      <c r="A38" s="425">
        <v>22</v>
      </c>
      <c r="B38" s="425" t="s">
        <v>4743</v>
      </c>
      <c r="C38" s="426" t="s">
        <v>4775</v>
      </c>
      <c r="D38" s="425" t="s">
        <v>4329</v>
      </c>
      <c r="E38" s="427">
        <v>1</v>
      </c>
      <c r="F38" s="428"/>
      <c r="G38" s="427">
        <f t="shared" si="2"/>
        <v>0</v>
      </c>
      <c r="H38" s="425"/>
    </row>
    <row r="39" spans="1:8" ht="12">
      <c r="A39" s="425">
        <v>23</v>
      </c>
      <c r="B39" s="425" t="s">
        <v>4745</v>
      </c>
      <c r="C39" s="426" t="s">
        <v>4746</v>
      </c>
      <c r="D39" s="425" t="s">
        <v>4361</v>
      </c>
      <c r="E39" s="427">
        <v>4.69</v>
      </c>
      <c r="F39" s="428"/>
      <c r="G39" s="427">
        <f t="shared" si="2"/>
        <v>0</v>
      </c>
      <c r="H39" s="425"/>
    </row>
    <row r="40" spans="1:8" ht="12">
      <c r="A40" s="425"/>
      <c r="B40" s="425"/>
      <c r="C40" s="426" t="s">
        <v>4776</v>
      </c>
      <c r="D40" s="425" t="s">
        <v>4748</v>
      </c>
      <c r="E40" s="425"/>
      <c r="F40" s="425"/>
      <c r="G40" s="427"/>
      <c r="H40" s="425"/>
    </row>
    <row r="41" spans="1:8" ht="12">
      <c r="A41" s="425"/>
      <c r="B41" s="425"/>
      <c r="C41" s="426"/>
      <c r="D41" s="425"/>
      <c r="E41" s="425"/>
      <c r="F41" s="425"/>
      <c r="G41" s="425"/>
      <c r="H41" s="425"/>
    </row>
    <row r="42" spans="1:8" ht="22.5">
      <c r="A42" s="425"/>
      <c r="B42" s="425"/>
      <c r="C42" s="426" t="s">
        <v>4750</v>
      </c>
      <c r="D42" s="425"/>
      <c r="E42" s="425"/>
      <c r="F42" s="425"/>
      <c r="G42" s="430">
        <f>SUM(G8:G40)</f>
        <v>0</v>
      </c>
      <c r="H42" s="430" t="s">
        <v>4482</v>
      </c>
    </row>
  </sheetData>
  <sheetProtection algorithmName="SHA-512" hashValue="mE+hGlFBdIHdBw0H9+pKFS12XS8XMgj7Ho5UWU1HeZOU3JTcSGWSjIjk95joYkQkBZ8pIM6ljya/ci36pS7vSA==" saltValue="Ja5I4uJBDr/jkkR2zhMGZA==" spinCount="100000" sheet="1" objects="1" scenarios="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37"/>
  <sheetViews>
    <sheetView showGridLines="0" workbookViewId="0" topLeftCell="A1">
      <selection activeCell="I157" sqref="I15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2:46" s="1" customFormat="1" ht="36.95" customHeight="1">
      <c r="L2" s="392" t="s">
        <v>6</v>
      </c>
      <c r="M2" s="379"/>
      <c r="N2" s="379"/>
      <c r="O2" s="379"/>
      <c r="P2" s="379"/>
      <c r="Q2" s="379"/>
      <c r="R2" s="379"/>
      <c r="S2" s="379"/>
      <c r="T2" s="379"/>
      <c r="U2" s="379"/>
      <c r="V2" s="379"/>
      <c r="AT2" s="19" t="s">
        <v>77</v>
      </c>
    </row>
    <row r="3" spans="2:46" s="1" customFormat="1" ht="6.95" customHeight="1">
      <c r="B3" s="20"/>
      <c r="C3" s="21"/>
      <c r="D3" s="21"/>
      <c r="E3" s="21"/>
      <c r="F3" s="21"/>
      <c r="G3" s="21"/>
      <c r="H3" s="21"/>
      <c r="I3" s="21"/>
      <c r="J3" s="21"/>
      <c r="K3" s="21"/>
      <c r="L3" s="22"/>
      <c r="AT3" s="19" t="s">
        <v>78</v>
      </c>
    </row>
    <row r="4" spans="2:46" s="1" customFormat="1" ht="24.95" customHeight="1">
      <c r="B4" s="22"/>
      <c r="D4" s="23" t="s">
        <v>116</v>
      </c>
      <c r="L4" s="22"/>
      <c r="M4" s="85" t="s">
        <v>11</v>
      </c>
      <c r="AT4" s="19" t="s">
        <v>4</v>
      </c>
    </row>
    <row r="5" spans="2:12" s="1" customFormat="1" ht="6.95" customHeight="1">
      <c r="B5" s="22"/>
      <c r="L5" s="22"/>
    </row>
    <row r="6" spans="2:12" s="1" customFormat="1" ht="12" customHeight="1">
      <c r="B6" s="22"/>
      <c r="D6" s="28" t="s">
        <v>15</v>
      </c>
      <c r="L6" s="22"/>
    </row>
    <row r="7" spans="2:12" s="1" customFormat="1" ht="16.5" customHeight="1">
      <c r="B7" s="22"/>
      <c r="E7" s="407" t="str">
        <f>'Rekapitulace stavby'!K6</f>
        <v>ZŠ a MŠ Malé Hoštice - přístavba - rozšíření kapacity MŠ</v>
      </c>
      <c r="F7" s="408"/>
      <c r="G7" s="408"/>
      <c r="H7" s="408"/>
      <c r="L7" s="22"/>
    </row>
    <row r="8" spans="1:31" s="2" customFormat="1" ht="12" customHeight="1">
      <c r="A8" s="31"/>
      <c r="B8" s="32"/>
      <c r="C8" s="31"/>
      <c r="D8" s="28" t="s">
        <v>117</v>
      </c>
      <c r="E8" s="31"/>
      <c r="F8" s="31"/>
      <c r="G8" s="31"/>
      <c r="H8" s="31"/>
      <c r="I8" s="31"/>
      <c r="J8" s="31"/>
      <c r="K8" s="31"/>
      <c r="L8" s="86"/>
      <c r="S8" s="31"/>
      <c r="T8" s="31"/>
      <c r="U8" s="31"/>
      <c r="V8" s="31"/>
      <c r="W8" s="31"/>
      <c r="X8" s="31"/>
      <c r="Y8" s="31"/>
      <c r="Z8" s="31"/>
      <c r="AA8" s="31"/>
      <c r="AB8" s="31"/>
      <c r="AC8" s="31"/>
      <c r="AD8" s="31"/>
      <c r="AE8" s="31"/>
    </row>
    <row r="9" spans="1:31" s="2" customFormat="1" ht="16.5" customHeight="1">
      <c r="A9" s="31"/>
      <c r="B9" s="32"/>
      <c r="C9" s="31"/>
      <c r="D9" s="31"/>
      <c r="E9" s="373" t="s">
        <v>118</v>
      </c>
      <c r="F9" s="402"/>
      <c r="G9" s="402"/>
      <c r="H9" s="402"/>
      <c r="I9" s="31"/>
      <c r="J9" s="31"/>
      <c r="K9" s="31"/>
      <c r="L9" s="86"/>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6"/>
      <c r="S10" s="31"/>
      <c r="T10" s="31"/>
      <c r="U10" s="31"/>
      <c r="V10" s="31"/>
      <c r="W10" s="31"/>
      <c r="X10" s="31"/>
      <c r="Y10" s="31"/>
      <c r="Z10" s="31"/>
      <c r="AA10" s="31"/>
      <c r="AB10" s="31"/>
      <c r="AC10" s="31"/>
      <c r="AD10" s="31"/>
      <c r="AE10" s="31"/>
    </row>
    <row r="11" spans="1:31" s="2" customFormat="1" ht="12" customHeight="1">
      <c r="A11" s="31"/>
      <c r="B11" s="32"/>
      <c r="C11" s="31"/>
      <c r="D11" s="28" t="s">
        <v>17</v>
      </c>
      <c r="E11" s="31"/>
      <c r="F11" s="26" t="s">
        <v>3</v>
      </c>
      <c r="G11" s="31"/>
      <c r="H11" s="31"/>
      <c r="I11" s="28" t="s">
        <v>18</v>
      </c>
      <c r="J11" s="26" t="s">
        <v>3</v>
      </c>
      <c r="K11" s="31"/>
      <c r="L11" s="86"/>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7"/>
      <c r="K12" s="31"/>
      <c r="L12" s="86"/>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6"/>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3</v>
      </c>
      <c r="K14" s="31"/>
      <c r="L14" s="86"/>
      <c r="S14" s="31"/>
      <c r="T14" s="31"/>
      <c r="U14" s="31"/>
      <c r="V14" s="31"/>
      <c r="W14" s="31"/>
      <c r="X14" s="31"/>
      <c r="Y14" s="31"/>
      <c r="Z14" s="31"/>
      <c r="AA14" s="31"/>
      <c r="AB14" s="31"/>
      <c r="AC14" s="31"/>
      <c r="AD14" s="31"/>
      <c r="AE14" s="31"/>
    </row>
    <row r="15" spans="1:31" s="2" customFormat="1" ht="18" customHeight="1">
      <c r="A15" s="31"/>
      <c r="B15" s="32"/>
      <c r="C15" s="31"/>
      <c r="D15" s="31"/>
      <c r="E15" s="26" t="s">
        <v>24</v>
      </c>
      <c r="F15" s="31"/>
      <c r="G15" s="31"/>
      <c r="H15" s="31"/>
      <c r="I15" s="28" t="s">
        <v>25</v>
      </c>
      <c r="J15" s="26" t="s">
        <v>3</v>
      </c>
      <c r="K15" s="31"/>
      <c r="L15" s="86"/>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6"/>
      <c r="S16" s="31"/>
      <c r="T16" s="31"/>
      <c r="U16" s="31"/>
      <c r="V16" s="31"/>
      <c r="W16" s="31"/>
      <c r="X16" s="31"/>
      <c r="Y16" s="31"/>
      <c r="Z16" s="31"/>
      <c r="AA16" s="31"/>
      <c r="AB16" s="31"/>
      <c r="AC16" s="31"/>
      <c r="AD16" s="31"/>
      <c r="AE16" s="31"/>
    </row>
    <row r="17" spans="1:31" s="2" customFormat="1" ht="12" customHeight="1">
      <c r="A17" s="31"/>
      <c r="B17" s="32"/>
      <c r="C17" s="31"/>
      <c r="D17" s="28" t="s">
        <v>26</v>
      </c>
      <c r="E17" s="31"/>
      <c r="F17" s="31"/>
      <c r="G17" s="31"/>
      <c r="H17" s="31"/>
      <c r="I17" s="28" t="s">
        <v>23</v>
      </c>
      <c r="J17" s="26" t="str">
        <f>'Rekapitulace stavby'!AN13</f>
        <v/>
      </c>
      <c r="K17" s="31"/>
      <c r="L17" s="86"/>
      <c r="S17" s="31"/>
      <c r="T17" s="31"/>
      <c r="U17" s="31"/>
      <c r="V17" s="31"/>
      <c r="W17" s="31"/>
      <c r="X17" s="31"/>
      <c r="Y17" s="31"/>
      <c r="Z17" s="31"/>
      <c r="AA17" s="31"/>
      <c r="AB17" s="31"/>
      <c r="AC17" s="31"/>
      <c r="AD17" s="31"/>
      <c r="AE17" s="31"/>
    </row>
    <row r="18" spans="1:31" s="2" customFormat="1" ht="18" customHeight="1">
      <c r="A18" s="31"/>
      <c r="B18" s="32"/>
      <c r="C18" s="31"/>
      <c r="D18" s="31"/>
      <c r="E18" s="378" t="str">
        <f>'Rekapitulace stavby'!E14</f>
        <v xml:space="preserve"> </v>
      </c>
      <c r="F18" s="378"/>
      <c r="G18" s="378"/>
      <c r="H18" s="378"/>
      <c r="I18" s="28" t="s">
        <v>25</v>
      </c>
      <c r="J18" s="26" t="str">
        <f>'Rekapitulace stavby'!AN14</f>
        <v/>
      </c>
      <c r="K18" s="31"/>
      <c r="L18" s="86"/>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6"/>
      <c r="S19" s="31"/>
      <c r="T19" s="31"/>
      <c r="U19" s="31"/>
      <c r="V19" s="31"/>
      <c r="W19" s="31"/>
      <c r="X19" s="31"/>
      <c r="Y19" s="31"/>
      <c r="Z19" s="31"/>
      <c r="AA19" s="31"/>
      <c r="AB19" s="31"/>
      <c r="AC19" s="31"/>
      <c r="AD19" s="31"/>
      <c r="AE19" s="31"/>
    </row>
    <row r="20" spans="1:31" s="2" customFormat="1" ht="12" customHeight="1">
      <c r="A20" s="31"/>
      <c r="B20" s="32"/>
      <c r="C20" s="31"/>
      <c r="D20" s="28" t="s">
        <v>28</v>
      </c>
      <c r="E20" s="31"/>
      <c r="F20" s="31"/>
      <c r="G20" s="31"/>
      <c r="H20" s="31"/>
      <c r="I20" s="28" t="s">
        <v>23</v>
      </c>
      <c r="J20" s="26" t="s">
        <v>3</v>
      </c>
      <c r="K20" s="31"/>
      <c r="L20" s="86"/>
      <c r="S20" s="31"/>
      <c r="T20" s="31"/>
      <c r="U20" s="31"/>
      <c r="V20" s="31"/>
      <c r="W20" s="31"/>
      <c r="X20" s="31"/>
      <c r="Y20" s="31"/>
      <c r="Z20" s="31"/>
      <c r="AA20" s="31"/>
      <c r="AB20" s="31"/>
      <c r="AC20" s="31"/>
      <c r="AD20" s="31"/>
      <c r="AE20" s="31"/>
    </row>
    <row r="21" spans="1:31" s="2" customFormat="1" ht="18" customHeight="1">
      <c r="A21" s="31"/>
      <c r="B21" s="32"/>
      <c r="C21" s="31"/>
      <c r="D21" s="31"/>
      <c r="E21" s="26" t="s">
        <v>29</v>
      </c>
      <c r="F21" s="31"/>
      <c r="G21" s="31"/>
      <c r="H21" s="31"/>
      <c r="I21" s="28" t="s">
        <v>25</v>
      </c>
      <c r="J21" s="26" t="s">
        <v>3</v>
      </c>
      <c r="K21" s="31"/>
      <c r="L21" s="86"/>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6"/>
      <c r="S22" s="31"/>
      <c r="T22" s="31"/>
      <c r="U22" s="31"/>
      <c r="V22" s="31"/>
      <c r="W22" s="31"/>
      <c r="X22" s="31"/>
      <c r="Y22" s="31"/>
      <c r="Z22" s="31"/>
      <c r="AA22" s="31"/>
      <c r="AB22" s="31"/>
      <c r="AC22" s="31"/>
      <c r="AD22" s="31"/>
      <c r="AE22" s="31"/>
    </row>
    <row r="23" spans="1:31" s="2" customFormat="1" ht="12" customHeight="1">
      <c r="A23" s="31"/>
      <c r="B23" s="32"/>
      <c r="C23" s="31"/>
      <c r="D23" s="28" t="s">
        <v>31</v>
      </c>
      <c r="E23" s="31"/>
      <c r="F23" s="31"/>
      <c r="G23" s="31"/>
      <c r="H23" s="31"/>
      <c r="I23" s="28" t="s">
        <v>23</v>
      </c>
      <c r="J23" s="26" t="str">
        <f>IF('Rekapitulace stavby'!AN19="","",'Rekapitulace stavby'!AN19)</f>
        <v/>
      </c>
      <c r="K23" s="31"/>
      <c r="L23" s="86"/>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25</v>
      </c>
      <c r="J24" s="26" t="str">
        <f>IF('Rekapitulace stavby'!AN20="","",'Rekapitulace stavby'!AN20)</f>
        <v/>
      </c>
      <c r="K24" s="31"/>
      <c r="L24" s="86"/>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6"/>
      <c r="S25" s="31"/>
      <c r="T25" s="31"/>
      <c r="U25" s="31"/>
      <c r="V25" s="31"/>
      <c r="W25" s="31"/>
      <c r="X25" s="31"/>
      <c r="Y25" s="31"/>
      <c r="Z25" s="31"/>
      <c r="AA25" s="31"/>
      <c r="AB25" s="31"/>
      <c r="AC25" s="31"/>
      <c r="AD25" s="31"/>
      <c r="AE25" s="31"/>
    </row>
    <row r="26" spans="1:31" s="2" customFormat="1" ht="12" customHeight="1">
      <c r="A26" s="31"/>
      <c r="B26" s="32"/>
      <c r="C26" s="31"/>
      <c r="D26" s="28" t="s">
        <v>32</v>
      </c>
      <c r="E26" s="31"/>
      <c r="F26" s="31"/>
      <c r="G26" s="31"/>
      <c r="H26" s="31"/>
      <c r="I26" s="31"/>
      <c r="J26" s="31"/>
      <c r="K26" s="31"/>
      <c r="L26" s="86"/>
      <c r="S26" s="31"/>
      <c r="T26" s="31"/>
      <c r="U26" s="31"/>
      <c r="V26" s="31"/>
      <c r="W26" s="31"/>
      <c r="X26" s="31"/>
      <c r="Y26" s="31"/>
      <c r="Z26" s="31"/>
      <c r="AA26" s="31"/>
      <c r="AB26" s="31"/>
      <c r="AC26" s="31"/>
      <c r="AD26" s="31"/>
      <c r="AE26" s="31"/>
    </row>
    <row r="27" spans="1:31" s="8" customFormat="1" ht="47.25" customHeight="1">
      <c r="A27" s="87"/>
      <c r="B27" s="88"/>
      <c r="C27" s="87"/>
      <c r="D27" s="87"/>
      <c r="E27" s="381" t="s">
        <v>33</v>
      </c>
      <c r="F27" s="381"/>
      <c r="G27" s="381"/>
      <c r="H27" s="381"/>
      <c r="I27" s="87"/>
      <c r="J27" s="87"/>
      <c r="K27" s="87"/>
      <c r="L27" s="89"/>
      <c r="S27" s="87"/>
      <c r="T27" s="87"/>
      <c r="U27" s="87"/>
      <c r="V27" s="87"/>
      <c r="W27" s="87"/>
      <c r="X27" s="87"/>
      <c r="Y27" s="87"/>
      <c r="Z27" s="87"/>
      <c r="AA27" s="87"/>
      <c r="AB27" s="87"/>
      <c r="AC27" s="87"/>
      <c r="AD27" s="87"/>
      <c r="AE27" s="87"/>
    </row>
    <row r="28" spans="1:31" s="2" customFormat="1" ht="6.95" customHeight="1">
      <c r="A28" s="31"/>
      <c r="B28" s="32"/>
      <c r="C28" s="31"/>
      <c r="D28" s="31"/>
      <c r="E28" s="31"/>
      <c r="F28" s="31"/>
      <c r="G28" s="31"/>
      <c r="H28" s="31"/>
      <c r="I28" s="31"/>
      <c r="J28" s="31"/>
      <c r="K28" s="31"/>
      <c r="L28" s="86"/>
      <c r="S28" s="31"/>
      <c r="T28" s="31"/>
      <c r="U28" s="31"/>
      <c r="V28" s="31"/>
      <c r="W28" s="31"/>
      <c r="X28" s="31"/>
      <c r="Y28" s="31"/>
      <c r="Z28" s="31"/>
      <c r="AA28" s="31"/>
      <c r="AB28" s="31"/>
      <c r="AC28" s="31"/>
      <c r="AD28" s="31"/>
      <c r="AE28" s="31"/>
    </row>
    <row r="29" spans="1:31" s="2" customFormat="1" ht="6.95" customHeight="1">
      <c r="A29" s="31"/>
      <c r="B29" s="32"/>
      <c r="C29" s="31"/>
      <c r="D29" s="58"/>
      <c r="E29" s="58"/>
      <c r="F29" s="58"/>
      <c r="G29" s="58"/>
      <c r="H29" s="58"/>
      <c r="I29" s="58"/>
      <c r="J29" s="58"/>
      <c r="K29" s="58"/>
      <c r="L29" s="86"/>
      <c r="S29" s="31"/>
      <c r="T29" s="31"/>
      <c r="U29" s="31"/>
      <c r="V29" s="31"/>
      <c r="W29" s="31"/>
      <c r="X29" s="31"/>
      <c r="Y29" s="31"/>
      <c r="Z29" s="31"/>
      <c r="AA29" s="31"/>
      <c r="AB29" s="31"/>
      <c r="AC29" s="31"/>
      <c r="AD29" s="31"/>
      <c r="AE29" s="31"/>
    </row>
    <row r="30" spans="1:31" s="2" customFormat="1" ht="25.35" customHeight="1">
      <c r="A30" s="31"/>
      <c r="B30" s="32"/>
      <c r="C30" s="31"/>
      <c r="D30" s="90" t="s">
        <v>34</v>
      </c>
      <c r="E30" s="31"/>
      <c r="F30" s="31"/>
      <c r="G30" s="31"/>
      <c r="H30" s="31"/>
      <c r="I30" s="31"/>
      <c r="J30" s="63">
        <f>ROUND(J109,2)</f>
        <v>0</v>
      </c>
      <c r="K30" s="31"/>
      <c r="L30" s="86"/>
      <c r="S30" s="31"/>
      <c r="T30" s="31"/>
      <c r="U30" s="31"/>
      <c r="V30" s="31"/>
      <c r="W30" s="31"/>
      <c r="X30" s="31"/>
      <c r="Y30" s="31"/>
      <c r="Z30" s="31"/>
      <c r="AA30" s="31"/>
      <c r="AB30" s="31"/>
      <c r="AC30" s="31"/>
      <c r="AD30" s="31"/>
      <c r="AE30" s="31"/>
    </row>
    <row r="31" spans="1:31" s="2" customFormat="1" ht="6.95" customHeight="1">
      <c r="A31" s="31"/>
      <c r="B31" s="32"/>
      <c r="C31" s="31"/>
      <c r="D31" s="58"/>
      <c r="E31" s="58"/>
      <c r="F31" s="58"/>
      <c r="G31" s="58"/>
      <c r="H31" s="58"/>
      <c r="I31" s="58"/>
      <c r="J31" s="58"/>
      <c r="K31" s="58"/>
      <c r="L31" s="86"/>
      <c r="S31" s="31"/>
      <c r="T31" s="31"/>
      <c r="U31" s="31"/>
      <c r="V31" s="31"/>
      <c r="W31" s="31"/>
      <c r="X31" s="31"/>
      <c r="Y31" s="31"/>
      <c r="Z31" s="31"/>
      <c r="AA31" s="31"/>
      <c r="AB31" s="31"/>
      <c r="AC31" s="31"/>
      <c r="AD31" s="31"/>
      <c r="AE31" s="31"/>
    </row>
    <row r="32" spans="1:31" s="2" customFormat="1" ht="14.45" customHeight="1">
      <c r="A32" s="31"/>
      <c r="B32" s="32"/>
      <c r="C32" s="31"/>
      <c r="D32" s="31"/>
      <c r="E32" s="31"/>
      <c r="F32" s="34" t="s">
        <v>36</v>
      </c>
      <c r="G32" s="31"/>
      <c r="H32" s="31"/>
      <c r="I32" s="34" t="s">
        <v>35</v>
      </c>
      <c r="J32" s="34" t="s">
        <v>37</v>
      </c>
      <c r="K32" s="31"/>
      <c r="L32" s="86"/>
      <c r="S32" s="31"/>
      <c r="T32" s="31"/>
      <c r="U32" s="31"/>
      <c r="V32" s="31"/>
      <c r="W32" s="31"/>
      <c r="X32" s="31"/>
      <c r="Y32" s="31"/>
      <c r="Z32" s="31"/>
      <c r="AA32" s="31"/>
      <c r="AB32" s="31"/>
      <c r="AC32" s="31"/>
      <c r="AD32" s="31"/>
      <c r="AE32" s="31"/>
    </row>
    <row r="33" spans="1:31" s="2" customFormat="1" ht="14.45" customHeight="1">
      <c r="A33" s="31"/>
      <c r="B33" s="32"/>
      <c r="C33" s="31"/>
      <c r="D33" s="91" t="s">
        <v>38</v>
      </c>
      <c r="E33" s="28" t="s">
        <v>39</v>
      </c>
      <c r="F33" s="92">
        <f>ROUND((SUM(BE109:BE1736)),2)</f>
        <v>0</v>
      </c>
      <c r="G33" s="31"/>
      <c r="H33" s="31"/>
      <c r="I33" s="93">
        <v>0.21</v>
      </c>
      <c r="J33" s="92">
        <f>ROUND(((SUM(BE109:BE1736))*I33),2)</f>
        <v>0</v>
      </c>
      <c r="K33" s="31"/>
      <c r="L33" s="86"/>
      <c r="S33" s="31"/>
      <c r="T33" s="31"/>
      <c r="U33" s="31"/>
      <c r="V33" s="31"/>
      <c r="W33" s="31"/>
      <c r="X33" s="31"/>
      <c r="Y33" s="31"/>
      <c r="Z33" s="31"/>
      <c r="AA33" s="31"/>
      <c r="AB33" s="31"/>
      <c r="AC33" s="31"/>
      <c r="AD33" s="31"/>
      <c r="AE33" s="31"/>
    </row>
    <row r="34" spans="1:31" s="2" customFormat="1" ht="14.45" customHeight="1">
      <c r="A34" s="31"/>
      <c r="B34" s="32"/>
      <c r="C34" s="31"/>
      <c r="D34" s="31"/>
      <c r="E34" s="28" t="s">
        <v>40</v>
      </c>
      <c r="F34" s="92">
        <f>ROUND((SUM(BF109:BF1736)),2)</f>
        <v>0</v>
      </c>
      <c r="G34" s="31"/>
      <c r="H34" s="31"/>
      <c r="I34" s="93">
        <v>0.15</v>
      </c>
      <c r="J34" s="92">
        <f>ROUND(((SUM(BF109:BF1736))*I34),2)</f>
        <v>0</v>
      </c>
      <c r="K34" s="31"/>
      <c r="L34" s="86"/>
      <c r="S34" s="31"/>
      <c r="T34" s="31"/>
      <c r="U34" s="31"/>
      <c r="V34" s="31"/>
      <c r="W34" s="31"/>
      <c r="X34" s="31"/>
      <c r="Y34" s="31"/>
      <c r="Z34" s="31"/>
      <c r="AA34" s="31"/>
      <c r="AB34" s="31"/>
      <c r="AC34" s="31"/>
      <c r="AD34" s="31"/>
      <c r="AE34" s="31"/>
    </row>
    <row r="35" spans="1:31" s="2" customFormat="1" ht="14.45" customHeight="1" hidden="1">
      <c r="A35" s="31"/>
      <c r="B35" s="32"/>
      <c r="C35" s="31"/>
      <c r="D35" s="31"/>
      <c r="E35" s="28" t="s">
        <v>41</v>
      </c>
      <c r="F35" s="92">
        <f>ROUND((SUM(BG109:BG1736)),2)</f>
        <v>0</v>
      </c>
      <c r="G35" s="31"/>
      <c r="H35" s="31"/>
      <c r="I35" s="93">
        <v>0.21</v>
      </c>
      <c r="J35" s="92">
        <f>0</f>
        <v>0</v>
      </c>
      <c r="K35" s="31"/>
      <c r="L35" s="86"/>
      <c r="S35" s="31"/>
      <c r="T35" s="31"/>
      <c r="U35" s="31"/>
      <c r="V35" s="31"/>
      <c r="W35" s="31"/>
      <c r="X35" s="31"/>
      <c r="Y35" s="31"/>
      <c r="Z35" s="31"/>
      <c r="AA35" s="31"/>
      <c r="AB35" s="31"/>
      <c r="AC35" s="31"/>
      <c r="AD35" s="31"/>
      <c r="AE35" s="31"/>
    </row>
    <row r="36" spans="1:31" s="2" customFormat="1" ht="14.45" customHeight="1" hidden="1">
      <c r="A36" s="31"/>
      <c r="B36" s="32"/>
      <c r="C36" s="31"/>
      <c r="D36" s="31"/>
      <c r="E36" s="28" t="s">
        <v>42</v>
      </c>
      <c r="F36" s="92">
        <f>ROUND((SUM(BH109:BH1736)),2)</f>
        <v>0</v>
      </c>
      <c r="G36" s="31"/>
      <c r="H36" s="31"/>
      <c r="I36" s="93">
        <v>0.15</v>
      </c>
      <c r="J36" s="92">
        <f>0</f>
        <v>0</v>
      </c>
      <c r="K36" s="31"/>
      <c r="L36" s="86"/>
      <c r="S36" s="31"/>
      <c r="T36" s="31"/>
      <c r="U36" s="31"/>
      <c r="V36" s="31"/>
      <c r="W36" s="31"/>
      <c r="X36" s="31"/>
      <c r="Y36" s="31"/>
      <c r="Z36" s="31"/>
      <c r="AA36" s="31"/>
      <c r="AB36" s="31"/>
      <c r="AC36" s="31"/>
      <c r="AD36" s="31"/>
      <c r="AE36" s="31"/>
    </row>
    <row r="37" spans="1:31" s="2" customFormat="1" ht="14.45" customHeight="1" hidden="1">
      <c r="A37" s="31"/>
      <c r="B37" s="32"/>
      <c r="C37" s="31"/>
      <c r="D37" s="31"/>
      <c r="E37" s="28" t="s">
        <v>43</v>
      </c>
      <c r="F37" s="92">
        <f>ROUND((SUM(BI109:BI1736)),2)</f>
        <v>0</v>
      </c>
      <c r="G37" s="31"/>
      <c r="H37" s="31"/>
      <c r="I37" s="93">
        <v>0</v>
      </c>
      <c r="J37" s="92">
        <f>0</f>
        <v>0</v>
      </c>
      <c r="K37" s="31"/>
      <c r="L37" s="86"/>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6"/>
      <c r="S38" s="31"/>
      <c r="T38" s="31"/>
      <c r="U38" s="31"/>
      <c r="V38" s="31"/>
      <c r="W38" s="31"/>
      <c r="X38" s="31"/>
      <c r="Y38" s="31"/>
      <c r="Z38" s="31"/>
      <c r="AA38" s="31"/>
      <c r="AB38" s="31"/>
      <c r="AC38" s="31"/>
      <c r="AD38" s="31"/>
      <c r="AE38" s="31"/>
    </row>
    <row r="39" spans="1:31" s="2" customFormat="1" ht="25.35" customHeight="1">
      <c r="A39" s="31"/>
      <c r="B39" s="32"/>
      <c r="C39" s="94"/>
      <c r="D39" s="95" t="s">
        <v>44</v>
      </c>
      <c r="E39" s="52"/>
      <c r="F39" s="52"/>
      <c r="G39" s="96" t="s">
        <v>45</v>
      </c>
      <c r="H39" s="97" t="s">
        <v>46</v>
      </c>
      <c r="I39" s="52"/>
      <c r="J39" s="98">
        <f>SUM(J30:J37)</f>
        <v>0</v>
      </c>
      <c r="K39" s="99"/>
      <c r="L39" s="86"/>
      <c r="S39" s="31"/>
      <c r="T39" s="31"/>
      <c r="U39" s="31"/>
      <c r="V39" s="31"/>
      <c r="W39" s="31"/>
      <c r="X39" s="31"/>
      <c r="Y39" s="31"/>
      <c r="Z39" s="31"/>
      <c r="AA39" s="31"/>
      <c r="AB39" s="31"/>
      <c r="AC39" s="31"/>
      <c r="AD39" s="31"/>
      <c r="AE39" s="31"/>
    </row>
    <row r="40" spans="1:31" s="2" customFormat="1" ht="14.45" customHeight="1">
      <c r="A40" s="31"/>
      <c r="B40" s="39"/>
      <c r="C40" s="40"/>
      <c r="D40" s="40"/>
      <c r="E40" s="40"/>
      <c r="F40" s="40"/>
      <c r="G40" s="40"/>
      <c r="H40" s="40"/>
      <c r="I40" s="40"/>
      <c r="J40" s="40"/>
      <c r="K40" s="40"/>
      <c r="L40" s="86"/>
      <c r="S40" s="31"/>
      <c r="T40" s="31"/>
      <c r="U40" s="31"/>
      <c r="V40" s="31"/>
      <c r="W40" s="31"/>
      <c r="X40" s="31"/>
      <c r="Y40" s="31"/>
      <c r="Z40" s="31"/>
      <c r="AA40" s="31"/>
      <c r="AB40" s="31"/>
      <c r="AC40" s="31"/>
      <c r="AD40" s="31"/>
      <c r="AE40" s="31"/>
    </row>
    <row r="44" spans="1:31" s="2" customFormat="1" ht="6.95" customHeight="1">
      <c r="A44" s="31"/>
      <c r="B44" s="41"/>
      <c r="C44" s="42"/>
      <c r="D44" s="42"/>
      <c r="E44" s="42"/>
      <c r="F44" s="42"/>
      <c r="G44" s="42"/>
      <c r="H44" s="42"/>
      <c r="I44" s="42"/>
      <c r="J44" s="42"/>
      <c r="K44" s="42"/>
      <c r="L44" s="86"/>
      <c r="S44" s="31"/>
      <c r="T44" s="31"/>
      <c r="U44" s="31"/>
      <c r="V44" s="31"/>
      <c r="W44" s="31"/>
      <c r="X44" s="31"/>
      <c r="Y44" s="31"/>
      <c r="Z44" s="31"/>
      <c r="AA44" s="31"/>
      <c r="AB44" s="31"/>
      <c r="AC44" s="31"/>
      <c r="AD44" s="31"/>
      <c r="AE44" s="31"/>
    </row>
    <row r="45" spans="1:31" s="2" customFormat="1" ht="24.95" customHeight="1">
      <c r="A45" s="31"/>
      <c r="B45" s="32"/>
      <c r="C45" s="23" t="s">
        <v>119</v>
      </c>
      <c r="D45" s="31"/>
      <c r="E45" s="31"/>
      <c r="F45" s="31"/>
      <c r="G45" s="31"/>
      <c r="H45" s="31"/>
      <c r="I45" s="31"/>
      <c r="J45" s="31"/>
      <c r="K45" s="31"/>
      <c r="L45" s="86"/>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6"/>
      <c r="S46" s="31"/>
      <c r="T46" s="31"/>
      <c r="U46" s="31"/>
      <c r="V46" s="31"/>
      <c r="W46" s="31"/>
      <c r="X46" s="31"/>
      <c r="Y46" s="31"/>
      <c r="Z46" s="31"/>
      <c r="AA46" s="31"/>
      <c r="AB46" s="31"/>
      <c r="AC46" s="31"/>
      <c r="AD46" s="31"/>
      <c r="AE46" s="31"/>
    </row>
    <row r="47" spans="1:31" s="2" customFormat="1" ht="12" customHeight="1">
      <c r="A47" s="31"/>
      <c r="B47" s="32"/>
      <c r="C47" s="28" t="s">
        <v>15</v>
      </c>
      <c r="D47" s="31"/>
      <c r="E47" s="31"/>
      <c r="F47" s="31"/>
      <c r="G47" s="31"/>
      <c r="H47" s="31"/>
      <c r="I47" s="31"/>
      <c r="J47" s="31"/>
      <c r="K47" s="31"/>
      <c r="L47" s="86"/>
      <c r="S47" s="31"/>
      <c r="T47" s="31"/>
      <c r="U47" s="31"/>
      <c r="V47" s="31"/>
      <c r="W47" s="31"/>
      <c r="X47" s="31"/>
      <c r="Y47" s="31"/>
      <c r="Z47" s="31"/>
      <c r="AA47" s="31"/>
      <c r="AB47" s="31"/>
      <c r="AC47" s="31"/>
      <c r="AD47" s="31"/>
      <c r="AE47" s="31"/>
    </row>
    <row r="48" spans="1:31" s="2" customFormat="1" ht="16.5" customHeight="1">
      <c r="A48" s="31"/>
      <c r="B48" s="32"/>
      <c r="C48" s="31"/>
      <c r="D48" s="31"/>
      <c r="E48" s="407" t="str">
        <f>E7</f>
        <v>ZŠ a MŠ Malé Hoštice - přístavba - rozšíření kapacity MŠ</v>
      </c>
      <c r="F48" s="408"/>
      <c r="G48" s="408"/>
      <c r="H48" s="408"/>
      <c r="I48" s="31"/>
      <c r="J48" s="31"/>
      <c r="K48" s="31"/>
      <c r="L48" s="86"/>
      <c r="S48" s="31"/>
      <c r="T48" s="31"/>
      <c r="U48" s="31"/>
      <c r="V48" s="31"/>
      <c r="W48" s="31"/>
      <c r="X48" s="31"/>
      <c r="Y48" s="31"/>
      <c r="Z48" s="31"/>
      <c r="AA48" s="31"/>
      <c r="AB48" s="31"/>
      <c r="AC48" s="31"/>
      <c r="AD48" s="31"/>
      <c r="AE48" s="31"/>
    </row>
    <row r="49" spans="1:31" s="2" customFormat="1" ht="12" customHeight="1">
      <c r="A49" s="31"/>
      <c r="B49" s="32"/>
      <c r="C49" s="28" t="s">
        <v>117</v>
      </c>
      <c r="D49" s="31"/>
      <c r="E49" s="31"/>
      <c r="F49" s="31"/>
      <c r="G49" s="31"/>
      <c r="H49" s="31"/>
      <c r="I49" s="31"/>
      <c r="J49" s="31"/>
      <c r="K49" s="31"/>
      <c r="L49" s="86"/>
      <c r="S49" s="31"/>
      <c r="T49" s="31"/>
      <c r="U49" s="31"/>
      <c r="V49" s="31"/>
      <c r="W49" s="31"/>
      <c r="X49" s="31"/>
      <c r="Y49" s="31"/>
      <c r="Z49" s="31"/>
      <c r="AA49" s="31"/>
      <c r="AB49" s="31"/>
      <c r="AC49" s="31"/>
      <c r="AD49" s="31"/>
      <c r="AE49" s="31"/>
    </row>
    <row r="50" spans="1:31" s="2" customFormat="1" ht="16.5" customHeight="1">
      <c r="A50" s="31"/>
      <c r="B50" s="32"/>
      <c r="C50" s="31"/>
      <c r="D50" s="31"/>
      <c r="E50" s="373" t="str">
        <f>E9</f>
        <v>01 - Přístavba</v>
      </c>
      <c r="F50" s="402"/>
      <c r="G50" s="402"/>
      <c r="H50" s="402"/>
      <c r="I50" s="31"/>
      <c r="J50" s="31"/>
      <c r="K50" s="31"/>
      <c r="L50" s="86"/>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6"/>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parc.č. 583, k.ú. Malé Hoštice</v>
      </c>
      <c r="G52" s="31"/>
      <c r="H52" s="31"/>
      <c r="I52" s="28" t="s">
        <v>21</v>
      </c>
      <c r="J52" s="47" t="str">
        <f>IF(J12="","",J12)</f>
        <v/>
      </c>
      <c r="K52" s="31"/>
      <c r="L52" s="86"/>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6"/>
      <c r="S53" s="31"/>
      <c r="T53" s="31"/>
      <c r="U53" s="31"/>
      <c r="V53" s="31"/>
      <c r="W53" s="31"/>
      <c r="X53" s="31"/>
      <c r="Y53" s="31"/>
      <c r="Z53" s="31"/>
      <c r="AA53" s="31"/>
      <c r="AB53" s="31"/>
      <c r="AC53" s="31"/>
      <c r="AD53" s="31"/>
      <c r="AE53" s="31"/>
    </row>
    <row r="54" spans="1:31" s="2" customFormat="1" ht="15.2" customHeight="1">
      <c r="A54" s="31"/>
      <c r="B54" s="32"/>
      <c r="C54" s="28" t="s">
        <v>22</v>
      </c>
      <c r="D54" s="31"/>
      <c r="E54" s="31"/>
      <c r="F54" s="26" t="str">
        <f>E15</f>
        <v>Statutární město Opava</v>
      </c>
      <c r="G54" s="31"/>
      <c r="H54" s="31"/>
      <c r="I54" s="28" t="s">
        <v>28</v>
      </c>
      <c r="J54" s="29" t="str">
        <f>E21</f>
        <v>Ing. arch. Petr Mlýnek</v>
      </c>
      <c r="K54" s="31"/>
      <c r="L54" s="86"/>
      <c r="S54" s="31"/>
      <c r="T54" s="31"/>
      <c r="U54" s="31"/>
      <c r="V54" s="31"/>
      <c r="W54" s="31"/>
      <c r="X54" s="31"/>
      <c r="Y54" s="31"/>
      <c r="Z54" s="31"/>
      <c r="AA54" s="31"/>
      <c r="AB54" s="31"/>
      <c r="AC54" s="31"/>
      <c r="AD54" s="31"/>
      <c r="AE54" s="31"/>
    </row>
    <row r="55" spans="1:31" s="2" customFormat="1" ht="15.2" customHeight="1">
      <c r="A55" s="31"/>
      <c r="B55" s="32"/>
      <c r="C55" s="28" t="s">
        <v>26</v>
      </c>
      <c r="D55" s="31"/>
      <c r="E55" s="31"/>
      <c r="F55" s="26" t="str">
        <f>IF(E18="","",E18)</f>
        <v xml:space="preserve"> </v>
      </c>
      <c r="G55" s="31"/>
      <c r="H55" s="31"/>
      <c r="I55" s="28" t="s">
        <v>31</v>
      </c>
      <c r="J55" s="29" t="str">
        <f>E24</f>
        <v xml:space="preserve"> </v>
      </c>
      <c r="K55" s="31"/>
      <c r="L55" s="86"/>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6"/>
      <c r="S56" s="31"/>
      <c r="T56" s="31"/>
      <c r="U56" s="31"/>
      <c r="V56" s="31"/>
      <c r="W56" s="31"/>
      <c r="X56" s="31"/>
      <c r="Y56" s="31"/>
      <c r="Z56" s="31"/>
      <c r="AA56" s="31"/>
      <c r="AB56" s="31"/>
      <c r="AC56" s="31"/>
      <c r="AD56" s="31"/>
      <c r="AE56" s="31"/>
    </row>
    <row r="57" spans="1:31" s="2" customFormat="1" ht="29.25" customHeight="1">
      <c r="A57" s="31"/>
      <c r="B57" s="32"/>
      <c r="C57" s="100" t="s">
        <v>120</v>
      </c>
      <c r="D57" s="94"/>
      <c r="E57" s="94"/>
      <c r="F57" s="94"/>
      <c r="G57" s="94"/>
      <c r="H57" s="94"/>
      <c r="I57" s="94"/>
      <c r="J57" s="101" t="s">
        <v>121</v>
      </c>
      <c r="K57" s="94"/>
      <c r="L57" s="86"/>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6"/>
      <c r="S58" s="31"/>
      <c r="T58" s="31"/>
      <c r="U58" s="31"/>
      <c r="V58" s="31"/>
      <c r="W58" s="31"/>
      <c r="X58" s="31"/>
      <c r="Y58" s="31"/>
      <c r="Z58" s="31"/>
      <c r="AA58" s="31"/>
      <c r="AB58" s="31"/>
      <c r="AC58" s="31"/>
      <c r="AD58" s="31"/>
      <c r="AE58" s="31"/>
    </row>
    <row r="59" spans="1:47" s="2" customFormat="1" ht="22.9" customHeight="1">
      <c r="A59" s="31"/>
      <c r="B59" s="32"/>
      <c r="C59" s="102" t="s">
        <v>66</v>
      </c>
      <c r="D59" s="31"/>
      <c r="E59" s="31"/>
      <c r="F59" s="31"/>
      <c r="G59" s="31"/>
      <c r="H59" s="31"/>
      <c r="I59" s="31"/>
      <c r="J59" s="63">
        <f>J109</f>
        <v>0</v>
      </c>
      <c r="K59" s="31"/>
      <c r="L59" s="86"/>
      <c r="S59" s="31"/>
      <c r="T59" s="31"/>
      <c r="U59" s="31"/>
      <c r="V59" s="31"/>
      <c r="W59" s="31"/>
      <c r="X59" s="31"/>
      <c r="Y59" s="31"/>
      <c r="Z59" s="31"/>
      <c r="AA59" s="31"/>
      <c r="AB59" s="31"/>
      <c r="AC59" s="31"/>
      <c r="AD59" s="31"/>
      <c r="AE59" s="31"/>
      <c r="AU59" s="19" t="s">
        <v>122</v>
      </c>
    </row>
    <row r="60" spans="2:12" s="9" customFormat="1" ht="24.95" customHeight="1">
      <c r="B60" s="103"/>
      <c r="D60" s="104" t="s">
        <v>123</v>
      </c>
      <c r="E60" s="105"/>
      <c r="F60" s="105"/>
      <c r="G60" s="105"/>
      <c r="H60" s="105"/>
      <c r="I60" s="105"/>
      <c r="J60" s="106">
        <f>J110</f>
        <v>0</v>
      </c>
      <c r="L60" s="103"/>
    </row>
    <row r="61" spans="2:12" s="10" customFormat="1" ht="19.9" customHeight="1">
      <c r="B61" s="107"/>
      <c r="D61" s="108" t="s">
        <v>124</v>
      </c>
      <c r="E61" s="109"/>
      <c r="F61" s="109"/>
      <c r="G61" s="109"/>
      <c r="H61" s="109"/>
      <c r="I61" s="109"/>
      <c r="J61" s="110">
        <f>J111</f>
        <v>0</v>
      </c>
      <c r="L61" s="107"/>
    </row>
    <row r="62" spans="2:12" s="10" customFormat="1" ht="19.9" customHeight="1">
      <c r="B62" s="107"/>
      <c r="D62" s="108" t="s">
        <v>125</v>
      </c>
      <c r="E62" s="109"/>
      <c r="F62" s="109"/>
      <c r="G62" s="109"/>
      <c r="H62" s="109"/>
      <c r="I62" s="109"/>
      <c r="J62" s="110">
        <f>J165</f>
        <v>0</v>
      </c>
      <c r="L62" s="107"/>
    </row>
    <row r="63" spans="2:12" s="10" customFormat="1" ht="19.9" customHeight="1">
      <c r="B63" s="107"/>
      <c r="D63" s="108" t="s">
        <v>126</v>
      </c>
      <c r="E63" s="109"/>
      <c r="F63" s="109"/>
      <c r="G63" s="109"/>
      <c r="H63" s="109"/>
      <c r="I63" s="109"/>
      <c r="J63" s="110">
        <f>J241</f>
        <v>0</v>
      </c>
      <c r="L63" s="107"/>
    </row>
    <row r="64" spans="2:12" s="10" customFormat="1" ht="19.9" customHeight="1">
      <c r="B64" s="107"/>
      <c r="D64" s="108" t="s">
        <v>127</v>
      </c>
      <c r="E64" s="109"/>
      <c r="F64" s="109"/>
      <c r="G64" s="109"/>
      <c r="H64" s="109"/>
      <c r="I64" s="109"/>
      <c r="J64" s="110">
        <f>J258</f>
        <v>0</v>
      </c>
      <c r="L64" s="107"/>
    </row>
    <row r="65" spans="2:12" s="10" customFormat="1" ht="19.9" customHeight="1">
      <c r="B65" s="107"/>
      <c r="D65" s="108" t="s">
        <v>128</v>
      </c>
      <c r="E65" s="109"/>
      <c r="F65" s="109"/>
      <c r="G65" s="109"/>
      <c r="H65" s="109"/>
      <c r="I65" s="109"/>
      <c r="J65" s="110">
        <f>J352</f>
        <v>0</v>
      </c>
      <c r="L65" s="107"/>
    </row>
    <row r="66" spans="2:12" s="10" customFormat="1" ht="19.9" customHeight="1">
      <c r="B66" s="107"/>
      <c r="D66" s="108" t="s">
        <v>129</v>
      </c>
      <c r="E66" s="109"/>
      <c r="F66" s="109"/>
      <c r="G66" s="109"/>
      <c r="H66" s="109"/>
      <c r="I66" s="109"/>
      <c r="J66" s="110">
        <f>J379</f>
        <v>0</v>
      </c>
      <c r="L66" s="107"/>
    </row>
    <row r="67" spans="2:12" s="10" customFormat="1" ht="19.9" customHeight="1">
      <c r="B67" s="107"/>
      <c r="D67" s="108" t="s">
        <v>130</v>
      </c>
      <c r="E67" s="109"/>
      <c r="F67" s="109"/>
      <c r="G67" s="109"/>
      <c r="H67" s="109"/>
      <c r="I67" s="109"/>
      <c r="J67" s="110">
        <f>J472</f>
        <v>0</v>
      </c>
      <c r="L67" s="107"/>
    </row>
    <row r="68" spans="2:12" s="10" customFormat="1" ht="19.9" customHeight="1">
      <c r="B68" s="107"/>
      <c r="D68" s="108" t="s">
        <v>131</v>
      </c>
      <c r="E68" s="109"/>
      <c r="F68" s="109"/>
      <c r="G68" s="109"/>
      <c r="H68" s="109"/>
      <c r="I68" s="109"/>
      <c r="J68" s="110">
        <f>J506</f>
        <v>0</v>
      </c>
      <c r="L68" s="107"/>
    </row>
    <row r="69" spans="2:12" s="10" customFormat="1" ht="19.9" customHeight="1">
      <c r="B69" s="107"/>
      <c r="D69" s="108" t="s">
        <v>132</v>
      </c>
      <c r="E69" s="109"/>
      <c r="F69" s="109"/>
      <c r="G69" s="109"/>
      <c r="H69" s="109"/>
      <c r="I69" s="109"/>
      <c r="J69" s="110">
        <f>J555</f>
        <v>0</v>
      </c>
      <c r="L69" s="107"/>
    </row>
    <row r="70" spans="2:12" s="10" customFormat="1" ht="19.9" customHeight="1">
      <c r="B70" s="107"/>
      <c r="D70" s="108" t="s">
        <v>133</v>
      </c>
      <c r="E70" s="109"/>
      <c r="F70" s="109"/>
      <c r="G70" s="109"/>
      <c r="H70" s="109"/>
      <c r="I70" s="109"/>
      <c r="J70" s="110">
        <f>J574</f>
        <v>0</v>
      </c>
      <c r="L70" s="107"/>
    </row>
    <row r="71" spans="2:12" s="10" customFormat="1" ht="19.9" customHeight="1">
      <c r="B71" s="107"/>
      <c r="D71" s="108" t="s">
        <v>134</v>
      </c>
      <c r="E71" s="109"/>
      <c r="F71" s="109"/>
      <c r="G71" s="109"/>
      <c r="H71" s="109"/>
      <c r="I71" s="109"/>
      <c r="J71" s="110">
        <f>J592</f>
        <v>0</v>
      </c>
      <c r="L71" s="107"/>
    </row>
    <row r="72" spans="2:12" s="10" customFormat="1" ht="19.9" customHeight="1">
      <c r="B72" s="107"/>
      <c r="D72" s="108" t="s">
        <v>135</v>
      </c>
      <c r="E72" s="109"/>
      <c r="F72" s="109"/>
      <c r="G72" s="109"/>
      <c r="H72" s="109"/>
      <c r="I72" s="109"/>
      <c r="J72" s="110">
        <f>J602</f>
        <v>0</v>
      </c>
      <c r="L72" s="107"/>
    </row>
    <row r="73" spans="2:12" s="9" customFormat="1" ht="24.95" customHeight="1">
      <c r="B73" s="103"/>
      <c r="D73" s="104" t="s">
        <v>136</v>
      </c>
      <c r="E73" s="105"/>
      <c r="F73" s="105"/>
      <c r="G73" s="105"/>
      <c r="H73" s="105"/>
      <c r="I73" s="105"/>
      <c r="J73" s="106">
        <f>J605</f>
        <v>0</v>
      </c>
      <c r="L73" s="103"/>
    </row>
    <row r="74" spans="2:12" s="10" customFormat="1" ht="19.9" customHeight="1">
      <c r="B74" s="107"/>
      <c r="D74" s="108" t="s">
        <v>137</v>
      </c>
      <c r="E74" s="109"/>
      <c r="F74" s="109"/>
      <c r="G74" s="109"/>
      <c r="H74" s="109"/>
      <c r="I74" s="109"/>
      <c r="J74" s="110">
        <f>J606</f>
        <v>0</v>
      </c>
      <c r="L74" s="107"/>
    </row>
    <row r="75" spans="2:12" s="10" customFormat="1" ht="19.9" customHeight="1">
      <c r="B75" s="107"/>
      <c r="D75" s="108" t="s">
        <v>138</v>
      </c>
      <c r="E75" s="109"/>
      <c r="F75" s="109"/>
      <c r="G75" s="109"/>
      <c r="H75" s="109"/>
      <c r="I75" s="109"/>
      <c r="J75" s="110">
        <f>J641</f>
        <v>0</v>
      </c>
      <c r="L75" s="107"/>
    </row>
    <row r="76" spans="2:12" s="10" customFormat="1" ht="19.9" customHeight="1">
      <c r="B76" s="107"/>
      <c r="D76" s="108" t="s">
        <v>139</v>
      </c>
      <c r="E76" s="109"/>
      <c r="F76" s="109"/>
      <c r="G76" s="109"/>
      <c r="H76" s="109"/>
      <c r="I76" s="109"/>
      <c r="J76" s="110">
        <f>J858</f>
        <v>0</v>
      </c>
      <c r="L76" s="107"/>
    </row>
    <row r="77" spans="2:12" s="10" customFormat="1" ht="19.9" customHeight="1">
      <c r="B77" s="107"/>
      <c r="D77" s="108" t="s">
        <v>140</v>
      </c>
      <c r="E77" s="109"/>
      <c r="F77" s="109"/>
      <c r="G77" s="109"/>
      <c r="H77" s="109"/>
      <c r="I77" s="109"/>
      <c r="J77" s="110">
        <f>J912</f>
        <v>0</v>
      </c>
      <c r="L77" s="107"/>
    </row>
    <row r="78" spans="2:12" s="10" customFormat="1" ht="19.9" customHeight="1">
      <c r="B78" s="107"/>
      <c r="D78" s="108" t="s">
        <v>141</v>
      </c>
      <c r="E78" s="109"/>
      <c r="F78" s="109"/>
      <c r="G78" s="109"/>
      <c r="H78" s="109"/>
      <c r="I78" s="109"/>
      <c r="J78" s="110">
        <f>J921</f>
        <v>0</v>
      </c>
      <c r="L78" s="107"/>
    </row>
    <row r="79" spans="2:12" s="10" customFormat="1" ht="19.9" customHeight="1">
      <c r="B79" s="107"/>
      <c r="D79" s="108" t="s">
        <v>142</v>
      </c>
      <c r="E79" s="109"/>
      <c r="F79" s="109"/>
      <c r="G79" s="109"/>
      <c r="H79" s="109"/>
      <c r="I79" s="109"/>
      <c r="J79" s="110">
        <f>J951</f>
        <v>0</v>
      </c>
      <c r="L79" s="107"/>
    </row>
    <row r="80" spans="2:12" s="10" customFormat="1" ht="19.9" customHeight="1">
      <c r="B80" s="107"/>
      <c r="D80" s="108" t="s">
        <v>143</v>
      </c>
      <c r="E80" s="109"/>
      <c r="F80" s="109"/>
      <c r="G80" s="109"/>
      <c r="H80" s="109"/>
      <c r="I80" s="109"/>
      <c r="J80" s="110">
        <f>J1182</f>
        <v>0</v>
      </c>
      <c r="L80" s="107"/>
    </row>
    <row r="81" spans="2:12" s="10" customFormat="1" ht="19.9" customHeight="1">
      <c r="B81" s="107"/>
      <c r="D81" s="108" t="s">
        <v>144</v>
      </c>
      <c r="E81" s="109"/>
      <c r="F81" s="109"/>
      <c r="G81" s="109"/>
      <c r="H81" s="109"/>
      <c r="I81" s="109"/>
      <c r="J81" s="110">
        <f>J1323</f>
        <v>0</v>
      </c>
      <c r="L81" s="107"/>
    </row>
    <row r="82" spans="2:12" s="10" customFormat="1" ht="19.9" customHeight="1">
      <c r="B82" s="107"/>
      <c r="D82" s="108" t="s">
        <v>145</v>
      </c>
      <c r="E82" s="109"/>
      <c r="F82" s="109"/>
      <c r="G82" s="109"/>
      <c r="H82" s="109"/>
      <c r="I82" s="109"/>
      <c r="J82" s="110">
        <f>J1413</f>
        <v>0</v>
      </c>
      <c r="L82" s="107"/>
    </row>
    <row r="83" spans="2:12" s="10" customFormat="1" ht="19.9" customHeight="1">
      <c r="B83" s="107"/>
      <c r="D83" s="108" t="s">
        <v>146</v>
      </c>
      <c r="E83" s="109"/>
      <c r="F83" s="109"/>
      <c r="G83" s="109"/>
      <c r="H83" s="109"/>
      <c r="I83" s="109"/>
      <c r="J83" s="110">
        <f>J1453</f>
        <v>0</v>
      </c>
      <c r="L83" s="107"/>
    </row>
    <row r="84" spans="2:12" s="10" customFormat="1" ht="19.9" customHeight="1">
      <c r="B84" s="107"/>
      <c r="D84" s="108" t="s">
        <v>147</v>
      </c>
      <c r="E84" s="109"/>
      <c r="F84" s="109"/>
      <c r="G84" s="109"/>
      <c r="H84" s="109"/>
      <c r="I84" s="109"/>
      <c r="J84" s="110">
        <f>J1481</f>
        <v>0</v>
      </c>
      <c r="L84" s="107"/>
    </row>
    <row r="85" spans="2:12" s="10" customFormat="1" ht="19.9" customHeight="1">
      <c r="B85" s="107"/>
      <c r="D85" s="108" t="s">
        <v>148</v>
      </c>
      <c r="E85" s="109"/>
      <c r="F85" s="109"/>
      <c r="G85" s="109"/>
      <c r="H85" s="109"/>
      <c r="I85" s="109"/>
      <c r="J85" s="110">
        <f>J1546</f>
        <v>0</v>
      </c>
      <c r="L85" s="107"/>
    </row>
    <row r="86" spans="2:12" s="10" customFormat="1" ht="19.9" customHeight="1">
      <c r="B86" s="107"/>
      <c r="D86" s="108" t="s">
        <v>149</v>
      </c>
      <c r="E86" s="109"/>
      <c r="F86" s="109"/>
      <c r="G86" s="109"/>
      <c r="H86" s="109"/>
      <c r="I86" s="109"/>
      <c r="J86" s="110">
        <f>J1587</f>
        <v>0</v>
      </c>
      <c r="L86" s="107"/>
    </row>
    <row r="87" spans="2:12" s="10" customFormat="1" ht="19.9" customHeight="1">
      <c r="B87" s="107"/>
      <c r="D87" s="108" t="s">
        <v>150</v>
      </c>
      <c r="E87" s="109"/>
      <c r="F87" s="109"/>
      <c r="G87" s="109"/>
      <c r="H87" s="109"/>
      <c r="I87" s="109"/>
      <c r="J87" s="110">
        <f>J1636</f>
        <v>0</v>
      </c>
      <c r="L87" s="107"/>
    </row>
    <row r="88" spans="2:12" s="10" customFormat="1" ht="19.9" customHeight="1">
      <c r="B88" s="107"/>
      <c r="D88" s="108" t="s">
        <v>151</v>
      </c>
      <c r="E88" s="109"/>
      <c r="F88" s="109"/>
      <c r="G88" s="109"/>
      <c r="H88" s="109"/>
      <c r="I88" s="109"/>
      <c r="J88" s="110">
        <f>J1687</f>
        <v>0</v>
      </c>
      <c r="L88" s="107"/>
    </row>
    <row r="89" spans="2:12" s="10" customFormat="1" ht="19.9" customHeight="1">
      <c r="B89" s="107"/>
      <c r="D89" s="108" t="s">
        <v>152</v>
      </c>
      <c r="E89" s="109"/>
      <c r="F89" s="109"/>
      <c r="G89" s="109"/>
      <c r="H89" s="109"/>
      <c r="I89" s="109"/>
      <c r="J89" s="110">
        <f>J1724</f>
        <v>0</v>
      </c>
      <c r="L89" s="107"/>
    </row>
    <row r="90" spans="1:31" s="2" customFormat="1" ht="21.75" customHeight="1">
      <c r="A90" s="31"/>
      <c r="B90" s="32"/>
      <c r="C90" s="31"/>
      <c r="D90" s="31"/>
      <c r="E90" s="31"/>
      <c r="F90" s="31"/>
      <c r="G90" s="31"/>
      <c r="H90" s="31"/>
      <c r="I90" s="31"/>
      <c r="J90" s="31"/>
      <c r="K90" s="31"/>
      <c r="L90" s="86"/>
      <c r="S90" s="31"/>
      <c r="T90" s="31"/>
      <c r="U90" s="31"/>
      <c r="V90" s="31"/>
      <c r="W90" s="31"/>
      <c r="X90" s="31"/>
      <c r="Y90" s="31"/>
      <c r="Z90" s="31"/>
      <c r="AA90" s="31"/>
      <c r="AB90" s="31"/>
      <c r="AC90" s="31"/>
      <c r="AD90" s="31"/>
      <c r="AE90" s="31"/>
    </row>
    <row r="91" spans="1:31" s="2" customFormat="1" ht="6.95" customHeight="1">
      <c r="A91" s="31"/>
      <c r="B91" s="39"/>
      <c r="C91" s="40"/>
      <c r="D91" s="40"/>
      <c r="E91" s="40"/>
      <c r="F91" s="40"/>
      <c r="G91" s="40"/>
      <c r="H91" s="40"/>
      <c r="I91" s="40"/>
      <c r="J91" s="40"/>
      <c r="K91" s="40"/>
      <c r="L91" s="86"/>
      <c r="S91" s="31"/>
      <c r="T91" s="31"/>
      <c r="U91" s="31"/>
      <c r="V91" s="31"/>
      <c r="W91" s="31"/>
      <c r="X91" s="31"/>
      <c r="Y91" s="31"/>
      <c r="Z91" s="31"/>
      <c r="AA91" s="31"/>
      <c r="AB91" s="31"/>
      <c r="AC91" s="31"/>
      <c r="AD91" s="31"/>
      <c r="AE91" s="31"/>
    </row>
    <row r="93" spans="1:11" ht="12">
      <c r="A93" s="84"/>
      <c r="B93" s="84"/>
      <c r="C93" s="84"/>
      <c r="D93" s="84"/>
      <c r="E93" s="84"/>
      <c r="F93" s="84"/>
      <c r="G93" s="84"/>
      <c r="H93" s="84"/>
      <c r="I93" s="84"/>
      <c r="J93" s="84"/>
      <c r="K93" s="84"/>
    </row>
    <row r="94" spans="1:11" ht="12">
      <c r="A94" s="84"/>
      <c r="B94" s="84"/>
      <c r="C94" s="84"/>
      <c r="D94" s="84"/>
      <c r="E94" s="84"/>
      <c r="F94" s="84"/>
      <c r="G94" s="84"/>
      <c r="H94" s="84"/>
      <c r="I94" s="84"/>
      <c r="J94" s="84"/>
      <c r="K94" s="84"/>
    </row>
    <row r="95" spans="1:31" s="2" customFormat="1" ht="6.95" customHeight="1">
      <c r="A95" s="273"/>
      <c r="B95" s="274"/>
      <c r="C95" s="275"/>
      <c r="D95" s="275"/>
      <c r="E95" s="275"/>
      <c r="F95" s="275"/>
      <c r="G95" s="275"/>
      <c r="H95" s="275"/>
      <c r="I95" s="275"/>
      <c r="J95" s="275"/>
      <c r="K95" s="275"/>
      <c r="L95" s="86"/>
      <c r="S95" s="31"/>
      <c r="T95" s="31"/>
      <c r="U95" s="31"/>
      <c r="V95" s="31"/>
      <c r="W95" s="31"/>
      <c r="X95" s="31"/>
      <c r="Y95" s="31"/>
      <c r="Z95" s="31"/>
      <c r="AA95" s="31"/>
      <c r="AB95" s="31"/>
      <c r="AC95" s="31"/>
      <c r="AD95" s="31"/>
      <c r="AE95" s="31"/>
    </row>
    <row r="96" spans="1:31" s="2" customFormat="1" ht="24.95" customHeight="1">
      <c r="A96" s="273"/>
      <c r="B96" s="276"/>
      <c r="C96" s="277" t="s">
        <v>153</v>
      </c>
      <c r="D96" s="273"/>
      <c r="E96" s="273"/>
      <c r="F96" s="273"/>
      <c r="G96" s="273"/>
      <c r="H96" s="273"/>
      <c r="I96" s="273"/>
      <c r="J96" s="273"/>
      <c r="K96" s="273"/>
      <c r="L96" s="86"/>
      <c r="S96" s="31"/>
      <c r="T96" s="31"/>
      <c r="U96" s="31"/>
      <c r="V96" s="31"/>
      <c r="W96" s="31"/>
      <c r="X96" s="31"/>
      <c r="Y96" s="31"/>
      <c r="Z96" s="31"/>
      <c r="AA96" s="31"/>
      <c r="AB96" s="31"/>
      <c r="AC96" s="31"/>
      <c r="AD96" s="31"/>
      <c r="AE96" s="31"/>
    </row>
    <row r="97" spans="1:31" s="2" customFormat="1" ht="6.95" customHeight="1">
      <c r="A97" s="273"/>
      <c r="B97" s="276"/>
      <c r="C97" s="273"/>
      <c r="D97" s="273"/>
      <c r="E97" s="273"/>
      <c r="F97" s="273"/>
      <c r="G97" s="273"/>
      <c r="H97" s="273"/>
      <c r="I97" s="273"/>
      <c r="J97" s="273"/>
      <c r="K97" s="273"/>
      <c r="L97" s="86"/>
      <c r="S97" s="31"/>
      <c r="T97" s="31"/>
      <c r="U97" s="31"/>
      <c r="V97" s="31"/>
      <c r="W97" s="31"/>
      <c r="X97" s="31"/>
      <c r="Y97" s="31"/>
      <c r="Z97" s="31"/>
      <c r="AA97" s="31"/>
      <c r="AB97" s="31"/>
      <c r="AC97" s="31"/>
      <c r="AD97" s="31"/>
      <c r="AE97" s="31"/>
    </row>
    <row r="98" spans="1:31" s="2" customFormat="1" ht="12" customHeight="1">
      <c r="A98" s="273"/>
      <c r="B98" s="276"/>
      <c r="C98" s="278" t="s">
        <v>15</v>
      </c>
      <c r="D98" s="273"/>
      <c r="E98" s="273"/>
      <c r="F98" s="273"/>
      <c r="G98" s="273"/>
      <c r="H98" s="273"/>
      <c r="I98" s="273"/>
      <c r="J98" s="273"/>
      <c r="K98" s="273"/>
      <c r="L98" s="86"/>
      <c r="S98" s="31"/>
      <c r="T98" s="31"/>
      <c r="U98" s="31"/>
      <c r="V98" s="31"/>
      <c r="W98" s="31"/>
      <c r="X98" s="31"/>
      <c r="Y98" s="31"/>
      <c r="Z98" s="31"/>
      <c r="AA98" s="31"/>
      <c r="AB98" s="31"/>
      <c r="AC98" s="31"/>
      <c r="AD98" s="31"/>
      <c r="AE98" s="31"/>
    </row>
    <row r="99" spans="1:31" s="2" customFormat="1" ht="16.5" customHeight="1">
      <c r="A99" s="273"/>
      <c r="B99" s="276"/>
      <c r="C99" s="273"/>
      <c r="D99" s="273"/>
      <c r="E99" s="403" t="str">
        <f>E7</f>
        <v>ZŠ a MŠ Malé Hoštice - přístavba - rozšíření kapacity MŠ</v>
      </c>
      <c r="F99" s="404"/>
      <c r="G99" s="404"/>
      <c r="H99" s="404"/>
      <c r="I99" s="273"/>
      <c r="J99" s="273"/>
      <c r="K99" s="273"/>
      <c r="L99" s="86"/>
      <c r="S99" s="31"/>
      <c r="T99" s="31"/>
      <c r="U99" s="31"/>
      <c r="V99" s="31"/>
      <c r="W99" s="31"/>
      <c r="X99" s="31"/>
      <c r="Y99" s="31"/>
      <c r="Z99" s="31"/>
      <c r="AA99" s="31"/>
      <c r="AB99" s="31"/>
      <c r="AC99" s="31"/>
      <c r="AD99" s="31"/>
      <c r="AE99" s="31"/>
    </row>
    <row r="100" spans="1:31" s="2" customFormat="1" ht="12" customHeight="1">
      <c r="A100" s="273"/>
      <c r="B100" s="276"/>
      <c r="C100" s="278" t="s">
        <v>117</v>
      </c>
      <c r="D100" s="273"/>
      <c r="E100" s="273"/>
      <c r="F100" s="273"/>
      <c r="G100" s="273"/>
      <c r="H100" s="273"/>
      <c r="I100" s="273"/>
      <c r="J100" s="273"/>
      <c r="K100" s="273"/>
      <c r="L100" s="86"/>
      <c r="S100" s="31"/>
      <c r="T100" s="31"/>
      <c r="U100" s="31"/>
      <c r="V100" s="31"/>
      <c r="W100" s="31"/>
      <c r="X100" s="31"/>
      <c r="Y100" s="31"/>
      <c r="Z100" s="31"/>
      <c r="AA100" s="31"/>
      <c r="AB100" s="31"/>
      <c r="AC100" s="31"/>
      <c r="AD100" s="31"/>
      <c r="AE100" s="31"/>
    </row>
    <row r="101" spans="1:31" s="2" customFormat="1" ht="16.5" customHeight="1">
      <c r="A101" s="273"/>
      <c r="B101" s="276"/>
      <c r="C101" s="273"/>
      <c r="D101" s="273"/>
      <c r="E101" s="405" t="str">
        <f>E9</f>
        <v>01 - Přístavba</v>
      </c>
      <c r="F101" s="406"/>
      <c r="G101" s="406"/>
      <c r="H101" s="406"/>
      <c r="I101" s="273"/>
      <c r="J101" s="273"/>
      <c r="K101" s="273"/>
      <c r="L101" s="86"/>
      <c r="S101" s="31"/>
      <c r="T101" s="31"/>
      <c r="U101" s="31"/>
      <c r="V101" s="31"/>
      <c r="W101" s="31"/>
      <c r="X101" s="31"/>
      <c r="Y101" s="31"/>
      <c r="Z101" s="31"/>
      <c r="AA101" s="31"/>
      <c r="AB101" s="31"/>
      <c r="AC101" s="31"/>
      <c r="AD101" s="31"/>
      <c r="AE101" s="31"/>
    </row>
    <row r="102" spans="1:31" s="2" customFormat="1" ht="6.95" customHeight="1">
      <c r="A102" s="273"/>
      <c r="B102" s="276"/>
      <c r="C102" s="273"/>
      <c r="D102" s="273"/>
      <c r="E102" s="273"/>
      <c r="F102" s="273"/>
      <c r="G102" s="273"/>
      <c r="H102" s="273"/>
      <c r="I102" s="273"/>
      <c r="J102" s="273"/>
      <c r="K102" s="273"/>
      <c r="L102" s="86"/>
      <c r="S102" s="31"/>
      <c r="T102" s="31"/>
      <c r="U102" s="31"/>
      <c r="V102" s="31"/>
      <c r="W102" s="31"/>
      <c r="X102" s="31"/>
      <c r="Y102" s="31"/>
      <c r="Z102" s="31"/>
      <c r="AA102" s="31"/>
      <c r="AB102" s="31"/>
      <c r="AC102" s="31"/>
      <c r="AD102" s="31"/>
      <c r="AE102" s="31"/>
    </row>
    <row r="103" spans="1:31" s="2" customFormat="1" ht="12" customHeight="1">
      <c r="A103" s="273"/>
      <c r="B103" s="276"/>
      <c r="C103" s="278" t="s">
        <v>19</v>
      </c>
      <c r="D103" s="273"/>
      <c r="E103" s="273"/>
      <c r="F103" s="281" t="str">
        <f>F12</f>
        <v>parc.č. 583, k.ú. Malé Hoštice</v>
      </c>
      <c r="G103" s="273"/>
      <c r="H103" s="273"/>
      <c r="I103" s="278" t="s">
        <v>21</v>
      </c>
      <c r="J103" s="282" t="str">
        <f>IF(J12="","",J12)</f>
        <v/>
      </c>
      <c r="K103" s="273"/>
      <c r="L103" s="86"/>
      <c r="S103" s="31"/>
      <c r="T103" s="31"/>
      <c r="U103" s="31"/>
      <c r="V103" s="31"/>
      <c r="W103" s="31"/>
      <c r="X103" s="31"/>
      <c r="Y103" s="31"/>
      <c r="Z103" s="31"/>
      <c r="AA103" s="31"/>
      <c r="AB103" s="31"/>
      <c r="AC103" s="31"/>
      <c r="AD103" s="31"/>
      <c r="AE103" s="31"/>
    </row>
    <row r="104" spans="1:31" s="2" customFormat="1" ht="6.95" customHeight="1">
      <c r="A104" s="273"/>
      <c r="B104" s="276"/>
      <c r="C104" s="273"/>
      <c r="D104" s="273"/>
      <c r="E104" s="273"/>
      <c r="F104" s="273"/>
      <c r="G104" s="273"/>
      <c r="H104" s="273"/>
      <c r="I104" s="273"/>
      <c r="J104" s="273"/>
      <c r="K104" s="273"/>
      <c r="L104" s="86"/>
      <c r="S104" s="31"/>
      <c r="T104" s="31"/>
      <c r="U104" s="31"/>
      <c r="V104" s="31"/>
      <c r="W104" s="31"/>
      <c r="X104" s="31"/>
      <c r="Y104" s="31"/>
      <c r="Z104" s="31"/>
      <c r="AA104" s="31"/>
      <c r="AB104" s="31"/>
      <c r="AC104" s="31"/>
      <c r="AD104" s="31"/>
      <c r="AE104" s="31"/>
    </row>
    <row r="105" spans="1:31" s="2" customFormat="1" ht="15.2" customHeight="1">
      <c r="A105" s="273"/>
      <c r="B105" s="276"/>
      <c r="C105" s="278" t="s">
        <v>22</v>
      </c>
      <c r="D105" s="273"/>
      <c r="E105" s="273"/>
      <c r="F105" s="281" t="str">
        <f>E15</f>
        <v>Statutární město Opava</v>
      </c>
      <c r="G105" s="273"/>
      <c r="H105" s="273"/>
      <c r="I105" s="278" t="s">
        <v>28</v>
      </c>
      <c r="J105" s="283" t="str">
        <f>E21</f>
        <v>Ing. arch. Petr Mlýnek</v>
      </c>
      <c r="K105" s="273"/>
      <c r="L105" s="86"/>
      <c r="S105" s="31"/>
      <c r="T105" s="31"/>
      <c r="U105" s="31"/>
      <c r="V105" s="31"/>
      <c r="W105" s="31"/>
      <c r="X105" s="31"/>
      <c r="Y105" s="31"/>
      <c r="Z105" s="31"/>
      <c r="AA105" s="31"/>
      <c r="AB105" s="31"/>
      <c r="AC105" s="31"/>
      <c r="AD105" s="31"/>
      <c r="AE105" s="31"/>
    </row>
    <row r="106" spans="1:31" s="2" customFormat="1" ht="15.2" customHeight="1">
      <c r="A106" s="273"/>
      <c r="B106" s="276"/>
      <c r="C106" s="278" t="s">
        <v>26</v>
      </c>
      <c r="D106" s="273"/>
      <c r="E106" s="273"/>
      <c r="F106" s="281" t="str">
        <f>IF(E18="","",E18)</f>
        <v xml:space="preserve"> </v>
      </c>
      <c r="G106" s="273"/>
      <c r="H106" s="273"/>
      <c r="I106" s="278" t="s">
        <v>31</v>
      </c>
      <c r="J106" s="283" t="str">
        <f>E24</f>
        <v xml:space="preserve"> </v>
      </c>
      <c r="K106" s="273"/>
      <c r="L106" s="86"/>
      <c r="S106" s="31"/>
      <c r="T106" s="31"/>
      <c r="U106" s="31"/>
      <c r="V106" s="31"/>
      <c r="W106" s="31"/>
      <c r="X106" s="31"/>
      <c r="Y106" s="31"/>
      <c r="Z106" s="31"/>
      <c r="AA106" s="31"/>
      <c r="AB106" s="31"/>
      <c r="AC106" s="31"/>
      <c r="AD106" s="31"/>
      <c r="AE106" s="31"/>
    </row>
    <row r="107" spans="1:31" s="2" customFormat="1" ht="10.35" customHeight="1">
      <c r="A107" s="273"/>
      <c r="B107" s="276"/>
      <c r="C107" s="273"/>
      <c r="D107" s="273"/>
      <c r="E107" s="273"/>
      <c r="F107" s="273"/>
      <c r="G107" s="273"/>
      <c r="H107" s="273"/>
      <c r="I107" s="273"/>
      <c r="J107" s="273"/>
      <c r="K107" s="273"/>
      <c r="L107" s="86"/>
      <c r="S107" s="31"/>
      <c r="T107" s="31"/>
      <c r="U107" s="31"/>
      <c r="V107" s="31"/>
      <c r="W107" s="31"/>
      <c r="X107" s="31"/>
      <c r="Y107" s="31"/>
      <c r="Z107" s="31"/>
      <c r="AA107" s="31"/>
      <c r="AB107" s="31"/>
      <c r="AC107" s="31"/>
      <c r="AD107" s="31"/>
      <c r="AE107" s="31"/>
    </row>
    <row r="108" spans="1:31" s="11" customFormat="1" ht="29.25" customHeight="1">
      <c r="A108" s="284"/>
      <c r="B108" s="285"/>
      <c r="C108" s="286" t="s">
        <v>154</v>
      </c>
      <c r="D108" s="287" t="s">
        <v>53</v>
      </c>
      <c r="E108" s="287" t="s">
        <v>49</v>
      </c>
      <c r="F108" s="287" t="s">
        <v>50</v>
      </c>
      <c r="G108" s="287" t="s">
        <v>155</v>
      </c>
      <c r="H108" s="287" t="s">
        <v>156</v>
      </c>
      <c r="I108" s="287" t="s">
        <v>157</v>
      </c>
      <c r="J108" s="287" t="s">
        <v>121</v>
      </c>
      <c r="K108" s="288" t="s">
        <v>158</v>
      </c>
      <c r="L108" s="114"/>
      <c r="M108" s="54" t="s">
        <v>3</v>
      </c>
      <c r="N108" s="55" t="s">
        <v>38</v>
      </c>
      <c r="O108" s="55" t="s">
        <v>159</v>
      </c>
      <c r="P108" s="55" t="s">
        <v>160</v>
      </c>
      <c r="Q108" s="55" t="s">
        <v>161</v>
      </c>
      <c r="R108" s="55" t="s">
        <v>162</v>
      </c>
      <c r="S108" s="55" t="s">
        <v>163</v>
      </c>
      <c r="T108" s="56" t="s">
        <v>164</v>
      </c>
      <c r="U108" s="111"/>
      <c r="V108" s="111"/>
      <c r="W108" s="111"/>
      <c r="X108" s="111"/>
      <c r="Y108" s="111"/>
      <c r="Z108" s="111"/>
      <c r="AA108" s="111"/>
      <c r="AB108" s="111"/>
      <c r="AC108" s="111"/>
      <c r="AD108" s="111"/>
      <c r="AE108" s="111"/>
    </row>
    <row r="109" spans="1:63" s="2" customFormat="1" ht="22.9" customHeight="1">
      <c r="A109" s="273"/>
      <c r="B109" s="276"/>
      <c r="C109" s="289" t="s">
        <v>165</v>
      </c>
      <c r="D109" s="273"/>
      <c r="E109" s="273"/>
      <c r="F109" s="273"/>
      <c r="G109" s="273"/>
      <c r="H109" s="273"/>
      <c r="I109" s="273"/>
      <c r="J109" s="290">
        <f>BK109</f>
        <v>0</v>
      </c>
      <c r="K109" s="273"/>
      <c r="L109" s="32"/>
      <c r="M109" s="57"/>
      <c r="N109" s="48"/>
      <c r="O109" s="58"/>
      <c r="P109" s="115">
        <f>P110+P605</f>
        <v>3443.1208850000003</v>
      </c>
      <c r="Q109" s="58"/>
      <c r="R109" s="115">
        <f>R110+R605</f>
        <v>292.96180877999996</v>
      </c>
      <c r="S109" s="58"/>
      <c r="T109" s="116">
        <f>T110+T605</f>
        <v>1.8200829</v>
      </c>
      <c r="U109" s="31"/>
      <c r="V109" s="31"/>
      <c r="W109" s="31"/>
      <c r="X109" s="31"/>
      <c r="Y109" s="31"/>
      <c r="Z109" s="31"/>
      <c r="AA109" s="31"/>
      <c r="AB109" s="31"/>
      <c r="AC109" s="31"/>
      <c r="AD109" s="31"/>
      <c r="AE109" s="31"/>
      <c r="AT109" s="19" t="s">
        <v>67</v>
      </c>
      <c r="AU109" s="19" t="s">
        <v>122</v>
      </c>
      <c r="BK109" s="117">
        <f>BK110+BK605</f>
        <v>0</v>
      </c>
    </row>
    <row r="110" spans="1:63" s="12" customFormat="1" ht="25.9" customHeight="1">
      <c r="A110" s="291"/>
      <c r="B110" s="292"/>
      <c r="C110" s="291"/>
      <c r="D110" s="293" t="s">
        <v>67</v>
      </c>
      <c r="E110" s="294" t="s">
        <v>166</v>
      </c>
      <c r="F110" s="294" t="s">
        <v>167</v>
      </c>
      <c r="G110" s="291"/>
      <c r="H110" s="291"/>
      <c r="I110" s="291"/>
      <c r="J110" s="295">
        <f>BK110</f>
        <v>0</v>
      </c>
      <c r="K110" s="291"/>
      <c r="L110" s="118"/>
      <c r="M110" s="120"/>
      <c r="N110" s="121"/>
      <c r="O110" s="121"/>
      <c r="P110" s="122">
        <f>P111+P165+P241+P258+P352+P379+P472+P506+P555+P574+P592+P602</f>
        <v>1750.7947490000001</v>
      </c>
      <c r="Q110" s="121"/>
      <c r="R110" s="122">
        <f>R111+R165+R241+R258+R352+R379+R472+R506+R555+R574+R592+R602</f>
        <v>243.97925552999996</v>
      </c>
      <c r="S110" s="121"/>
      <c r="T110" s="123">
        <f>T111+T165+T241+T258+T352+T379+T472+T506+T555+T574+T592+T602</f>
        <v>1.6572040000000001</v>
      </c>
      <c r="AR110" s="119" t="s">
        <v>76</v>
      </c>
      <c r="AT110" s="124" t="s">
        <v>67</v>
      </c>
      <c r="AU110" s="124" t="s">
        <v>68</v>
      </c>
      <c r="AY110" s="119" t="s">
        <v>168</v>
      </c>
      <c r="BK110" s="125">
        <f>BK111+BK165+BK241+BK258+BK352+BK379+BK472+BK506+BK555+BK574+BK592+BK602</f>
        <v>0</v>
      </c>
    </row>
    <row r="111" spans="1:63" s="12" customFormat="1" ht="22.9" customHeight="1">
      <c r="A111" s="291"/>
      <c r="B111" s="292"/>
      <c r="C111" s="291"/>
      <c r="D111" s="293" t="s">
        <v>67</v>
      </c>
      <c r="E111" s="296" t="s">
        <v>76</v>
      </c>
      <c r="F111" s="296" t="s">
        <v>169</v>
      </c>
      <c r="G111" s="291"/>
      <c r="H111" s="291"/>
      <c r="I111" s="291"/>
      <c r="J111" s="297">
        <f>BK111</f>
        <v>0</v>
      </c>
      <c r="K111" s="291"/>
      <c r="L111" s="118"/>
      <c r="M111" s="120"/>
      <c r="N111" s="121"/>
      <c r="O111" s="121"/>
      <c r="P111" s="122">
        <f>SUM(P112:P164)</f>
        <v>136.141591</v>
      </c>
      <c r="Q111" s="121"/>
      <c r="R111" s="122">
        <f>SUM(R112:R164)</f>
        <v>0</v>
      </c>
      <c r="S111" s="121"/>
      <c r="T111" s="123">
        <f>SUM(T112:T164)</f>
        <v>0</v>
      </c>
      <c r="AR111" s="119" t="s">
        <v>76</v>
      </c>
      <c r="AT111" s="124" t="s">
        <v>67</v>
      </c>
      <c r="AU111" s="124" t="s">
        <v>76</v>
      </c>
      <c r="AY111" s="119" t="s">
        <v>168</v>
      </c>
      <c r="BK111" s="125">
        <f>SUM(BK112:BK164)</f>
        <v>0</v>
      </c>
    </row>
    <row r="112" spans="1:65" s="2" customFormat="1" ht="24.2" customHeight="1">
      <c r="A112" s="273"/>
      <c r="B112" s="276"/>
      <c r="C112" s="298" t="s">
        <v>76</v>
      </c>
      <c r="D112" s="298" t="s">
        <v>170</v>
      </c>
      <c r="E112" s="299" t="s">
        <v>171</v>
      </c>
      <c r="F112" s="300" t="s">
        <v>172</v>
      </c>
      <c r="G112" s="301" t="s">
        <v>173</v>
      </c>
      <c r="H112" s="302">
        <v>4.186</v>
      </c>
      <c r="I112" s="266"/>
      <c r="J112" s="303">
        <f>ROUND(I112*H112,2)</f>
        <v>0</v>
      </c>
      <c r="K112" s="300" t="s">
        <v>174</v>
      </c>
      <c r="L112" s="32"/>
      <c r="M112" s="126" t="s">
        <v>3</v>
      </c>
      <c r="N112" s="127" t="s">
        <v>39</v>
      </c>
      <c r="O112" s="128">
        <v>2.349</v>
      </c>
      <c r="P112" s="128">
        <f>O112*H112</f>
        <v>9.832914</v>
      </c>
      <c r="Q112" s="128">
        <v>0</v>
      </c>
      <c r="R112" s="128">
        <f>Q112*H112</f>
        <v>0</v>
      </c>
      <c r="S112" s="128">
        <v>0</v>
      </c>
      <c r="T112" s="129">
        <f>S112*H112</f>
        <v>0</v>
      </c>
      <c r="U112" s="31"/>
      <c r="V112" s="31"/>
      <c r="W112" s="31"/>
      <c r="X112" s="31"/>
      <c r="Y112" s="31"/>
      <c r="Z112" s="31"/>
      <c r="AA112" s="31"/>
      <c r="AB112" s="31"/>
      <c r="AC112" s="31"/>
      <c r="AD112" s="31"/>
      <c r="AE112" s="31"/>
      <c r="AR112" s="130" t="s">
        <v>175</v>
      </c>
      <c r="AT112" s="130" t="s">
        <v>170</v>
      </c>
      <c r="AU112" s="130" t="s">
        <v>78</v>
      </c>
      <c r="AY112" s="19" t="s">
        <v>168</v>
      </c>
      <c r="BE112" s="131">
        <f>IF(N112="základní",J112,0)</f>
        <v>0</v>
      </c>
      <c r="BF112" s="131">
        <f>IF(N112="snížená",J112,0)</f>
        <v>0</v>
      </c>
      <c r="BG112" s="131">
        <f>IF(N112="zákl. přenesená",J112,0)</f>
        <v>0</v>
      </c>
      <c r="BH112" s="131">
        <f>IF(N112="sníž. přenesená",J112,0)</f>
        <v>0</v>
      </c>
      <c r="BI112" s="131">
        <f>IF(N112="nulová",J112,0)</f>
        <v>0</v>
      </c>
      <c r="BJ112" s="19" t="s">
        <v>76</v>
      </c>
      <c r="BK112" s="131">
        <f>ROUND(I112*H112,2)</f>
        <v>0</v>
      </c>
      <c r="BL112" s="19" t="s">
        <v>175</v>
      </c>
      <c r="BM112" s="130" t="s">
        <v>176</v>
      </c>
    </row>
    <row r="113" spans="1:47" s="2" customFormat="1" ht="12">
      <c r="A113" s="273"/>
      <c r="B113" s="276"/>
      <c r="C113" s="273"/>
      <c r="D113" s="304" t="s">
        <v>177</v>
      </c>
      <c r="E113" s="273"/>
      <c r="F113" s="305" t="s">
        <v>178</v>
      </c>
      <c r="G113" s="273"/>
      <c r="H113" s="273"/>
      <c r="I113" s="263"/>
      <c r="J113" s="273"/>
      <c r="K113" s="273"/>
      <c r="L113" s="32"/>
      <c r="M113" s="132"/>
      <c r="N113" s="133"/>
      <c r="O113" s="50"/>
      <c r="P113" s="50"/>
      <c r="Q113" s="50"/>
      <c r="R113" s="50"/>
      <c r="S113" s="50"/>
      <c r="T113" s="51"/>
      <c r="U113" s="31"/>
      <c r="V113" s="31"/>
      <c r="W113" s="31"/>
      <c r="X113" s="31"/>
      <c r="Y113" s="31"/>
      <c r="Z113" s="31"/>
      <c r="AA113" s="31"/>
      <c r="AB113" s="31"/>
      <c r="AC113" s="31"/>
      <c r="AD113" s="31"/>
      <c r="AE113" s="31"/>
      <c r="AT113" s="19" t="s">
        <v>177</v>
      </c>
      <c r="AU113" s="19" t="s">
        <v>78</v>
      </c>
    </row>
    <row r="114" spans="1:51" s="13" customFormat="1" ht="12">
      <c r="A114" s="306"/>
      <c r="B114" s="307"/>
      <c r="C114" s="306"/>
      <c r="D114" s="308" t="s">
        <v>179</v>
      </c>
      <c r="E114" s="309" t="s">
        <v>3</v>
      </c>
      <c r="F114" s="310" t="s">
        <v>180</v>
      </c>
      <c r="G114" s="306"/>
      <c r="H114" s="309" t="s">
        <v>3</v>
      </c>
      <c r="I114" s="267"/>
      <c r="J114" s="306"/>
      <c r="K114" s="306"/>
      <c r="L114" s="134"/>
      <c r="M114" s="136"/>
      <c r="N114" s="137"/>
      <c r="O114" s="137"/>
      <c r="P114" s="137"/>
      <c r="Q114" s="137"/>
      <c r="R114" s="137"/>
      <c r="S114" s="137"/>
      <c r="T114" s="138"/>
      <c r="AT114" s="135" t="s">
        <v>179</v>
      </c>
      <c r="AU114" s="135" t="s">
        <v>78</v>
      </c>
      <c r="AV114" s="13" t="s">
        <v>76</v>
      </c>
      <c r="AW114" s="13" t="s">
        <v>30</v>
      </c>
      <c r="AX114" s="13" t="s">
        <v>68</v>
      </c>
      <c r="AY114" s="135" t="s">
        <v>168</v>
      </c>
    </row>
    <row r="115" spans="1:51" s="13" customFormat="1" ht="12">
      <c r="A115" s="306"/>
      <c r="B115" s="307"/>
      <c r="C115" s="306"/>
      <c r="D115" s="308" t="s">
        <v>179</v>
      </c>
      <c r="E115" s="309" t="s">
        <v>3</v>
      </c>
      <c r="F115" s="310" t="s">
        <v>181</v>
      </c>
      <c r="G115" s="306"/>
      <c r="H115" s="309" t="s">
        <v>3</v>
      </c>
      <c r="I115" s="267"/>
      <c r="J115" s="306"/>
      <c r="K115" s="306"/>
      <c r="L115" s="134"/>
      <c r="M115" s="136"/>
      <c r="N115" s="137"/>
      <c r="O115" s="137"/>
      <c r="P115" s="137"/>
      <c r="Q115" s="137"/>
      <c r="R115" s="137"/>
      <c r="S115" s="137"/>
      <c r="T115" s="138"/>
      <c r="AT115" s="135" t="s">
        <v>179</v>
      </c>
      <c r="AU115" s="135" t="s">
        <v>78</v>
      </c>
      <c r="AV115" s="13" t="s">
        <v>76</v>
      </c>
      <c r="AW115" s="13" t="s">
        <v>30</v>
      </c>
      <c r="AX115" s="13" t="s">
        <v>68</v>
      </c>
      <c r="AY115" s="135" t="s">
        <v>168</v>
      </c>
    </row>
    <row r="116" spans="1:51" s="14" customFormat="1" ht="12">
      <c r="A116" s="311"/>
      <c r="B116" s="312"/>
      <c r="C116" s="311"/>
      <c r="D116" s="308" t="s">
        <v>179</v>
      </c>
      <c r="E116" s="313" t="s">
        <v>3</v>
      </c>
      <c r="F116" s="314" t="s">
        <v>182</v>
      </c>
      <c r="G116" s="311"/>
      <c r="H116" s="315">
        <v>0.992</v>
      </c>
      <c r="I116" s="268"/>
      <c r="J116" s="311"/>
      <c r="K116" s="311"/>
      <c r="L116" s="139"/>
      <c r="M116" s="141"/>
      <c r="N116" s="142"/>
      <c r="O116" s="142"/>
      <c r="P116" s="142"/>
      <c r="Q116" s="142"/>
      <c r="R116" s="142"/>
      <c r="S116" s="142"/>
      <c r="T116" s="143"/>
      <c r="AT116" s="140" t="s">
        <v>179</v>
      </c>
      <c r="AU116" s="140" t="s">
        <v>78</v>
      </c>
      <c r="AV116" s="14" t="s">
        <v>78</v>
      </c>
      <c r="AW116" s="14" t="s">
        <v>30</v>
      </c>
      <c r="AX116" s="14" t="s">
        <v>68</v>
      </c>
      <c r="AY116" s="140" t="s">
        <v>168</v>
      </c>
    </row>
    <row r="117" spans="1:51" s="13" customFormat="1" ht="12">
      <c r="A117" s="306"/>
      <c r="B117" s="307"/>
      <c r="C117" s="306"/>
      <c r="D117" s="308" t="s">
        <v>179</v>
      </c>
      <c r="E117" s="309" t="s">
        <v>3</v>
      </c>
      <c r="F117" s="310" t="s">
        <v>183</v>
      </c>
      <c r="G117" s="306"/>
      <c r="H117" s="309" t="s">
        <v>3</v>
      </c>
      <c r="I117" s="267"/>
      <c r="J117" s="306"/>
      <c r="K117" s="306"/>
      <c r="L117" s="134"/>
      <c r="M117" s="136"/>
      <c r="N117" s="137"/>
      <c r="O117" s="137"/>
      <c r="P117" s="137"/>
      <c r="Q117" s="137"/>
      <c r="R117" s="137"/>
      <c r="S117" s="137"/>
      <c r="T117" s="138"/>
      <c r="AT117" s="135" t="s">
        <v>179</v>
      </c>
      <c r="AU117" s="135" t="s">
        <v>78</v>
      </c>
      <c r="AV117" s="13" t="s">
        <v>76</v>
      </c>
      <c r="AW117" s="13" t="s">
        <v>30</v>
      </c>
      <c r="AX117" s="13" t="s">
        <v>68</v>
      </c>
      <c r="AY117" s="135" t="s">
        <v>168</v>
      </c>
    </row>
    <row r="118" spans="1:51" s="14" customFormat="1" ht="12">
      <c r="A118" s="311"/>
      <c r="B118" s="312"/>
      <c r="C118" s="311"/>
      <c r="D118" s="308" t="s">
        <v>179</v>
      </c>
      <c r="E118" s="313" t="s">
        <v>3</v>
      </c>
      <c r="F118" s="314" t="s">
        <v>184</v>
      </c>
      <c r="G118" s="311"/>
      <c r="H118" s="315">
        <v>2.635</v>
      </c>
      <c r="I118" s="268"/>
      <c r="J118" s="311"/>
      <c r="K118" s="311"/>
      <c r="L118" s="139"/>
      <c r="M118" s="141"/>
      <c r="N118" s="142"/>
      <c r="O118" s="142"/>
      <c r="P118" s="142"/>
      <c r="Q118" s="142"/>
      <c r="R118" s="142"/>
      <c r="S118" s="142"/>
      <c r="T118" s="143"/>
      <c r="AT118" s="140" t="s">
        <v>179</v>
      </c>
      <c r="AU118" s="140" t="s">
        <v>78</v>
      </c>
      <c r="AV118" s="14" t="s">
        <v>78</v>
      </c>
      <c r="AW118" s="14" t="s">
        <v>30</v>
      </c>
      <c r="AX118" s="14" t="s">
        <v>68</v>
      </c>
      <c r="AY118" s="140" t="s">
        <v>168</v>
      </c>
    </row>
    <row r="119" spans="1:51" s="14" customFormat="1" ht="12">
      <c r="A119" s="311"/>
      <c r="B119" s="312"/>
      <c r="C119" s="311"/>
      <c r="D119" s="308" t="s">
        <v>179</v>
      </c>
      <c r="E119" s="313" t="s">
        <v>3</v>
      </c>
      <c r="F119" s="314" t="s">
        <v>185</v>
      </c>
      <c r="G119" s="311"/>
      <c r="H119" s="315">
        <v>0.559</v>
      </c>
      <c r="I119" s="268"/>
      <c r="J119" s="311"/>
      <c r="K119" s="311"/>
      <c r="L119" s="139"/>
      <c r="M119" s="141"/>
      <c r="N119" s="142"/>
      <c r="O119" s="142"/>
      <c r="P119" s="142"/>
      <c r="Q119" s="142"/>
      <c r="R119" s="142"/>
      <c r="S119" s="142"/>
      <c r="T119" s="143"/>
      <c r="AT119" s="140" t="s">
        <v>179</v>
      </c>
      <c r="AU119" s="140" t="s">
        <v>78</v>
      </c>
      <c r="AV119" s="14" t="s">
        <v>78</v>
      </c>
      <c r="AW119" s="14" t="s">
        <v>30</v>
      </c>
      <c r="AX119" s="14" t="s">
        <v>68</v>
      </c>
      <c r="AY119" s="140" t="s">
        <v>168</v>
      </c>
    </row>
    <row r="120" spans="1:51" s="15" customFormat="1" ht="12">
      <c r="A120" s="316"/>
      <c r="B120" s="317"/>
      <c r="C120" s="316"/>
      <c r="D120" s="308" t="s">
        <v>179</v>
      </c>
      <c r="E120" s="318" t="s">
        <v>3</v>
      </c>
      <c r="F120" s="319" t="s">
        <v>186</v>
      </c>
      <c r="G120" s="316"/>
      <c r="H120" s="320">
        <v>4.186</v>
      </c>
      <c r="I120" s="269"/>
      <c r="J120" s="316"/>
      <c r="K120" s="316"/>
      <c r="L120" s="144"/>
      <c r="M120" s="146"/>
      <c r="N120" s="147"/>
      <c r="O120" s="147"/>
      <c r="P120" s="147"/>
      <c r="Q120" s="147"/>
      <c r="R120" s="147"/>
      <c r="S120" s="147"/>
      <c r="T120" s="148"/>
      <c r="AT120" s="145" t="s">
        <v>179</v>
      </c>
      <c r="AU120" s="145" t="s">
        <v>78</v>
      </c>
      <c r="AV120" s="15" t="s">
        <v>175</v>
      </c>
      <c r="AW120" s="15" t="s">
        <v>30</v>
      </c>
      <c r="AX120" s="15" t="s">
        <v>76</v>
      </c>
      <c r="AY120" s="145" t="s">
        <v>168</v>
      </c>
    </row>
    <row r="121" spans="1:65" s="2" customFormat="1" ht="24.2" customHeight="1">
      <c r="A121" s="273"/>
      <c r="B121" s="276"/>
      <c r="C121" s="298" t="s">
        <v>78</v>
      </c>
      <c r="D121" s="298" t="s">
        <v>170</v>
      </c>
      <c r="E121" s="299" t="s">
        <v>187</v>
      </c>
      <c r="F121" s="300" t="s">
        <v>188</v>
      </c>
      <c r="G121" s="301" t="s">
        <v>173</v>
      </c>
      <c r="H121" s="302">
        <v>104.953</v>
      </c>
      <c r="I121" s="266"/>
      <c r="J121" s="303">
        <f>ROUND(I121*H121,2)</f>
        <v>0</v>
      </c>
      <c r="K121" s="300" t="s">
        <v>174</v>
      </c>
      <c r="L121" s="32"/>
      <c r="M121" s="126" t="s">
        <v>3</v>
      </c>
      <c r="N121" s="127" t="s">
        <v>39</v>
      </c>
      <c r="O121" s="128">
        <v>0.797</v>
      </c>
      <c r="P121" s="128">
        <f>O121*H121</f>
        <v>83.647541</v>
      </c>
      <c r="Q121" s="128">
        <v>0</v>
      </c>
      <c r="R121" s="128">
        <f>Q121*H121</f>
        <v>0</v>
      </c>
      <c r="S121" s="128">
        <v>0</v>
      </c>
      <c r="T121" s="129">
        <f>S121*H121</f>
        <v>0</v>
      </c>
      <c r="U121" s="31"/>
      <c r="V121" s="31"/>
      <c r="W121" s="31"/>
      <c r="X121" s="31"/>
      <c r="Y121" s="31"/>
      <c r="Z121" s="31"/>
      <c r="AA121" s="31"/>
      <c r="AB121" s="31"/>
      <c r="AC121" s="31"/>
      <c r="AD121" s="31"/>
      <c r="AE121" s="31"/>
      <c r="AR121" s="130" t="s">
        <v>175</v>
      </c>
      <c r="AT121" s="130" t="s">
        <v>170</v>
      </c>
      <c r="AU121" s="130" t="s">
        <v>78</v>
      </c>
      <c r="AY121" s="19" t="s">
        <v>168</v>
      </c>
      <c r="BE121" s="131">
        <f>IF(N121="základní",J121,0)</f>
        <v>0</v>
      </c>
      <c r="BF121" s="131">
        <f>IF(N121="snížená",J121,0)</f>
        <v>0</v>
      </c>
      <c r="BG121" s="131">
        <f>IF(N121="zákl. přenesená",J121,0)</f>
        <v>0</v>
      </c>
      <c r="BH121" s="131">
        <f>IF(N121="sníž. přenesená",J121,0)</f>
        <v>0</v>
      </c>
      <c r="BI121" s="131">
        <f>IF(N121="nulová",J121,0)</f>
        <v>0</v>
      </c>
      <c r="BJ121" s="19" t="s">
        <v>76</v>
      </c>
      <c r="BK121" s="131">
        <f>ROUND(I121*H121,2)</f>
        <v>0</v>
      </c>
      <c r="BL121" s="19" t="s">
        <v>175</v>
      </c>
      <c r="BM121" s="130" t="s">
        <v>189</v>
      </c>
    </row>
    <row r="122" spans="1:47" s="2" customFormat="1" ht="12">
      <c r="A122" s="273"/>
      <c r="B122" s="276"/>
      <c r="C122" s="273"/>
      <c r="D122" s="304" t="s">
        <v>177</v>
      </c>
      <c r="E122" s="273"/>
      <c r="F122" s="305" t="s">
        <v>190</v>
      </c>
      <c r="G122" s="273"/>
      <c r="H122" s="273"/>
      <c r="I122" s="263"/>
      <c r="J122" s="273"/>
      <c r="K122" s="273"/>
      <c r="L122" s="32"/>
      <c r="M122" s="132"/>
      <c r="N122" s="133"/>
      <c r="O122" s="50"/>
      <c r="P122" s="50"/>
      <c r="Q122" s="50"/>
      <c r="R122" s="50"/>
      <c r="S122" s="50"/>
      <c r="T122" s="51"/>
      <c r="U122" s="31"/>
      <c r="V122" s="31"/>
      <c r="W122" s="31"/>
      <c r="X122" s="31"/>
      <c r="Y122" s="31"/>
      <c r="Z122" s="31"/>
      <c r="AA122" s="31"/>
      <c r="AB122" s="31"/>
      <c r="AC122" s="31"/>
      <c r="AD122" s="31"/>
      <c r="AE122" s="31"/>
      <c r="AT122" s="19" t="s">
        <v>177</v>
      </c>
      <c r="AU122" s="19" t="s">
        <v>78</v>
      </c>
    </row>
    <row r="123" spans="1:51" s="13" customFormat="1" ht="12">
      <c r="A123" s="306"/>
      <c r="B123" s="307"/>
      <c r="C123" s="306"/>
      <c r="D123" s="308" t="s">
        <v>179</v>
      </c>
      <c r="E123" s="309" t="s">
        <v>3</v>
      </c>
      <c r="F123" s="310" t="s">
        <v>191</v>
      </c>
      <c r="G123" s="306"/>
      <c r="H123" s="309" t="s">
        <v>3</v>
      </c>
      <c r="I123" s="267"/>
      <c r="J123" s="306"/>
      <c r="K123" s="306"/>
      <c r="L123" s="134"/>
      <c r="M123" s="136"/>
      <c r="N123" s="137"/>
      <c r="O123" s="137"/>
      <c r="P123" s="137"/>
      <c r="Q123" s="137"/>
      <c r="R123" s="137"/>
      <c r="S123" s="137"/>
      <c r="T123" s="138"/>
      <c r="AT123" s="135" t="s">
        <v>179</v>
      </c>
      <c r="AU123" s="135" t="s">
        <v>78</v>
      </c>
      <c r="AV123" s="13" t="s">
        <v>76</v>
      </c>
      <c r="AW123" s="13" t="s">
        <v>30</v>
      </c>
      <c r="AX123" s="13" t="s">
        <v>68</v>
      </c>
      <c r="AY123" s="135" t="s">
        <v>168</v>
      </c>
    </row>
    <row r="124" spans="1:51" s="13" customFormat="1" ht="12">
      <c r="A124" s="306"/>
      <c r="B124" s="307"/>
      <c r="C124" s="306"/>
      <c r="D124" s="308" t="s">
        <v>179</v>
      </c>
      <c r="E124" s="309" t="s">
        <v>3</v>
      </c>
      <c r="F124" s="310" t="s">
        <v>192</v>
      </c>
      <c r="G124" s="306"/>
      <c r="H124" s="309" t="s">
        <v>3</v>
      </c>
      <c r="I124" s="267"/>
      <c r="J124" s="306"/>
      <c r="K124" s="306"/>
      <c r="L124" s="134"/>
      <c r="M124" s="136"/>
      <c r="N124" s="137"/>
      <c r="O124" s="137"/>
      <c r="P124" s="137"/>
      <c r="Q124" s="137"/>
      <c r="R124" s="137"/>
      <c r="S124" s="137"/>
      <c r="T124" s="138"/>
      <c r="AT124" s="135" t="s">
        <v>179</v>
      </c>
      <c r="AU124" s="135" t="s">
        <v>78</v>
      </c>
      <c r="AV124" s="13" t="s">
        <v>76</v>
      </c>
      <c r="AW124" s="13" t="s">
        <v>30</v>
      </c>
      <c r="AX124" s="13" t="s">
        <v>68</v>
      </c>
      <c r="AY124" s="135" t="s">
        <v>168</v>
      </c>
    </row>
    <row r="125" spans="1:51" s="14" customFormat="1" ht="12">
      <c r="A125" s="311"/>
      <c r="B125" s="312"/>
      <c r="C125" s="311"/>
      <c r="D125" s="308" t="s">
        <v>179</v>
      </c>
      <c r="E125" s="313" t="s">
        <v>3</v>
      </c>
      <c r="F125" s="314" t="s">
        <v>193</v>
      </c>
      <c r="G125" s="311"/>
      <c r="H125" s="315">
        <v>58.658</v>
      </c>
      <c r="I125" s="268"/>
      <c r="J125" s="311"/>
      <c r="K125" s="311"/>
      <c r="L125" s="139"/>
      <c r="M125" s="141"/>
      <c r="N125" s="142"/>
      <c r="O125" s="142"/>
      <c r="P125" s="142"/>
      <c r="Q125" s="142"/>
      <c r="R125" s="142"/>
      <c r="S125" s="142"/>
      <c r="T125" s="143"/>
      <c r="AT125" s="140" t="s">
        <v>179</v>
      </c>
      <c r="AU125" s="140" t="s">
        <v>78</v>
      </c>
      <c r="AV125" s="14" t="s">
        <v>78</v>
      </c>
      <c r="AW125" s="14" t="s">
        <v>30</v>
      </c>
      <c r="AX125" s="14" t="s">
        <v>68</v>
      </c>
      <c r="AY125" s="140" t="s">
        <v>168</v>
      </c>
    </row>
    <row r="126" spans="1:51" s="13" customFormat="1" ht="12">
      <c r="A126" s="306"/>
      <c r="B126" s="307"/>
      <c r="C126" s="306"/>
      <c r="D126" s="308" t="s">
        <v>179</v>
      </c>
      <c r="E126" s="309" t="s">
        <v>3</v>
      </c>
      <c r="F126" s="310" t="s">
        <v>194</v>
      </c>
      <c r="G126" s="306"/>
      <c r="H126" s="309" t="s">
        <v>3</v>
      </c>
      <c r="I126" s="267"/>
      <c r="J126" s="306"/>
      <c r="K126" s="306"/>
      <c r="L126" s="134"/>
      <c r="M126" s="136"/>
      <c r="N126" s="137"/>
      <c r="O126" s="137"/>
      <c r="P126" s="137"/>
      <c r="Q126" s="137"/>
      <c r="R126" s="137"/>
      <c r="S126" s="137"/>
      <c r="T126" s="138"/>
      <c r="AT126" s="135" t="s">
        <v>179</v>
      </c>
      <c r="AU126" s="135" t="s">
        <v>78</v>
      </c>
      <c r="AV126" s="13" t="s">
        <v>76</v>
      </c>
      <c r="AW126" s="13" t="s">
        <v>30</v>
      </c>
      <c r="AX126" s="13" t="s">
        <v>68</v>
      </c>
      <c r="AY126" s="135" t="s">
        <v>168</v>
      </c>
    </row>
    <row r="127" spans="1:51" s="14" customFormat="1" ht="12">
      <c r="A127" s="311"/>
      <c r="B127" s="312"/>
      <c r="C127" s="311"/>
      <c r="D127" s="308" t="s">
        <v>179</v>
      </c>
      <c r="E127" s="313" t="s">
        <v>3</v>
      </c>
      <c r="F127" s="314" t="s">
        <v>195</v>
      </c>
      <c r="G127" s="311"/>
      <c r="H127" s="315">
        <v>8.388</v>
      </c>
      <c r="I127" s="268"/>
      <c r="J127" s="311"/>
      <c r="K127" s="311"/>
      <c r="L127" s="139"/>
      <c r="M127" s="141"/>
      <c r="N127" s="142"/>
      <c r="O127" s="142"/>
      <c r="P127" s="142"/>
      <c r="Q127" s="142"/>
      <c r="R127" s="142"/>
      <c r="S127" s="142"/>
      <c r="T127" s="143"/>
      <c r="AT127" s="140" t="s">
        <v>179</v>
      </c>
      <c r="AU127" s="140" t="s">
        <v>78</v>
      </c>
      <c r="AV127" s="14" t="s">
        <v>78</v>
      </c>
      <c r="AW127" s="14" t="s">
        <v>30</v>
      </c>
      <c r="AX127" s="14" t="s">
        <v>68</v>
      </c>
      <c r="AY127" s="140" t="s">
        <v>168</v>
      </c>
    </row>
    <row r="128" spans="1:51" s="13" customFormat="1" ht="12">
      <c r="A128" s="306"/>
      <c r="B128" s="307"/>
      <c r="C128" s="306"/>
      <c r="D128" s="308" t="s">
        <v>179</v>
      </c>
      <c r="E128" s="309" t="s">
        <v>3</v>
      </c>
      <c r="F128" s="310" t="s">
        <v>196</v>
      </c>
      <c r="G128" s="306"/>
      <c r="H128" s="309" t="s">
        <v>3</v>
      </c>
      <c r="I128" s="267"/>
      <c r="J128" s="306"/>
      <c r="K128" s="306"/>
      <c r="L128" s="134"/>
      <c r="M128" s="136"/>
      <c r="N128" s="137"/>
      <c r="O128" s="137"/>
      <c r="P128" s="137"/>
      <c r="Q128" s="137"/>
      <c r="R128" s="137"/>
      <c r="S128" s="137"/>
      <c r="T128" s="138"/>
      <c r="AT128" s="135" t="s">
        <v>179</v>
      </c>
      <c r="AU128" s="135" t="s">
        <v>78</v>
      </c>
      <c r="AV128" s="13" t="s">
        <v>76</v>
      </c>
      <c r="AW128" s="13" t="s">
        <v>30</v>
      </c>
      <c r="AX128" s="13" t="s">
        <v>68</v>
      </c>
      <c r="AY128" s="135" t="s">
        <v>168</v>
      </c>
    </row>
    <row r="129" spans="1:51" s="14" customFormat="1" ht="12">
      <c r="A129" s="311"/>
      <c r="B129" s="312"/>
      <c r="C129" s="311"/>
      <c r="D129" s="308" t="s">
        <v>179</v>
      </c>
      <c r="E129" s="313" t="s">
        <v>3</v>
      </c>
      <c r="F129" s="314" t="s">
        <v>197</v>
      </c>
      <c r="G129" s="311"/>
      <c r="H129" s="315">
        <v>20.213</v>
      </c>
      <c r="I129" s="268"/>
      <c r="J129" s="311"/>
      <c r="K129" s="311"/>
      <c r="L129" s="139"/>
      <c r="M129" s="141"/>
      <c r="N129" s="142"/>
      <c r="O129" s="142"/>
      <c r="P129" s="142"/>
      <c r="Q129" s="142"/>
      <c r="R129" s="142"/>
      <c r="S129" s="142"/>
      <c r="T129" s="143"/>
      <c r="AT129" s="140" t="s">
        <v>179</v>
      </c>
      <c r="AU129" s="140" t="s">
        <v>78</v>
      </c>
      <c r="AV129" s="14" t="s">
        <v>78</v>
      </c>
      <c r="AW129" s="14" t="s">
        <v>30</v>
      </c>
      <c r="AX129" s="14" t="s">
        <v>68</v>
      </c>
      <c r="AY129" s="140" t="s">
        <v>168</v>
      </c>
    </row>
    <row r="130" spans="1:51" s="16" customFormat="1" ht="12">
      <c r="A130" s="321"/>
      <c r="B130" s="322"/>
      <c r="C130" s="321"/>
      <c r="D130" s="308" t="s">
        <v>179</v>
      </c>
      <c r="E130" s="323" t="s">
        <v>3</v>
      </c>
      <c r="F130" s="324" t="s">
        <v>198</v>
      </c>
      <c r="G130" s="321"/>
      <c r="H130" s="325">
        <v>87.259</v>
      </c>
      <c r="I130" s="270"/>
      <c r="J130" s="321"/>
      <c r="K130" s="321"/>
      <c r="L130" s="149"/>
      <c r="M130" s="151"/>
      <c r="N130" s="152"/>
      <c r="O130" s="152"/>
      <c r="P130" s="152"/>
      <c r="Q130" s="152"/>
      <c r="R130" s="152"/>
      <c r="S130" s="152"/>
      <c r="T130" s="153"/>
      <c r="AT130" s="150" t="s">
        <v>179</v>
      </c>
      <c r="AU130" s="150" t="s">
        <v>78</v>
      </c>
      <c r="AV130" s="16" t="s">
        <v>199</v>
      </c>
      <c r="AW130" s="16" t="s">
        <v>30</v>
      </c>
      <c r="AX130" s="16" t="s">
        <v>68</v>
      </c>
      <c r="AY130" s="150" t="s">
        <v>168</v>
      </c>
    </row>
    <row r="131" spans="1:51" s="13" customFormat="1" ht="12">
      <c r="A131" s="306"/>
      <c r="B131" s="307"/>
      <c r="C131" s="306"/>
      <c r="D131" s="308" t="s">
        <v>179</v>
      </c>
      <c r="E131" s="309" t="s">
        <v>3</v>
      </c>
      <c r="F131" s="310" t="s">
        <v>200</v>
      </c>
      <c r="G131" s="306"/>
      <c r="H131" s="309" t="s">
        <v>3</v>
      </c>
      <c r="I131" s="267"/>
      <c r="J131" s="306"/>
      <c r="K131" s="306"/>
      <c r="L131" s="134"/>
      <c r="M131" s="136"/>
      <c r="N131" s="137"/>
      <c r="O131" s="137"/>
      <c r="P131" s="137"/>
      <c r="Q131" s="137"/>
      <c r="R131" s="137"/>
      <c r="S131" s="137"/>
      <c r="T131" s="138"/>
      <c r="AT131" s="135" t="s">
        <v>179</v>
      </c>
      <c r="AU131" s="135" t="s">
        <v>78</v>
      </c>
      <c r="AV131" s="13" t="s">
        <v>76</v>
      </c>
      <c r="AW131" s="13" t="s">
        <v>30</v>
      </c>
      <c r="AX131" s="13" t="s">
        <v>68</v>
      </c>
      <c r="AY131" s="135" t="s">
        <v>168</v>
      </c>
    </row>
    <row r="132" spans="1:51" s="14" customFormat="1" ht="12">
      <c r="A132" s="311"/>
      <c r="B132" s="312"/>
      <c r="C132" s="311"/>
      <c r="D132" s="308" t="s">
        <v>179</v>
      </c>
      <c r="E132" s="313" t="s">
        <v>3</v>
      </c>
      <c r="F132" s="314" t="s">
        <v>201</v>
      </c>
      <c r="G132" s="311"/>
      <c r="H132" s="315">
        <v>13.194</v>
      </c>
      <c r="I132" s="268"/>
      <c r="J132" s="311"/>
      <c r="K132" s="311"/>
      <c r="L132" s="139"/>
      <c r="M132" s="141"/>
      <c r="N132" s="142"/>
      <c r="O132" s="142"/>
      <c r="P132" s="142"/>
      <c r="Q132" s="142"/>
      <c r="R132" s="142"/>
      <c r="S132" s="142"/>
      <c r="T132" s="143"/>
      <c r="AT132" s="140" t="s">
        <v>179</v>
      </c>
      <c r="AU132" s="140" t="s">
        <v>78</v>
      </c>
      <c r="AV132" s="14" t="s">
        <v>78</v>
      </c>
      <c r="AW132" s="14" t="s">
        <v>30</v>
      </c>
      <c r="AX132" s="14" t="s">
        <v>68</v>
      </c>
      <c r="AY132" s="140" t="s">
        <v>168</v>
      </c>
    </row>
    <row r="133" spans="1:51" s="13" customFormat="1" ht="12">
      <c r="A133" s="306"/>
      <c r="B133" s="307"/>
      <c r="C133" s="306"/>
      <c r="D133" s="308" t="s">
        <v>179</v>
      </c>
      <c r="E133" s="309" t="s">
        <v>3</v>
      </c>
      <c r="F133" s="310" t="s">
        <v>202</v>
      </c>
      <c r="G133" s="306"/>
      <c r="H133" s="309" t="s">
        <v>3</v>
      </c>
      <c r="I133" s="267"/>
      <c r="J133" s="306"/>
      <c r="K133" s="306"/>
      <c r="L133" s="134"/>
      <c r="M133" s="136"/>
      <c r="N133" s="137"/>
      <c r="O133" s="137"/>
      <c r="P133" s="137"/>
      <c r="Q133" s="137"/>
      <c r="R133" s="137"/>
      <c r="S133" s="137"/>
      <c r="T133" s="138"/>
      <c r="AT133" s="135" t="s">
        <v>179</v>
      </c>
      <c r="AU133" s="135" t="s">
        <v>78</v>
      </c>
      <c r="AV133" s="13" t="s">
        <v>76</v>
      </c>
      <c r="AW133" s="13" t="s">
        <v>30</v>
      </c>
      <c r="AX133" s="13" t="s">
        <v>68</v>
      </c>
      <c r="AY133" s="135" t="s">
        <v>168</v>
      </c>
    </row>
    <row r="134" spans="1:51" s="14" customFormat="1" ht="12">
      <c r="A134" s="311"/>
      <c r="B134" s="312"/>
      <c r="C134" s="311"/>
      <c r="D134" s="308" t="s">
        <v>179</v>
      </c>
      <c r="E134" s="313" t="s">
        <v>3</v>
      </c>
      <c r="F134" s="314" t="s">
        <v>203</v>
      </c>
      <c r="G134" s="311"/>
      <c r="H134" s="315">
        <v>1.5</v>
      </c>
      <c r="I134" s="268"/>
      <c r="J134" s="311"/>
      <c r="K134" s="311"/>
      <c r="L134" s="139"/>
      <c r="M134" s="141"/>
      <c r="N134" s="142"/>
      <c r="O134" s="142"/>
      <c r="P134" s="142"/>
      <c r="Q134" s="142"/>
      <c r="R134" s="142"/>
      <c r="S134" s="142"/>
      <c r="T134" s="143"/>
      <c r="AT134" s="140" t="s">
        <v>179</v>
      </c>
      <c r="AU134" s="140" t="s">
        <v>78</v>
      </c>
      <c r="AV134" s="14" t="s">
        <v>78</v>
      </c>
      <c r="AW134" s="14" t="s">
        <v>30</v>
      </c>
      <c r="AX134" s="14" t="s">
        <v>68</v>
      </c>
      <c r="AY134" s="140" t="s">
        <v>168</v>
      </c>
    </row>
    <row r="135" spans="1:51" s="13" customFormat="1" ht="12">
      <c r="A135" s="306"/>
      <c r="B135" s="307"/>
      <c r="C135" s="306"/>
      <c r="D135" s="308" t="s">
        <v>179</v>
      </c>
      <c r="E135" s="309" t="s">
        <v>3</v>
      </c>
      <c r="F135" s="310" t="s">
        <v>204</v>
      </c>
      <c r="G135" s="306"/>
      <c r="H135" s="309" t="s">
        <v>3</v>
      </c>
      <c r="I135" s="267"/>
      <c r="J135" s="306"/>
      <c r="K135" s="306"/>
      <c r="L135" s="134"/>
      <c r="M135" s="136"/>
      <c r="N135" s="137"/>
      <c r="O135" s="137"/>
      <c r="P135" s="137"/>
      <c r="Q135" s="137"/>
      <c r="R135" s="137"/>
      <c r="S135" s="137"/>
      <c r="T135" s="138"/>
      <c r="AT135" s="135" t="s">
        <v>179</v>
      </c>
      <c r="AU135" s="135" t="s">
        <v>78</v>
      </c>
      <c r="AV135" s="13" t="s">
        <v>76</v>
      </c>
      <c r="AW135" s="13" t="s">
        <v>30</v>
      </c>
      <c r="AX135" s="13" t="s">
        <v>68</v>
      </c>
      <c r="AY135" s="135" t="s">
        <v>168</v>
      </c>
    </row>
    <row r="136" spans="1:51" s="14" customFormat="1" ht="12">
      <c r="A136" s="311"/>
      <c r="B136" s="312"/>
      <c r="C136" s="311"/>
      <c r="D136" s="308" t="s">
        <v>179</v>
      </c>
      <c r="E136" s="313" t="s">
        <v>3</v>
      </c>
      <c r="F136" s="314" t="s">
        <v>205</v>
      </c>
      <c r="G136" s="311"/>
      <c r="H136" s="315">
        <v>3</v>
      </c>
      <c r="I136" s="268"/>
      <c r="J136" s="311"/>
      <c r="K136" s="311"/>
      <c r="L136" s="139"/>
      <c r="M136" s="141"/>
      <c r="N136" s="142"/>
      <c r="O136" s="142"/>
      <c r="P136" s="142"/>
      <c r="Q136" s="142"/>
      <c r="R136" s="142"/>
      <c r="S136" s="142"/>
      <c r="T136" s="143"/>
      <c r="AT136" s="140" t="s">
        <v>179</v>
      </c>
      <c r="AU136" s="140" t="s">
        <v>78</v>
      </c>
      <c r="AV136" s="14" t="s">
        <v>78</v>
      </c>
      <c r="AW136" s="14" t="s">
        <v>30</v>
      </c>
      <c r="AX136" s="14" t="s">
        <v>68</v>
      </c>
      <c r="AY136" s="140" t="s">
        <v>168</v>
      </c>
    </row>
    <row r="137" spans="1:51" s="16" customFormat="1" ht="12">
      <c r="A137" s="321"/>
      <c r="B137" s="322"/>
      <c r="C137" s="321"/>
      <c r="D137" s="308" t="s">
        <v>179</v>
      </c>
      <c r="E137" s="323" t="s">
        <v>3</v>
      </c>
      <c r="F137" s="324" t="s">
        <v>198</v>
      </c>
      <c r="G137" s="321"/>
      <c r="H137" s="325">
        <v>17.694</v>
      </c>
      <c r="I137" s="270"/>
      <c r="J137" s="321"/>
      <c r="K137" s="321"/>
      <c r="L137" s="149"/>
      <c r="M137" s="151"/>
      <c r="N137" s="152"/>
      <c r="O137" s="152"/>
      <c r="P137" s="152"/>
      <c r="Q137" s="152"/>
      <c r="R137" s="152"/>
      <c r="S137" s="152"/>
      <c r="T137" s="153"/>
      <c r="AT137" s="150" t="s">
        <v>179</v>
      </c>
      <c r="AU137" s="150" t="s">
        <v>78</v>
      </c>
      <c r="AV137" s="16" t="s">
        <v>199</v>
      </c>
      <c r="AW137" s="16" t="s">
        <v>30</v>
      </c>
      <c r="AX137" s="16" t="s">
        <v>68</v>
      </c>
      <c r="AY137" s="150" t="s">
        <v>168</v>
      </c>
    </row>
    <row r="138" spans="1:51" s="15" customFormat="1" ht="12">
      <c r="A138" s="316"/>
      <c r="B138" s="317"/>
      <c r="C138" s="316"/>
      <c r="D138" s="308" t="s">
        <v>179</v>
      </c>
      <c r="E138" s="318" t="s">
        <v>3</v>
      </c>
      <c r="F138" s="319" t="s">
        <v>186</v>
      </c>
      <c r="G138" s="316"/>
      <c r="H138" s="320">
        <v>104.953</v>
      </c>
      <c r="I138" s="269"/>
      <c r="J138" s="316"/>
      <c r="K138" s="316"/>
      <c r="L138" s="144"/>
      <c r="M138" s="146"/>
      <c r="N138" s="147"/>
      <c r="O138" s="147"/>
      <c r="P138" s="147"/>
      <c r="Q138" s="147"/>
      <c r="R138" s="147"/>
      <c r="S138" s="147"/>
      <c r="T138" s="148"/>
      <c r="AT138" s="145" t="s">
        <v>179</v>
      </c>
      <c r="AU138" s="145" t="s">
        <v>78</v>
      </c>
      <c r="AV138" s="15" t="s">
        <v>175</v>
      </c>
      <c r="AW138" s="15" t="s">
        <v>30</v>
      </c>
      <c r="AX138" s="15" t="s">
        <v>76</v>
      </c>
      <c r="AY138" s="145" t="s">
        <v>168</v>
      </c>
    </row>
    <row r="139" spans="1:65" s="2" customFormat="1" ht="24.2" customHeight="1">
      <c r="A139" s="273"/>
      <c r="B139" s="276"/>
      <c r="C139" s="298" t="s">
        <v>199</v>
      </c>
      <c r="D139" s="298" t="s">
        <v>170</v>
      </c>
      <c r="E139" s="299" t="s">
        <v>206</v>
      </c>
      <c r="F139" s="300" t="s">
        <v>207</v>
      </c>
      <c r="G139" s="301" t="s">
        <v>173</v>
      </c>
      <c r="H139" s="302">
        <v>55.529</v>
      </c>
      <c r="I139" s="266"/>
      <c r="J139" s="303">
        <f>ROUND(I139*H139,2)</f>
        <v>0</v>
      </c>
      <c r="K139" s="300" t="s">
        <v>174</v>
      </c>
      <c r="L139" s="32"/>
      <c r="M139" s="126" t="s">
        <v>3</v>
      </c>
      <c r="N139" s="127" t="s">
        <v>39</v>
      </c>
      <c r="O139" s="128">
        <v>0.256</v>
      </c>
      <c r="P139" s="128">
        <f>O139*H139</f>
        <v>14.215424</v>
      </c>
      <c r="Q139" s="128">
        <v>0</v>
      </c>
      <c r="R139" s="128">
        <f>Q139*H139</f>
        <v>0</v>
      </c>
      <c r="S139" s="128">
        <v>0</v>
      </c>
      <c r="T139" s="129">
        <f>S139*H139</f>
        <v>0</v>
      </c>
      <c r="U139" s="31"/>
      <c r="V139" s="31"/>
      <c r="W139" s="31"/>
      <c r="X139" s="31"/>
      <c r="Y139" s="31"/>
      <c r="Z139" s="31"/>
      <c r="AA139" s="31"/>
      <c r="AB139" s="31"/>
      <c r="AC139" s="31"/>
      <c r="AD139" s="31"/>
      <c r="AE139" s="31"/>
      <c r="AR139" s="130" t="s">
        <v>175</v>
      </c>
      <c r="AT139" s="130" t="s">
        <v>170</v>
      </c>
      <c r="AU139" s="130" t="s">
        <v>78</v>
      </c>
      <c r="AY139" s="19" t="s">
        <v>168</v>
      </c>
      <c r="BE139" s="131">
        <f>IF(N139="základní",J139,0)</f>
        <v>0</v>
      </c>
      <c r="BF139" s="131">
        <f>IF(N139="snížená",J139,0)</f>
        <v>0</v>
      </c>
      <c r="BG139" s="131">
        <f>IF(N139="zákl. přenesená",J139,0)</f>
        <v>0</v>
      </c>
      <c r="BH139" s="131">
        <f>IF(N139="sníž. přenesená",J139,0)</f>
        <v>0</v>
      </c>
      <c r="BI139" s="131">
        <f>IF(N139="nulová",J139,0)</f>
        <v>0</v>
      </c>
      <c r="BJ139" s="19" t="s">
        <v>76</v>
      </c>
      <c r="BK139" s="131">
        <f>ROUND(I139*H139,2)</f>
        <v>0</v>
      </c>
      <c r="BL139" s="19" t="s">
        <v>175</v>
      </c>
      <c r="BM139" s="130" t="s">
        <v>208</v>
      </c>
    </row>
    <row r="140" spans="1:47" s="2" customFormat="1" ht="12">
      <c r="A140" s="273"/>
      <c r="B140" s="276"/>
      <c r="C140" s="273"/>
      <c r="D140" s="304" t="s">
        <v>177</v>
      </c>
      <c r="E140" s="273"/>
      <c r="F140" s="305" t="s">
        <v>209</v>
      </c>
      <c r="G140" s="273"/>
      <c r="H140" s="273"/>
      <c r="I140" s="263"/>
      <c r="J140" s="273"/>
      <c r="K140" s="273"/>
      <c r="L140" s="32"/>
      <c r="M140" s="132"/>
      <c r="N140" s="133"/>
      <c r="O140" s="50"/>
      <c r="P140" s="50"/>
      <c r="Q140" s="50"/>
      <c r="R140" s="50"/>
      <c r="S140" s="50"/>
      <c r="T140" s="51"/>
      <c r="U140" s="31"/>
      <c r="V140" s="31"/>
      <c r="W140" s="31"/>
      <c r="X140" s="31"/>
      <c r="Y140" s="31"/>
      <c r="Z140" s="31"/>
      <c r="AA140" s="31"/>
      <c r="AB140" s="31"/>
      <c r="AC140" s="31"/>
      <c r="AD140" s="31"/>
      <c r="AE140" s="31"/>
      <c r="AT140" s="19" t="s">
        <v>177</v>
      </c>
      <c r="AU140" s="19" t="s">
        <v>78</v>
      </c>
    </row>
    <row r="141" spans="1:51" s="13" customFormat="1" ht="12">
      <c r="A141" s="306"/>
      <c r="B141" s="307"/>
      <c r="C141" s="306"/>
      <c r="D141" s="308" t="s">
        <v>179</v>
      </c>
      <c r="E141" s="309" t="s">
        <v>3</v>
      </c>
      <c r="F141" s="310" t="s">
        <v>210</v>
      </c>
      <c r="G141" s="306"/>
      <c r="H141" s="309" t="s">
        <v>3</v>
      </c>
      <c r="I141" s="267"/>
      <c r="J141" s="306"/>
      <c r="K141" s="306"/>
      <c r="L141" s="134"/>
      <c r="M141" s="136"/>
      <c r="N141" s="137"/>
      <c r="O141" s="137"/>
      <c r="P141" s="137"/>
      <c r="Q141" s="137"/>
      <c r="R141" s="137"/>
      <c r="S141" s="137"/>
      <c r="T141" s="138"/>
      <c r="AT141" s="135" t="s">
        <v>179</v>
      </c>
      <c r="AU141" s="135" t="s">
        <v>78</v>
      </c>
      <c r="AV141" s="13" t="s">
        <v>76</v>
      </c>
      <c r="AW141" s="13" t="s">
        <v>30</v>
      </c>
      <c r="AX141" s="13" t="s">
        <v>68</v>
      </c>
      <c r="AY141" s="135" t="s">
        <v>168</v>
      </c>
    </row>
    <row r="142" spans="1:51" s="14" customFormat="1" ht="12">
      <c r="A142" s="311"/>
      <c r="B142" s="312"/>
      <c r="C142" s="311"/>
      <c r="D142" s="308" t="s">
        <v>179</v>
      </c>
      <c r="E142" s="313" t="s">
        <v>3</v>
      </c>
      <c r="F142" s="314" t="s">
        <v>211</v>
      </c>
      <c r="G142" s="311"/>
      <c r="H142" s="315">
        <v>55.529</v>
      </c>
      <c r="I142" s="268"/>
      <c r="J142" s="311"/>
      <c r="K142" s="311"/>
      <c r="L142" s="139"/>
      <c r="M142" s="141"/>
      <c r="N142" s="142"/>
      <c r="O142" s="142"/>
      <c r="P142" s="142"/>
      <c r="Q142" s="142"/>
      <c r="R142" s="142"/>
      <c r="S142" s="142"/>
      <c r="T142" s="143"/>
      <c r="AT142" s="140" t="s">
        <v>179</v>
      </c>
      <c r="AU142" s="140" t="s">
        <v>78</v>
      </c>
      <c r="AV142" s="14" t="s">
        <v>78</v>
      </c>
      <c r="AW142" s="14" t="s">
        <v>30</v>
      </c>
      <c r="AX142" s="14" t="s">
        <v>76</v>
      </c>
      <c r="AY142" s="140" t="s">
        <v>168</v>
      </c>
    </row>
    <row r="143" spans="1:65" s="2" customFormat="1" ht="37.9" customHeight="1">
      <c r="A143" s="273"/>
      <c r="B143" s="276"/>
      <c r="C143" s="298" t="s">
        <v>175</v>
      </c>
      <c r="D143" s="298" t="s">
        <v>170</v>
      </c>
      <c r="E143" s="299" t="s">
        <v>212</v>
      </c>
      <c r="F143" s="300" t="s">
        <v>213</v>
      </c>
      <c r="G143" s="301" t="s">
        <v>173</v>
      </c>
      <c r="H143" s="302">
        <v>55.529</v>
      </c>
      <c r="I143" s="266"/>
      <c r="J143" s="303">
        <f>ROUND(I143*H143,2)</f>
        <v>0</v>
      </c>
      <c r="K143" s="300" t="s">
        <v>174</v>
      </c>
      <c r="L143" s="32"/>
      <c r="M143" s="126" t="s">
        <v>3</v>
      </c>
      <c r="N143" s="127" t="s">
        <v>39</v>
      </c>
      <c r="O143" s="128">
        <v>0.08</v>
      </c>
      <c r="P143" s="128">
        <f>O143*H143</f>
        <v>4.4423200000000005</v>
      </c>
      <c r="Q143" s="128">
        <v>0</v>
      </c>
      <c r="R143" s="128">
        <f>Q143*H143</f>
        <v>0</v>
      </c>
      <c r="S143" s="128">
        <v>0</v>
      </c>
      <c r="T143" s="129">
        <f>S143*H143</f>
        <v>0</v>
      </c>
      <c r="U143" s="31"/>
      <c r="V143" s="31"/>
      <c r="W143" s="31"/>
      <c r="X143" s="31"/>
      <c r="Y143" s="31"/>
      <c r="Z143" s="31"/>
      <c r="AA143" s="31"/>
      <c r="AB143" s="31"/>
      <c r="AC143" s="31"/>
      <c r="AD143" s="31"/>
      <c r="AE143" s="31"/>
      <c r="AR143" s="130" t="s">
        <v>175</v>
      </c>
      <c r="AT143" s="130" t="s">
        <v>170</v>
      </c>
      <c r="AU143" s="130" t="s">
        <v>78</v>
      </c>
      <c r="AY143" s="19" t="s">
        <v>168</v>
      </c>
      <c r="BE143" s="131">
        <f>IF(N143="základní",J143,0)</f>
        <v>0</v>
      </c>
      <c r="BF143" s="131">
        <f>IF(N143="snížená",J143,0)</f>
        <v>0</v>
      </c>
      <c r="BG143" s="131">
        <f>IF(N143="zákl. přenesená",J143,0)</f>
        <v>0</v>
      </c>
      <c r="BH143" s="131">
        <f>IF(N143="sníž. přenesená",J143,0)</f>
        <v>0</v>
      </c>
      <c r="BI143" s="131">
        <f>IF(N143="nulová",J143,0)</f>
        <v>0</v>
      </c>
      <c r="BJ143" s="19" t="s">
        <v>76</v>
      </c>
      <c r="BK143" s="131">
        <f>ROUND(I143*H143,2)</f>
        <v>0</v>
      </c>
      <c r="BL143" s="19" t="s">
        <v>175</v>
      </c>
      <c r="BM143" s="130" t="s">
        <v>214</v>
      </c>
    </row>
    <row r="144" spans="1:47" s="2" customFormat="1" ht="12">
      <c r="A144" s="273"/>
      <c r="B144" s="276"/>
      <c r="C144" s="273"/>
      <c r="D144" s="304" t="s">
        <v>177</v>
      </c>
      <c r="E144" s="273"/>
      <c r="F144" s="305" t="s">
        <v>215</v>
      </c>
      <c r="G144" s="273"/>
      <c r="H144" s="273"/>
      <c r="I144" s="263"/>
      <c r="J144" s="273"/>
      <c r="K144" s="273"/>
      <c r="L144" s="32"/>
      <c r="M144" s="132"/>
      <c r="N144" s="133"/>
      <c r="O144" s="50"/>
      <c r="P144" s="50"/>
      <c r="Q144" s="50"/>
      <c r="R144" s="50"/>
      <c r="S144" s="50"/>
      <c r="T144" s="51"/>
      <c r="U144" s="31"/>
      <c r="V144" s="31"/>
      <c r="W144" s="31"/>
      <c r="X144" s="31"/>
      <c r="Y144" s="31"/>
      <c r="Z144" s="31"/>
      <c r="AA144" s="31"/>
      <c r="AB144" s="31"/>
      <c r="AC144" s="31"/>
      <c r="AD144" s="31"/>
      <c r="AE144" s="31"/>
      <c r="AT144" s="19" t="s">
        <v>177</v>
      </c>
      <c r="AU144" s="19" t="s">
        <v>78</v>
      </c>
    </row>
    <row r="145" spans="1:51" s="13" customFormat="1" ht="12">
      <c r="A145" s="306"/>
      <c r="B145" s="307"/>
      <c r="C145" s="306"/>
      <c r="D145" s="308" t="s">
        <v>179</v>
      </c>
      <c r="E145" s="309" t="s">
        <v>3</v>
      </c>
      <c r="F145" s="310" t="s">
        <v>210</v>
      </c>
      <c r="G145" s="306"/>
      <c r="H145" s="309" t="s">
        <v>3</v>
      </c>
      <c r="I145" s="267"/>
      <c r="J145" s="306"/>
      <c r="K145" s="306"/>
      <c r="L145" s="134"/>
      <c r="M145" s="136"/>
      <c r="N145" s="137"/>
      <c r="O145" s="137"/>
      <c r="P145" s="137"/>
      <c r="Q145" s="137"/>
      <c r="R145" s="137"/>
      <c r="S145" s="137"/>
      <c r="T145" s="138"/>
      <c r="AT145" s="135" t="s">
        <v>179</v>
      </c>
      <c r="AU145" s="135" t="s">
        <v>78</v>
      </c>
      <c r="AV145" s="13" t="s">
        <v>76</v>
      </c>
      <c r="AW145" s="13" t="s">
        <v>30</v>
      </c>
      <c r="AX145" s="13" t="s">
        <v>68</v>
      </c>
      <c r="AY145" s="135" t="s">
        <v>168</v>
      </c>
    </row>
    <row r="146" spans="1:51" s="14" customFormat="1" ht="12">
      <c r="A146" s="311"/>
      <c r="B146" s="312"/>
      <c r="C146" s="311"/>
      <c r="D146" s="308" t="s">
        <v>179</v>
      </c>
      <c r="E146" s="313" t="s">
        <v>3</v>
      </c>
      <c r="F146" s="314" t="s">
        <v>211</v>
      </c>
      <c r="G146" s="311"/>
      <c r="H146" s="315">
        <v>55.529</v>
      </c>
      <c r="I146" s="268"/>
      <c r="J146" s="311"/>
      <c r="K146" s="311"/>
      <c r="L146" s="139"/>
      <c r="M146" s="141"/>
      <c r="N146" s="142"/>
      <c r="O146" s="142"/>
      <c r="P146" s="142"/>
      <c r="Q146" s="142"/>
      <c r="R146" s="142"/>
      <c r="S146" s="142"/>
      <c r="T146" s="143"/>
      <c r="AT146" s="140" t="s">
        <v>179</v>
      </c>
      <c r="AU146" s="140" t="s">
        <v>78</v>
      </c>
      <c r="AV146" s="14" t="s">
        <v>78</v>
      </c>
      <c r="AW146" s="14" t="s">
        <v>30</v>
      </c>
      <c r="AX146" s="14" t="s">
        <v>76</v>
      </c>
      <c r="AY146" s="140" t="s">
        <v>168</v>
      </c>
    </row>
    <row r="147" spans="1:65" s="2" customFormat="1" ht="37.9" customHeight="1">
      <c r="A147" s="273"/>
      <c r="B147" s="276"/>
      <c r="C147" s="298" t="s">
        <v>216</v>
      </c>
      <c r="D147" s="298" t="s">
        <v>170</v>
      </c>
      <c r="E147" s="299" t="s">
        <v>217</v>
      </c>
      <c r="F147" s="300" t="s">
        <v>218</v>
      </c>
      <c r="G147" s="301" t="s">
        <v>173</v>
      </c>
      <c r="H147" s="302">
        <v>53.61</v>
      </c>
      <c r="I147" s="266"/>
      <c r="J147" s="303">
        <f>ROUND(I147*H147,2)</f>
        <v>0</v>
      </c>
      <c r="K147" s="300" t="s">
        <v>174</v>
      </c>
      <c r="L147" s="32"/>
      <c r="M147" s="126" t="s">
        <v>3</v>
      </c>
      <c r="N147" s="127" t="s">
        <v>39</v>
      </c>
      <c r="O147" s="128">
        <v>0.099</v>
      </c>
      <c r="P147" s="128">
        <f>O147*H147</f>
        <v>5.30739</v>
      </c>
      <c r="Q147" s="128">
        <v>0</v>
      </c>
      <c r="R147" s="128">
        <f>Q147*H147</f>
        <v>0</v>
      </c>
      <c r="S147" s="128">
        <v>0</v>
      </c>
      <c r="T147" s="129">
        <f>S147*H147</f>
        <v>0</v>
      </c>
      <c r="U147" s="31"/>
      <c r="V147" s="31"/>
      <c r="W147" s="31"/>
      <c r="X147" s="31"/>
      <c r="Y147" s="31"/>
      <c r="Z147" s="31"/>
      <c r="AA147" s="31"/>
      <c r="AB147" s="31"/>
      <c r="AC147" s="31"/>
      <c r="AD147" s="31"/>
      <c r="AE147" s="31"/>
      <c r="AR147" s="130" t="s">
        <v>175</v>
      </c>
      <c r="AT147" s="130" t="s">
        <v>170</v>
      </c>
      <c r="AU147" s="130" t="s">
        <v>78</v>
      </c>
      <c r="AY147" s="19" t="s">
        <v>168</v>
      </c>
      <c r="BE147" s="131">
        <f>IF(N147="základní",J147,0)</f>
        <v>0</v>
      </c>
      <c r="BF147" s="131">
        <f>IF(N147="snížená",J147,0)</f>
        <v>0</v>
      </c>
      <c r="BG147" s="131">
        <f>IF(N147="zákl. přenesená",J147,0)</f>
        <v>0</v>
      </c>
      <c r="BH147" s="131">
        <f>IF(N147="sníž. přenesená",J147,0)</f>
        <v>0</v>
      </c>
      <c r="BI147" s="131">
        <f>IF(N147="nulová",J147,0)</f>
        <v>0</v>
      </c>
      <c r="BJ147" s="19" t="s">
        <v>76</v>
      </c>
      <c r="BK147" s="131">
        <f>ROUND(I147*H147,2)</f>
        <v>0</v>
      </c>
      <c r="BL147" s="19" t="s">
        <v>175</v>
      </c>
      <c r="BM147" s="130" t="s">
        <v>219</v>
      </c>
    </row>
    <row r="148" spans="1:47" s="2" customFormat="1" ht="12">
      <c r="A148" s="273"/>
      <c r="B148" s="276"/>
      <c r="C148" s="273"/>
      <c r="D148" s="304" t="s">
        <v>177</v>
      </c>
      <c r="E148" s="273"/>
      <c r="F148" s="305" t="s">
        <v>220</v>
      </c>
      <c r="G148" s="273"/>
      <c r="H148" s="273"/>
      <c r="I148" s="263"/>
      <c r="J148" s="273"/>
      <c r="K148" s="273"/>
      <c r="L148" s="32"/>
      <c r="M148" s="132"/>
      <c r="N148" s="133"/>
      <c r="O148" s="50"/>
      <c r="P148" s="50"/>
      <c r="Q148" s="50"/>
      <c r="R148" s="50"/>
      <c r="S148" s="50"/>
      <c r="T148" s="51"/>
      <c r="U148" s="31"/>
      <c r="V148" s="31"/>
      <c r="W148" s="31"/>
      <c r="X148" s="31"/>
      <c r="Y148" s="31"/>
      <c r="Z148" s="31"/>
      <c r="AA148" s="31"/>
      <c r="AB148" s="31"/>
      <c r="AC148" s="31"/>
      <c r="AD148" s="31"/>
      <c r="AE148" s="31"/>
      <c r="AT148" s="19" t="s">
        <v>177</v>
      </c>
      <c r="AU148" s="19" t="s">
        <v>78</v>
      </c>
    </row>
    <row r="149" spans="1:51" s="14" customFormat="1" ht="12">
      <c r="A149" s="311"/>
      <c r="B149" s="312"/>
      <c r="C149" s="311"/>
      <c r="D149" s="308" t="s">
        <v>179</v>
      </c>
      <c r="E149" s="313" t="s">
        <v>3</v>
      </c>
      <c r="F149" s="314" t="s">
        <v>221</v>
      </c>
      <c r="G149" s="311"/>
      <c r="H149" s="315">
        <v>109.139</v>
      </c>
      <c r="I149" s="268"/>
      <c r="J149" s="311"/>
      <c r="K149" s="311"/>
      <c r="L149" s="139"/>
      <c r="M149" s="141"/>
      <c r="N149" s="142"/>
      <c r="O149" s="142"/>
      <c r="P149" s="142"/>
      <c r="Q149" s="142"/>
      <c r="R149" s="142"/>
      <c r="S149" s="142"/>
      <c r="T149" s="143"/>
      <c r="AT149" s="140" t="s">
        <v>179</v>
      </c>
      <c r="AU149" s="140" t="s">
        <v>78</v>
      </c>
      <c r="AV149" s="14" t="s">
        <v>78</v>
      </c>
      <c r="AW149" s="14" t="s">
        <v>30</v>
      </c>
      <c r="AX149" s="14" t="s">
        <v>68</v>
      </c>
      <c r="AY149" s="140" t="s">
        <v>168</v>
      </c>
    </row>
    <row r="150" spans="1:51" s="14" customFormat="1" ht="12">
      <c r="A150" s="311"/>
      <c r="B150" s="312"/>
      <c r="C150" s="311"/>
      <c r="D150" s="308" t="s">
        <v>179</v>
      </c>
      <c r="E150" s="313" t="s">
        <v>3</v>
      </c>
      <c r="F150" s="314" t="s">
        <v>222</v>
      </c>
      <c r="G150" s="311"/>
      <c r="H150" s="315">
        <v>-55.529</v>
      </c>
      <c r="I150" s="268"/>
      <c r="J150" s="311"/>
      <c r="K150" s="311"/>
      <c r="L150" s="139"/>
      <c r="M150" s="141"/>
      <c r="N150" s="142"/>
      <c r="O150" s="142"/>
      <c r="P150" s="142"/>
      <c r="Q150" s="142"/>
      <c r="R150" s="142"/>
      <c r="S150" s="142"/>
      <c r="T150" s="143"/>
      <c r="AT150" s="140" t="s">
        <v>179</v>
      </c>
      <c r="AU150" s="140" t="s">
        <v>78</v>
      </c>
      <c r="AV150" s="14" t="s">
        <v>78</v>
      </c>
      <c r="AW150" s="14" t="s">
        <v>30</v>
      </c>
      <c r="AX150" s="14" t="s">
        <v>68</v>
      </c>
      <c r="AY150" s="140" t="s">
        <v>168</v>
      </c>
    </row>
    <row r="151" spans="1:51" s="15" customFormat="1" ht="12">
      <c r="A151" s="316"/>
      <c r="B151" s="317"/>
      <c r="C151" s="316"/>
      <c r="D151" s="308" t="s">
        <v>179</v>
      </c>
      <c r="E151" s="318" t="s">
        <v>3</v>
      </c>
      <c r="F151" s="319" t="s">
        <v>186</v>
      </c>
      <c r="G151" s="316"/>
      <c r="H151" s="320">
        <v>53.61</v>
      </c>
      <c r="I151" s="269"/>
      <c r="J151" s="316"/>
      <c r="K151" s="316"/>
      <c r="L151" s="144"/>
      <c r="M151" s="146"/>
      <c r="N151" s="147"/>
      <c r="O151" s="147"/>
      <c r="P151" s="147"/>
      <c r="Q151" s="147"/>
      <c r="R151" s="147"/>
      <c r="S151" s="147"/>
      <c r="T151" s="148"/>
      <c r="AT151" s="145" t="s">
        <v>179</v>
      </c>
      <c r="AU151" s="145" t="s">
        <v>78</v>
      </c>
      <c r="AV151" s="15" t="s">
        <v>175</v>
      </c>
      <c r="AW151" s="15" t="s">
        <v>30</v>
      </c>
      <c r="AX151" s="15" t="s">
        <v>76</v>
      </c>
      <c r="AY151" s="145" t="s">
        <v>168</v>
      </c>
    </row>
    <row r="152" spans="1:65" s="2" customFormat="1" ht="24.2" customHeight="1">
      <c r="A152" s="273"/>
      <c r="B152" s="276"/>
      <c r="C152" s="298" t="s">
        <v>223</v>
      </c>
      <c r="D152" s="298" t="s">
        <v>170</v>
      </c>
      <c r="E152" s="299" t="s">
        <v>224</v>
      </c>
      <c r="F152" s="300" t="s">
        <v>225</v>
      </c>
      <c r="G152" s="301" t="s">
        <v>173</v>
      </c>
      <c r="H152" s="302">
        <v>53.61</v>
      </c>
      <c r="I152" s="266"/>
      <c r="J152" s="303">
        <f>ROUND(I152*H152,2)</f>
        <v>0</v>
      </c>
      <c r="K152" s="300" t="s">
        <v>174</v>
      </c>
      <c r="L152" s="32"/>
      <c r="M152" s="126" t="s">
        <v>3</v>
      </c>
      <c r="N152" s="127" t="s">
        <v>39</v>
      </c>
      <c r="O152" s="128">
        <v>0.009</v>
      </c>
      <c r="P152" s="128">
        <f>O152*H152</f>
        <v>0.48249</v>
      </c>
      <c r="Q152" s="128">
        <v>0</v>
      </c>
      <c r="R152" s="128">
        <f>Q152*H152</f>
        <v>0</v>
      </c>
      <c r="S152" s="128">
        <v>0</v>
      </c>
      <c r="T152" s="129">
        <f>S152*H152</f>
        <v>0</v>
      </c>
      <c r="U152" s="31"/>
      <c r="V152" s="31"/>
      <c r="W152" s="31"/>
      <c r="X152" s="31"/>
      <c r="Y152" s="31"/>
      <c r="Z152" s="31"/>
      <c r="AA152" s="31"/>
      <c r="AB152" s="31"/>
      <c r="AC152" s="31"/>
      <c r="AD152" s="31"/>
      <c r="AE152" s="31"/>
      <c r="AR152" s="130" t="s">
        <v>175</v>
      </c>
      <c r="AT152" s="130" t="s">
        <v>170</v>
      </c>
      <c r="AU152" s="130" t="s">
        <v>78</v>
      </c>
      <c r="AY152" s="19" t="s">
        <v>168</v>
      </c>
      <c r="BE152" s="131">
        <f>IF(N152="základní",J152,0)</f>
        <v>0</v>
      </c>
      <c r="BF152" s="131">
        <f>IF(N152="snížená",J152,0)</f>
        <v>0</v>
      </c>
      <c r="BG152" s="131">
        <f>IF(N152="zákl. přenesená",J152,0)</f>
        <v>0</v>
      </c>
      <c r="BH152" s="131">
        <f>IF(N152="sníž. přenesená",J152,0)</f>
        <v>0</v>
      </c>
      <c r="BI152" s="131">
        <f>IF(N152="nulová",J152,0)</f>
        <v>0</v>
      </c>
      <c r="BJ152" s="19" t="s">
        <v>76</v>
      </c>
      <c r="BK152" s="131">
        <f>ROUND(I152*H152,2)</f>
        <v>0</v>
      </c>
      <c r="BL152" s="19" t="s">
        <v>175</v>
      </c>
      <c r="BM152" s="130" t="s">
        <v>226</v>
      </c>
    </row>
    <row r="153" spans="1:47" s="2" customFormat="1" ht="12">
      <c r="A153" s="273"/>
      <c r="B153" s="276"/>
      <c r="C153" s="273"/>
      <c r="D153" s="304" t="s">
        <v>177</v>
      </c>
      <c r="E153" s="273"/>
      <c r="F153" s="305" t="s">
        <v>227</v>
      </c>
      <c r="G153" s="273"/>
      <c r="H153" s="273"/>
      <c r="I153" s="263"/>
      <c r="J153" s="273"/>
      <c r="K153" s="273"/>
      <c r="L153" s="32"/>
      <c r="M153" s="132"/>
      <c r="N153" s="133"/>
      <c r="O153" s="50"/>
      <c r="P153" s="50"/>
      <c r="Q153" s="50"/>
      <c r="R153" s="50"/>
      <c r="S153" s="50"/>
      <c r="T153" s="51"/>
      <c r="U153" s="31"/>
      <c r="V153" s="31"/>
      <c r="W153" s="31"/>
      <c r="X153" s="31"/>
      <c r="Y153" s="31"/>
      <c r="Z153" s="31"/>
      <c r="AA153" s="31"/>
      <c r="AB153" s="31"/>
      <c r="AC153" s="31"/>
      <c r="AD153" s="31"/>
      <c r="AE153" s="31"/>
      <c r="AT153" s="19" t="s">
        <v>177</v>
      </c>
      <c r="AU153" s="19" t="s">
        <v>78</v>
      </c>
    </row>
    <row r="154" spans="1:65" s="2" customFormat="1" ht="24.2" customHeight="1">
      <c r="A154" s="273"/>
      <c r="B154" s="276"/>
      <c r="C154" s="298" t="s">
        <v>228</v>
      </c>
      <c r="D154" s="298" t="s">
        <v>170</v>
      </c>
      <c r="E154" s="299" t="s">
        <v>229</v>
      </c>
      <c r="F154" s="300" t="s">
        <v>230</v>
      </c>
      <c r="G154" s="301" t="s">
        <v>231</v>
      </c>
      <c r="H154" s="302">
        <v>99.179</v>
      </c>
      <c r="I154" s="266"/>
      <c r="J154" s="303">
        <f>ROUND(I154*H154,2)</f>
        <v>0</v>
      </c>
      <c r="K154" s="300" t="s">
        <v>174</v>
      </c>
      <c r="L154" s="32"/>
      <c r="M154" s="126" t="s">
        <v>3</v>
      </c>
      <c r="N154" s="127" t="s">
        <v>39</v>
      </c>
      <c r="O154" s="128">
        <v>0</v>
      </c>
      <c r="P154" s="128">
        <f>O154*H154</f>
        <v>0</v>
      </c>
      <c r="Q154" s="128">
        <v>0</v>
      </c>
      <c r="R154" s="128">
        <f>Q154*H154</f>
        <v>0</v>
      </c>
      <c r="S154" s="128">
        <v>0</v>
      </c>
      <c r="T154" s="129">
        <f>S154*H154</f>
        <v>0</v>
      </c>
      <c r="U154" s="31"/>
      <c r="V154" s="31"/>
      <c r="W154" s="31"/>
      <c r="X154" s="31"/>
      <c r="Y154" s="31"/>
      <c r="Z154" s="31"/>
      <c r="AA154" s="31"/>
      <c r="AB154" s="31"/>
      <c r="AC154" s="31"/>
      <c r="AD154" s="31"/>
      <c r="AE154" s="31"/>
      <c r="AR154" s="130" t="s">
        <v>175</v>
      </c>
      <c r="AT154" s="130" t="s">
        <v>170</v>
      </c>
      <c r="AU154" s="130" t="s">
        <v>78</v>
      </c>
      <c r="AY154" s="19" t="s">
        <v>168</v>
      </c>
      <c r="BE154" s="131">
        <f>IF(N154="základní",J154,0)</f>
        <v>0</v>
      </c>
      <c r="BF154" s="131">
        <f>IF(N154="snížená",J154,0)</f>
        <v>0</v>
      </c>
      <c r="BG154" s="131">
        <f>IF(N154="zákl. přenesená",J154,0)</f>
        <v>0</v>
      </c>
      <c r="BH154" s="131">
        <f>IF(N154="sníž. přenesená",J154,0)</f>
        <v>0</v>
      </c>
      <c r="BI154" s="131">
        <f>IF(N154="nulová",J154,0)</f>
        <v>0</v>
      </c>
      <c r="BJ154" s="19" t="s">
        <v>76</v>
      </c>
      <c r="BK154" s="131">
        <f>ROUND(I154*H154,2)</f>
        <v>0</v>
      </c>
      <c r="BL154" s="19" t="s">
        <v>175</v>
      </c>
      <c r="BM154" s="130" t="s">
        <v>232</v>
      </c>
    </row>
    <row r="155" spans="1:47" s="2" customFormat="1" ht="12">
      <c r="A155" s="273"/>
      <c r="B155" s="276"/>
      <c r="C155" s="273"/>
      <c r="D155" s="304" t="s">
        <v>177</v>
      </c>
      <c r="E155" s="273"/>
      <c r="F155" s="305" t="s">
        <v>233</v>
      </c>
      <c r="G155" s="273"/>
      <c r="H155" s="273"/>
      <c r="I155" s="263"/>
      <c r="J155" s="273"/>
      <c r="K155" s="273"/>
      <c r="L155" s="32"/>
      <c r="M155" s="132"/>
      <c r="N155" s="133"/>
      <c r="O155" s="50"/>
      <c r="P155" s="50"/>
      <c r="Q155" s="50"/>
      <c r="R155" s="50"/>
      <c r="S155" s="50"/>
      <c r="T155" s="51"/>
      <c r="U155" s="31"/>
      <c r="V155" s="31"/>
      <c r="W155" s="31"/>
      <c r="X155" s="31"/>
      <c r="Y155" s="31"/>
      <c r="Z155" s="31"/>
      <c r="AA155" s="31"/>
      <c r="AB155" s="31"/>
      <c r="AC155" s="31"/>
      <c r="AD155" s="31"/>
      <c r="AE155" s="31"/>
      <c r="AT155" s="19" t="s">
        <v>177</v>
      </c>
      <c r="AU155" s="19" t="s">
        <v>78</v>
      </c>
    </row>
    <row r="156" spans="1:51" s="14" customFormat="1" ht="12">
      <c r="A156" s="311"/>
      <c r="B156" s="312"/>
      <c r="C156" s="311"/>
      <c r="D156" s="308" t="s">
        <v>179</v>
      </c>
      <c r="E156" s="311"/>
      <c r="F156" s="314" t="s">
        <v>234</v>
      </c>
      <c r="G156" s="311"/>
      <c r="H156" s="315">
        <v>99.179</v>
      </c>
      <c r="I156" s="268"/>
      <c r="J156" s="311"/>
      <c r="K156" s="311"/>
      <c r="L156" s="139"/>
      <c r="M156" s="141"/>
      <c r="N156" s="142"/>
      <c r="O156" s="142"/>
      <c r="P156" s="142"/>
      <c r="Q156" s="142"/>
      <c r="R156" s="142"/>
      <c r="S156" s="142"/>
      <c r="T156" s="143"/>
      <c r="AT156" s="140" t="s">
        <v>179</v>
      </c>
      <c r="AU156" s="140" t="s">
        <v>78</v>
      </c>
      <c r="AV156" s="14" t="s">
        <v>78</v>
      </c>
      <c r="AW156" s="14" t="s">
        <v>4</v>
      </c>
      <c r="AX156" s="14" t="s">
        <v>76</v>
      </c>
      <c r="AY156" s="140" t="s">
        <v>168</v>
      </c>
    </row>
    <row r="157" spans="1:65" s="2" customFormat="1" ht="24.2" customHeight="1">
      <c r="A157" s="273"/>
      <c r="B157" s="276"/>
      <c r="C157" s="298" t="s">
        <v>235</v>
      </c>
      <c r="D157" s="298" t="s">
        <v>170</v>
      </c>
      <c r="E157" s="299" t="s">
        <v>236</v>
      </c>
      <c r="F157" s="300" t="s">
        <v>237</v>
      </c>
      <c r="G157" s="301" t="s">
        <v>173</v>
      </c>
      <c r="H157" s="302">
        <v>55.529</v>
      </c>
      <c r="I157" s="266"/>
      <c r="J157" s="303">
        <f>ROUND(I157*H157,2)</f>
        <v>0</v>
      </c>
      <c r="K157" s="300" t="s">
        <v>174</v>
      </c>
      <c r="L157" s="32"/>
      <c r="M157" s="126" t="s">
        <v>3</v>
      </c>
      <c r="N157" s="127" t="s">
        <v>39</v>
      </c>
      <c r="O157" s="128">
        <v>0.328</v>
      </c>
      <c r="P157" s="128">
        <f>O157*H157</f>
        <v>18.213512</v>
      </c>
      <c r="Q157" s="128">
        <v>0</v>
      </c>
      <c r="R157" s="128">
        <f>Q157*H157</f>
        <v>0</v>
      </c>
      <c r="S157" s="128">
        <v>0</v>
      </c>
      <c r="T157" s="129">
        <f>S157*H157</f>
        <v>0</v>
      </c>
      <c r="U157" s="31"/>
      <c r="V157" s="31"/>
      <c r="W157" s="31"/>
      <c r="X157" s="31"/>
      <c r="Y157" s="31"/>
      <c r="Z157" s="31"/>
      <c r="AA157" s="31"/>
      <c r="AB157" s="31"/>
      <c r="AC157" s="31"/>
      <c r="AD157" s="31"/>
      <c r="AE157" s="31"/>
      <c r="AR157" s="130" t="s">
        <v>175</v>
      </c>
      <c r="AT157" s="130" t="s">
        <v>170</v>
      </c>
      <c r="AU157" s="130" t="s">
        <v>78</v>
      </c>
      <c r="AY157" s="19" t="s">
        <v>168</v>
      </c>
      <c r="BE157" s="131">
        <f>IF(N157="základní",J157,0)</f>
        <v>0</v>
      </c>
      <c r="BF157" s="131">
        <f>IF(N157="snížená",J157,0)</f>
        <v>0</v>
      </c>
      <c r="BG157" s="131">
        <f>IF(N157="zákl. přenesená",J157,0)</f>
        <v>0</v>
      </c>
      <c r="BH157" s="131">
        <f>IF(N157="sníž. přenesená",J157,0)</f>
        <v>0</v>
      </c>
      <c r="BI157" s="131">
        <f>IF(N157="nulová",J157,0)</f>
        <v>0</v>
      </c>
      <c r="BJ157" s="19" t="s">
        <v>76</v>
      </c>
      <c r="BK157" s="131">
        <f>ROUND(I157*H157,2)</f>
        <v>0</v>
      </c>
      <c r="BL157" s="19" t="s">
        <v>175</v>
      </c>
      <c r="BM157" s="130" t="s">
        <v>238</v>
      </c>
    </row>
    <row r="158" spans="1:47" s="2" customFormat="1" ht="12">
      <c r="A158" s="273"/>
      <c r="B158" s="276"/>
      <c r="C158" s="273"/>
      <c r="D158" s="304" t="s">
        <v>177</v>
      </c>
      <c r="E158" s="273"/>
      <c r="F158" s="305" t="s">
        <v>239</v>
      </c>
      <c r="G158" s="273"/>
      <c r="H158" s="273"/>
      <c r="I158" s="263"/>
      <c r="J158" s="273"/>
      <c r="K158" s="273"/>
      <c r="L158" s="32"/>
      <c r="M158" s="132"/>
      <c r="N158" s="133"/>
      <c r="O158" s="50"/>
      <c r="P158" s="50"/>
      <c r="Q158" s="50"/>
      <c r="R158" s="50"/>
      <c r="S158" s="50"/>
      <c r="T158" s="51"/>
      <c r="U158" s="31"/>
      <c r="V158" s="31"/>
      <c r="W158" s="31"/>
      <c r="X158" s="31"/>
      <c r="Y158" s="31"/>
      <c r="Z158" s="31"/>
      <c r="AA158" s="31"/>
      <c r="AB158" s="31"/>
      <c r="AC158" s="31"/>
      <c r="AD158" s="31"/>
      <c r="AE158" s="31"/>
      <c r="AT158" s="19" t="s">
        <v>177</v>
      </c>
      <c r="AU158" s="19" t="s">
        <v>78</v>
      </c>
    </row>
    <row r="159" spans="1:51" s="13" customFormat="1" ht="12">
      <c r="A159" s="306"/>
      <c r="B159" s="307"/>
      <c r="C159" s="306"/>
      <c r="D159" s="308" t="s">
        <v>179</v>
      </c>
      <c r="E159" s="309" t="s">
        <v>3</v>
      </c>
      <c r="F159" s="310" t="s">
        <v>240</v>
      </c>
      <c r="G159" s="306"/>
      <c r="H159" s="309" t="s">
        <v>3</v>
      </c>
      <c r="I159" s="267"/>
      <c r="J159" s="306"/>
      <c r="K159" s="306"/>
      <c r="L159" s="134"/>
      <c r="M159" s="136"/>
      <c r="N159" s="137"/>
      <c r="O159" s="137"/>
      <c r="P159" s="137"/>
      <c r="Q159" s="137"/>
      <c r="R159" s="137"/>
      <c r="S159" s="137"/>
      <c r="T159" s="138"/>
      <c r="AT159" s="135" t="s">
        <v>179</v>
      </c>
      <c r="AU159" s="135" t="s">
        <v>78</v>
      </c>
      <c r="AV159" s="13" t="s">
        <v>76</v>
      </c>
      <c r="AW159" s="13" t="s">
        <v>30</v>
      </c>
      <c r="AX159" s="13" t="s">
        <v>68</v>
      </c>
      <c r="AY159" s="135" t="s">
        <v>168</v>
      </c>
    </row>
    <row r="160" spans="1:51" s="14" customFormat="1" ht="12">
      <c r="A160" s="311"/>
      <c r="B160" s="312"/>
      <c r="C160" s="311"/>
      <c r="D160" s="308" t="s">
        <v>179</v>
      </c>
      <c r="E160" s="313" t="s">
        <v>3</v>
      </c>
      <c r="F160" s="314" t="s">
        <v>241</v>
      </c>
      <c r="G160" s="311"/>
      <c r="H160" s="315">
        <v>87.259</v>
      </c>
      <c r="I160" s="268"/>
      <c r="J160" s="311"/>
      <c r="K160" s="311"/>
      <c r="L160" s="139"/>
      <c r="M160" s="141"/>
      <c r="N160" s="142"/>
      <c r="O160" s="142"/>
      <c r="P160" s="142"/>
      <c r="Q160" s="142"/>
      <c r="R160" s="142"/>
      <c r="S160" s="142"/>
      <c r="T160" s="143"/>
      <c r="AT160" s="140" t="s">
        <v>179</v>
      </c>
      <c r="AU160" s="140" t="s">
        <v>78</v>
      </c>
      <c r="AV160" s="14" t="s">
        <v>78</v>
      </c>
      <c r="AW160" s="14" t="s">
        <v>30</v>
      </c>
      <c r="AX160" s="14" t="s">
        <v>68</v>
      </c>
      <c r="AY160" s="140" t="s">
        <v>168</v>
      </c>
    </row>
    <row r="161" spans="1:51" s="14" customFormat="1" ht="12">
      <c r="A161" s="311"/>
      <c r="B161" s="312"/>
      <c r="C161" s="311"/>
      <c r="D161" s="308" t="s">
        <v>179</v>
      </c>
      <c r="E161" s="313" t="s">
        <v>3</v>
      </c>
      <c r="F161" s="314" t="s">
        <v>242</v>
      </c>
      <c r="G161" s="311"/>
      <c r="H161" s="315">
        <v>-21.33</v>
      </c>
      <c r="I161" s="268"/>
      <c r="J161" s="311"/>
      <c r="K161" s="311"/>
      <c r="L161" s="139"/>
      <c r="M161" s="141"/>
      <c r="N161" s="142"/>
      <c r="O161" s="142"/>
      <c r="P161" s="142"/>
      <c r="Q161" s="142"/>
      <c r="R161" s="142"/>
      <c r="S161" s="142"/>
      <c r="T161" s="143"/>
      <c r="AT161" s="140" t="s">
        <v>179</v>
      </c>
      <c r="AU161" s="140" t="s">
        <v>78</v>
      </c>
      <c r="AV161" s="14" t="s">
        <v>78</v>
      </c>
      <c r="AW161" s="14" t="s">
        <v>30</v>
      </c>
      <c r="AX161" s="14" t="s">
        <v>68</v>
      </c>
      <c r="AY161" s="140" t="s">
        <v>168</v>
      </c>
    </row>
    <row r="162" spans="1:51" s="14" customFormat="1" ht="12">
      <c r="A162" s="311"/>
      <c r="B162" s="312"/>
      <c r="C162" s="311"/>
      <c r="D162" s="308" t="s">
        <v>179</v>
      </c>
      <c r="E162" s="313" t="s">
        <v>3</v>
      </c>
      <c r="F162" s="314" t="s">
        <v>243</v>
      </c>
      <c r="G162" s="311"/>
      <c r="H162" s="315">
        <v>-3.05</v>
      </c>
      <c r="I162" s="268"/>
      <c r="J162" s="311"/>
      <c r="K162" s="311"/>
      <c r="L162" s="139"/>
      <c r="M162" s="141"/>
      <c r="N162" s="142"/>
      <c r="O162" s="142"/>
      <c r="P162" s="142"/>
      <c r="Q162" s="142"/>
      <c r="R162" s="142"/>
      <c r="S162" s="142"/>
      <c r="T162" s="143"/>
      <c r="AT162" s="140" t="s">
        <v>179</v>
      </c>
      <c r="AU162" s="140" t="s">
        <v>78</v>
      </c>
      <c r="AV162" s="14" t="s">
        <v>78</v>
      </c>
      <c r="AW162" s="14" t="s">
        <v>30</v>
      </c>
      <c r="AX162" s="14" t="s">
        <v>68</v>
      </c>
      <c r="AY162" s="140" t="s">
        <v>168</v>
      </c>
    </row>
    <row r="163" spans="1:51" s="14" customFormat="1" ht="12">
      <c r="A163" s="311"/>
      <c r="B163" s="312"/>
      <c r="C163" s="311"/>
      <c r="D163" s="308" t="s">
        <v>179</v>
      </c>
      <c r="E163" s="313" t="s">
        <v>3</v>
      </c>
      <c r="F163" s="314" t="s">
        <v>244</v>
      </c>
      <c r="G163" s="311"/>
      <c r="H163" s="315">
        <v>-7.35</v>
      </c>
      <c r="I163" s="268"/>
      <c r="J163" s="311"/>
      <c r="K163" s="311"/>
      <c r="L163" s="139"/>
      <c r="M163" s="141"/>
      <c r="N163" s="142"/>
      <c r="O163" s="142"/>
      <c r="P163" s="142"/>
      <c r="Q163" s="142"/>
      <c r="R163" s="142"/>
      <c r="S163" s="142"/>
      <c r="T163" s="143"/>
      <c r="AT163" s="140" t="s">
        <v>179</v>
      </c>
      <c r="AU163" s="140" t="s">
        <v>78</v>
      </c>
      <c r="AV163" s="14" t="s">
        <v>78</v>
      </c>
      <c r="AW163" s="14" t="s">
        <v>30</v>
      </c>
      <c r="AX163" s="14" t="s">
        <v>68</v>
      </c>
      <c r="AY163" s="140" t="s">
        <v>168</v>
      </c>
    </row>
    <row r="164" spans="1:51" s="15" customFormat="1" ht="12">
      <c r="A164" s="316"/>
      <c r="B164" s="317"/>
      <c r="C164" s="316"/>
      <c r="D164" s="308" t="s">
        <v>179</v>
      </c>
      <c r="E164" s="318" t="s">
        <v>3</v>
      </c>
      <c r="F164" s="319" t="s">
        <v>186</v>
      </c>
      <c r="G164" s="316"/>
      <c r="H164" s="320">
        <v>55.529</v>
      </c>
      <c r="I164" s="269"/>
      <c r="J164" s="316"/>
      <c r="K164" s="316"/>
      <c r="L164" s="144"/>
      <c r="M164" s="146"/>
      <c r="N164" s="147"/>
      <c r="O164" s="147"/>
      <c r="P164" s="147"/>
      <c r="Q164" s="147"/>
      <c r="R164" s="147"/>
      <c r="S164" s="147"/>
      <c r="T164" s="148"/>
      <c r="AT164" s="145" t="s">
        <v>179</v>
      </c>
      <c r="AU164" s="145" t="s">
        <v>78</v>
      </c>
      <c r="AV164" s="15" t="s">
        <v>175</v>
      </c>
      <c r="AW164" s="15" t="s">
        <v>30</v>
      </c>
      <c r="AX164" s="15" t="s">
        <v>76</v>
      </c>
      <c r="AY164" s="145" t="s">
        <v>168</v>
      </c>
    </row>
    <row r="165" spans="1:63" s="12" customFormat="1" ht="22.9" customHeight="1">
      <c r="A165" s="291"/>
      <c r="B165" s="292"/>
      <c r="C165" s="291"/>
      <c r="D165" s="293" t="s">
        <v>67</v>
      </c>
      <c r="E165" s="296" t="s">
        <v>78</v>
      </c>
      <c r="F165" s="296" t="s">
        <v>245</v>
      </c>
      <c r="G165" s="291"/>
      <c r="H165" s="291"/>
      <c r="I165" s="271"/>
      <c r="J165" s="297">
        <f>BK165</f>
        <v>0</v>
      </c>
      <c r="K165" s="291"/>
      <c r="L165" s="118"/>
      <c r="M165" s="120"/>
      <c r="N165" s="121"/>
      <c r="O165" s="121"/>
      <c r="P165" s="122">
        <f>SUM(P166:P240)</f>
        <v>182.750132</v>
      </c>
      <c r="Q165" s="121"/>
      <c r="R165" s="122">
        <f>SUM(R166:R240)</f>
        <v>165.29840324</v>
      </c>
      <c r="S165" s="121"/>
      <c r="T165" s="123">
        <f>SUM(T166:T240)</f>
        <v>0</v>
      </c>
      <c r="AR165" s="119" t="s">
        <v>76</v>
      </c>
      <c r="AT165" s="124" t="s">
        <v>67</v>
      </c>
      <c r="AU165" s="124" t="s">
        <v>76</v>
      </c>
      <c r="AY165" s="119" t="s">
        <v>168</v>
      </c>
      <c r="BK165" s="125">
        <f>SUM(BK166:BK240)</f>
        <v>0</v>
      </c>
    </row>
    <row r="166" spans="1:65" s="2" customFormat="1" ht="16.5" customHeight="1">
      <c r="A166" s="273"/>
      <c r="B166" s="276"/>
      <c r="C166" s="298" t="s">
        <v>246</v>
      </c>
      <c r="D166" s="298" t="s">
        <v>170</v>
      </c>
      <c r="E166" s="299" t="s">
        <v>247</v>
      </c>
      <c r="F166" s="300" t="s">
        <v>248</v>
      </c>
      <c r="G166" s="301" t="s">
        <v>173</v>
      </c>
      <c r="H166" s="302">
        <v>23.422</v>
      </c>
      <c r="I166" s="266"/>
      <c r="J166" s="303">
        <f>ROUND(I166*H166,2)</f>
        <v>0</v>
      </c>
      <c r="K166" s="300" t="s">
        <v>174</v>
      </c>
      <c r="L166" s="32"/>
      <c r="M166" s="126" t="s">
        <v>3</v>
      </c>
      <c r="N166" s="127" t="s">
        <v>39</v>
      </c>
      <c r="O166" s="128">
        <v>0.584</v>
      </c>
      <c r="P166" s="128">
        <f>O166*H166</f>
        <v>13.678448</v>
      </c>
      <c r="Q166" s="128">
        <v>2.30102</v>
      </c>
      <c r="R166" s="128">
        <f>Q166*H166</f>
        <v>53.89449044</v>
      </c>
      <c r="S166" s="128">
        <v>0</v>
      </c>
      <c r="T166" s="129">
        <f>S166*H166</f>
        <v>0</v>
      </c>
      <c r="U166" s="31"/>
      <c r="V166" s="31"/>
      <c r="W166" s="31"/>
      <c r="X166" s="31"/>
      <c r="Y166" s="31"/>
      <c r="Z166" s="31"/>
      <c r="AA166" s="31"/>
      <c r="AB166" s="31"/>
      <c r="AC166" s="31"/>
      <c r="AD166" s="31"/>
      <c r="AE166" s="31"/>
      <c r="AR166" s="130" t="s">
        <v>175</v>
      </c>
      <c r="AT166" s="130" t="s">
        <v>170</v>
      </c>
      <c r="AU166" s="130" t="s">
        <v>78</v>
      </c>
      <c r="AY166" s="19" t="s">
        <v>168</v>
      </c>
      <c r="BE166" s="131">
        <f>IF(N166="základní",J166,0)</f>
        <v>0</v>
      </c>
      <c r="BF166" s="131">
        <f>IF(N166="snížená",J166,0)</f>
        <v>0</v>
      </c>
      <c r="BG166" s="131">
        <f>IF(N166="zákl. přenesená",J166,0)</f>
        <v>0</v>
      </c>
      <c r="BH166" s="131">
        <f>IF(N166="sníž. přenesená",J166,0)</f>
        <v>0</v>
      </c>
      <c r="BI166" s="131">
        <f>IF(N166="nulová",J166,0)</f>
        <v>0</v>
      </c>
      <c r="BJ166" s="19" t="s">
        <v>76</v>
      </c>
      <c r="BK166" s="131">
        <f>ROUND(I166*H166,2)</f>
        <v>0</v>
      </c>
      <c r="BL166" s="19" t="s">
        <v>175</v>
      </c>
      <c r="BM166" s="130" t="s">
        <v>249</v>
      </c>
    </row>
    <row r="167" spans="1:47" s="2" customFormat="1" ht="12">
      <c r="A167" s="273"/>
      <c r="B167" s="276"/>
      <c r="C167" s="273"/>
      <c r="D167" s="304" t="s">
        <v>177</v>
      </c>
      <c r="E167" s="273"/>
      <c r="F167" s="305" t="s">
        <v>250</v>
      </c>
      <c r="G167" s="273"/>
      <c r="H167" s="273"/>
      <c r="I167" s="263"/>
      <c r="J167" s="273"/>
      <c r="K167" s="273"/>
      <c r="L167" s="32"/>
      <c r="M167" s="132"/>
      <c r="N167" s="133"/>
      <c r="O167" s="50"/>
      <c r="P167" s="50"/>
      <c r="Q167" s="50"/>
      <c r="R167" s="50"/>
      <c r="S167" s="50"/>
      <c r="T167" s="51"/>
      <c r="U167" s="31"/>
      <c r="V167" s="31"/>
      <c r="W167" s="31"/>
      <c r="X167" s="31"/>
      <c r="Y167" s="31"/>
      <c r="Z167" s="31"/>
      <c r="AA167" s="31"/>
      <c r="AB167" s="31"/>
      <c r="AC167" s="31"/>
      <c r="AD167" s="31"/>
      <c r="AE167" s="31"/>
      <c r="AT167" s="19" t="s">
        <v>177</v>
      </c>
      <c r="AU167" s="19" t="s">
        <v>78</v>
      </c>
    </row>
    <row r="168" spans="1:51" s="13" customFormat="1" ht="12">
      <c r="A168" s="306"/>
      <c r="B168" s="307"/>
      <c r="C168" s="306"/>
      <c r="D168" s="308" t="s">
        <v>179</v>
      </c>
      <c r="E168" s="309" t="s">
        <v>3</v>
      </c>
      <c r="F168" s="310" t="s">
        <v>251</v>
      </c>
      <c r="G168" s="306"/>
      <c r="H168" s="309" t="s">
        <v>3</v>
      </c>
      <c r="I168" s="267"/>
      <c r="J168" s="306"/>
      <c r="K168" s="306"/>
      <c r="L168" s="134"/>
      <c r="M168" s="136"/>
      <c r="N168" s="137"/>
      <c r="O168" s="137"/>
      <c r="P168" s="137"/>
      <c r="Q168" s="137"/>
      <c r="R168" s="137"/>
      <c r="S168" s="137"/>
      <c r="T168" s="138"/>
      <c r="AT168" s="135" t="s">
        <v>179</v>
      </c>
      <c r="AU168" s="135" t="s">
        <v>78</v>
      </c>
      <c r="AV168" s="13" t="s">
        <v>76</v>
      </c>
      <c r="AW168" s="13" t="s">
        <v>30</v>
      </c>
      <c r="AX168" s="13" t="s">
        <v>68</v>
      </c>
      <c r="AY168" s="135" t="s">
        <v>168</v>
      </c>
    </row>
    <row r="169" spans="1:51" s="13" customFormat="1" ht="12">
      <c r="A169" s="306"/>
      <c r="B169" s="307"/>
      <c r="C169" s="306"/>
      <c r="D169" s="308" t="s">
        <v>179</v>
      </c>
      <c r="E169" s="309" t="s">
        <v>3</v>
      </c>
      <c r="F169" s="310" t="s">
        <v>252</v>
      </c>
      <c r="G169" s="306"/>
      <c r="H169" s="309" t="s">
        <v>3</v>
      </c>
      <c r="I169" s="267"/>
      <c r="J169" s="306"/>
      <c r="K169" s="306"/>
      <c r="L169" s="134"/>
      <c r="M169" s="136"/>
      <c r="N169" s="137"/>
      <c r="O169" s="137"/>
      <c r="P169" s="137"/>
      <c r="Q169" s="137"/>
      <c r="R169" s="137"/>
      <c r="S169" s="137"/>
      <c r="T169" s="138"/>
      <c r="AT169" s="135" t="s">
        <v>179</v>
      </c>
      <c r="AU169" s="135" t="s">
        <v>78</v>
      </c>
      <c r="AV169" s="13" t="s">
        <v>76</v>
      </c>
      <c r="AW169" s="13" t="s">
        <v>30</v>
      </c>
      <c r="AX169" s="13" t="s">
        <v>68</v>
      </c>
      <c r="AY169" s="135" t="s">
        <v>168</v>
      </c>
    </row>
    <row r="170" spans="1:51" s="13" customFormat="1" ht="12">
      <c r="A170" s="306"/>
      <c r="B170" s="307"/>
      <c r="C170" s="306"/>
      <c r="D170" s="308" t="s">
        <v>179</v>
      </c>
      <c r="E170" s="309" t="s">
        <v>3</v>
      </c>
      <c r="F170" s="310" t="s">
        <v>200</v>
      </c>
      <c r="G170" s="306"/>
      <c r="H170" s="309" t="s">
        <v>3</v>
      </c>
      <c r="I170" s="267"/>
      <c r="J170" s="306"/>
      <c r="K170" s="306"/>
      <c r="L170" s="134"/>
      <c r="M170" s="136"/>
      <c r="N170" s="137"/>
      <c r="O170" s="137"/>
      <c r="P170" s="137"/>
      <c r="Q170" s="137"/>
      <c r="R170" s="137"/>
      <c r="S170" s="137"/>
      <c r="T170" s="138"/>
      <c r="AT170" s="135" t="s">
        <v>179</v>
      </c>
      <c r="AU170" s="135" t="s">
        <v>78</v>
      </c>
      <c r="AV170" s="13" t="s">
        <v>76</v>
      </c>
      <c r="AW170" s="13" t="s">
        <v>30</v>
      </c>
      <c r="AX170" s="13" t="s">
        <v>68</v>
      </c>
      <c r="AY170" s="135" t="s">
        <v>168</v>
      </c>
    </row>
    <row r="171" spans="1:51" s="14" customFormat="1" ht="12">
      <c r="A171" s="311"/>
      <c r="B171" s="312"/>
      <c r="C171" s="311"/>
      <c r="D171" s="308" t="s">
        <v>179</v>
      </c>
      <c r="E171" s="313" t="s">
        <v>3</v>
      </c>
      <c r="F171" s="314" t="s">
        <v>201</v>
      </c>
      <c r="G171" s="311"/>
      <c r="H171" s="315">
        <v>13.194</v>
      </c>
      <c r="I171" s="268"/>
      <c r="J171" s="311"/>
      <c r="K171" s="311"/>
      <c r="L171" s="139"/>
      <c r="M171" s="141"/>
      <c r="N171" s="142"/>
      <c r="O171" s="142"/>
      <c r="P171" s="142"/>
      <c r="Q171" s="142"/>
      <c r="R171" s="142"/>
      <c r="S171" s="142"/>
      <c r="T171" s="143"/>
      <c r="AT171" s="140" t="s">
        <v>179</v>
      </c>
      <c r="AU171" s="140" t="s">
        <v>78</v>
      </c>
      <c r="AV171" s="14" t="s">
        <v>78</v>
      </c>
      <c r="AW171" s="14" t="s">
        <v>30</v>
      </c>
      <c r="AX171" s="14" t="s">
        <v>68</v>
      </c>
      <c r="AY171" s="140" t="s">
        <v>168</v>
      </c>
    </row>
    <row r="172" spans="1:51" s="13" customFormat="1" ht="12">
      <c r="A172" s="306"/>
      <c r="B172" s="307"/>
      <c r="C172" s="306"/>
      <c r="D172" s="308" t="s">
        <v>179</v>
      </c>
      <c r="E172" s="309" t="s">
        <v>3</v>
      </c>
      <c r="F172" s="310" t="s">
        <v>202</v>
      </c>
      <c r="G172" s="306"/>
      <c r="H172" s="309" t="s">
        <v>3</v>
      </c>
      <c r="I172" s="267"/>
      <c r="J172" s="306"/>
      <c r="K172" s="306"/>
      <c r="L172" s="134"/>
      <c r="M172" s="136"/>
      <c r="N172" s="137"/>
      <c r="O172" s="137"/>
      <c r="P172" s="137"/>
      <c r="Q172" s="137"/>
      <c r="R172" s="137"/>
      <c r="S172" s="137"/>
      <c r="T172" s="138"/>
      <c r="AT172" s="135" t="s">
        <v>179</v>
      </c>
      <c r="AU172" s="135" t="s">
        <v>78</v>
      </c>
      <c r="AV172" s="13" t="s">
        <v>76</v>
      </c>
      <c r="AW172" s="13" t="s">
        <v>30</v>
      </c>
      <c r="AX172" s="13" t="s">
        <v>68</v>
      </c>
      <c r="AY172" s="135" t="s">
        <v>168</v>
      </c>
    </row>
    <row r="173" spans="1:51" s="14" customFormat="1" ht="12">
      <c r="A173" s="311"/>
      <c r="B173" s="312"/>
      <c r="C173" s="311"/>
      <c r="D173" s="308" t="s">
        <v>179</v>
      </c>
      <c r="E173" s="313" t="s">
        <v>3</v>
      </c>
      <c r="F173" s="314" t="s">
        <v>253</v>
      </c>
      <c r="G173" s="311"/>
      <c r="H173" s="315">
        <v>1.5</v>
      </c>
      <c r="I173" s="268"/>
      <c r="J173" s="311"/>
      <c r="K173" s="311"/>
      <c r="L173" s="139"/>
      <c r="M173" s="141"/>
      <c r="N173" s="142"/>
      <c r="O173" s="142"/>
      <c r="P173" s="142"/>
      <c r="Q173" s="142"/>
      <c r="R173" s="142"/>
      <c r="S173" s="142"/>
      <c r="T173" s="143"/>
      <c r="AT173" s="140" t="s">
        <v>179</v>
      </c>
      <c r="AU173" s="140" t="s">
        <v>78</v>
      </c>
      <c r="AV173" s="14" t="s">
        <v>78</v>
      </c>
      <c r="AW173" s="14" t="s">
        <v>30</v>
      </c>
      <c r="AX173" s="14" t="s">
        <v>68</v>
      </c>
      <c r="AY173" s="140" t="s">
        <v>168</v>
      </c>
    </row>
    <row r="174" spans="1:51" s="14" customFormat="1" ht="12">
      <c r="A174" s="311"/>
      <c r="B174" s="312"/>
      <c r="C174" s="311"/>
      <c r="D174" s="308" t="s">
        <v>179</v>
      </c>
      <c r="E174" s="313" t="s">
        <v>3</v>
      </c>
      <c r="F174" s="314" t="s">
        <v>254</v>
      </c>
      <c r="G174" s="311"/>
      <c r="H174" s="315">
        <v>0.375</v>
      </c>
      <c r="I174" s="268"/>
      <c r="J174" s="311"/>
      <c r="K174" s="311"/>
      <c r="L174" s="139"/>
      <c r="M174" s="141"/>
      <c r="N174" s="142"/>
      <c r="O174" s="142"/>
      <c r="P174" s="142"/>
      <c r="Q174" s="142"/>
      <c r="R174" s="142"/>
      <c r="S174" s="142"/>
      <c r="T174" s="143"/>
      <c r="AT174" s="140" t="s">
        <v>179</v>
      </c>
      <c r="AU174" s="140" t="s">
        <v>78</v>
      </c>
      <c r="AV174" s="14" t="s">
        <v>78</v>
      </c>
      <c r="AW174" s="14" t="s">
        <v>30</v>
      </c>
      <c r="AX174" s="14" t="s">
        <v>68</v>
      </c>
      <c r="AY174" s="140" t="s">
        <v>168</v>
      </c>
    </row>
    <row r="175" spans="1:51" s="13" customFormat="1" ht="12">
      <c r="A175" s="306"/>
      <c r="B175" s="307"/>
      <c r="C175" s="306"/>
      <c r="D175" s="308" t="s">
        <v>179</v>
      </c>
      <c r="E175" s="309" t="s">
        <v>3</v>
      </c>
      <c r="F175" s="310" t="s">
        <v>204</v>
      </c>
      <c r="G175" s="306"/>
      <c r="H175" s="309" t="s">
        <v>3</v>
      </c>
      <c r="I175" s="267"/>
      <c r="J175" s="306"/>
      <c r="K175" s="306"/>
      <c r="L175" s="134"/>
      <c r="M175" s="136"/>
      <c r="N175" s="137"/>
      <c r="O175" s="137"/>
      <c r="P175" s="137"/>
      <c r="Q175" s="137"/>
      <c r="R175" s="137"/>
      <c r="S175" s="137"/>
      <c r="T175" s="138"/>
      <c r="AT175" s="135" t="s">
        <v>179</v>
      </c>
      <c r="AU175" s="135" t="s">
        <v>78</v>
      </c>
      <c r="AV175" s="13" t="s">
        <v>76</v>
      </c>
      <c r="AW175" s="13" t="s">
        <v>30</v>
      </c>
      <c r="AX175" s="13" t="s">
        <v>68</v>
      </c>
      <c r="AY175" s="135" t="s">
        <v>168</v>
      </c>
    </row>
    <row r="176" spans="1:51" s="14" customFormat="1" ht="12">
      <c r="A176" s="311"/>
      <c r="B176" s="312"/>
      <c r="C176" s="311"/>
      <c r="D176" s="308" t="s">
        <v>179</v>
      </c>
      <c r="E176" s="313" t="s">
        <v>3</v>
      </c>
      <c r="F176" s="314" t="s">
        <v>255</v>
      </c>
      <c r="G176" s="311"/>
      <c r="H176" s="315">
        <v>3</v>
      </c>
      <c r="I176" s="268"/>
      <c r="J176" s="311"/>
      <c r="K176" s="311"/>
      <c r="L176" s="139"/>
      <c r="M176" s="141"/>
      <c r="N176" s="142"/>
      <c r="O176" s="142"/>
      <c r="P176" s="142"/>
      <c r="Q176" s="142"/>
      <c r="R176" s="142"/>
      <c r="S176" s="142"/>
      <c r="T176" s="143"/>
      <c r="AT176" s="140" t="s">
        <v>179</v>
      </c>
      <c r="AU176" s="140" t="s">
        <v>78</v>
      </c>
      <c r="AV176" s="14" t="s">
        <v>78</v>
      </c>
      <c r="AW176" s="14" t="s">
        <v>30</v>
      </c>
      <c r="AX176" s="14" t="s">
        <v>68</v>
      </c>
      <c r="AY176" s="140" t="s">
        <v>168</v>
      </c>
    </row>
    <row r="177" spans="1:51" s="14" customFormat="1" ht="12">
      <c r="A177" s="311"/>
      <c r="B177" s="312"/>
      <c r="C177" s="311"/>
      <c r="D177" s="308" t="s">
        <v>179</v>
      </c>
      <c r="E177" s="313" t="s">
        <v>3</v>
      </c>
      <c r="F177" s="314" t="s">
        <v>254</v>
      </c>
      <c r="G177" s="311"/>
      <c r="H177" s="315">
        <v>0.375</v>
      </c>
      <c r="I177" s="268"/>
      <c r="J177" s="311"/>
      <c r="K177" s="311"/>
      <c r="L177" s="139"/>
      <c r="M177" s="141"/>
      <c r="N177" s="142"/>
      <c r="O177" s="142"/>
      <c r="P177" s="142"/>
      <c r="Q177" s="142"/>
      <c r="R177" s="142"/>
      <c r="S177" s="142"/>
      <c r="T177" s="143"/>
      <c r="AT177" s="140" t="s">
        <v>179</v>
      </c>
      <c r="AU177" s="140" t="s">
        <v>78</v>
      </c>
      <c r="AV177" s="14" t="s">
        <v>78</v>
      </c>
      <c r="AW177" s="14" t="s">
        <v>30</v>
      </c>
      <c r="AX177" s="14" t="s">
        <v>68</v>
      </c>
      <c r="AY177" s="140" t="s">
        <v>168</v>
      </c>
    </row>
    <row r="178" spans="1:51" s="16" customFormat="1" ht="12">
      <c r="A178" s="321"/>
      <c r="B178" s="322"/>
      <c r="C178" s="321"/>
      <c r="D178" s="308" t="s">
        <v>179</v>
      </c>
      <c r="E178" s="323" t="s">
        <v>3</v>
      </c>
      <c r="F178" s="324" t="s">
        <v>198</v>
      </c>
      <c r="G178" s="321"/>
      <c r="H178" s="325">
        <v>18.444</v>
      </c>
      <c r="I178" s="270"/>
      <c r="J178" s="321"/>
      <c r="K178" s="321"/>
      <c r="L178" s="149"/>
      <c r="M178" s="151"/>
      <c r="N178" s="152"/>
      <c r="O178" s="152"/>
      <c r="P178" s="152"/>
      <c r="Q178" s="152"/>
      <c r="R178" s="152"/>
      <c r="S178" s="152"/>
      <c r="T178" s="153"/>
      <c r="AT178" s="150" t="s">
        <v>179</v>
      </c>
      <c r="AU178" s="150" t="s">
        <v>78</v>
      </c>
      <c r="AV178" s="16" t="s">
        <v>199</v>
      </c>
      <c r="AW178" s="16" t="s">
        <v>30</v>
      </c>
      <c r="AX178" s="16" t="s">
        <v>68</v>
      </c>
      <c r="AY178" s="150" t="s">
        <v>168</v>
      </c>
    </row>
    <row r="179" spans="1:51" s="13" customFormat="1" ht="12">
      <c r="A179" s="306"/>
      <c r="B179" s="307"/>
      <c r="C179" s="306"/>
      <c r="D179" s="308" t="s">
        <v>179</v>
      </c>
      <c r="E179" s="309" t="s">
        <v>3</v>
      </c>
      <c r="F179" s="310" t="s">
        <v>256</v>
      </c>
      <c r="G179" s="306"/>
      <c r="H179" s="309" t="s">
        <v>3</v>
      </c>
      <c r="I179" s="267"/>
      <c r="J179" s="306"/>
      <c r="K179" s="306"/>
      <c r="L179" s="134"/>
      <c r="M179" s="136"/>
      <c r="N179" s="137"/>
      <c r="O179" s="137"/>
      <c r="P179" s="137"/>
      <c r="Q179" s="137"/>
      <c r="R179" s="137"/>
      <c r="S179" s="137"/>
      <c r="T179" s="138"/>
      <c r="AT179" s="135" t="s">
        <v>179</v>
      </c>
      <c r="AU179" s="135" t="s">
        <v>78</v>
      </c>
      <c r="AV179" s="13" t="s">
        <v>76</v>
      </c>
      <c r="AW179" s="13" t="s">
        <v>30</v>
      </c>
      <c r="AX179" s="13" t="s">
        <v>68</v>
      </c>
      <c r="AY179" s="135" t="s">
        <v>168</v>
      </c>
    </row>
    <row r="180" spans="1:51" s="13" customFormat="1" ht="12">
      <c r="A180" s="306"/>
      <c r="B180" s="307"/>
      <c r="C180" s="306"/>
      <c r="D180" s="308" t="s">
        <v>179</v>
      </c>
      <c r="E180" s="309" t="s">
        <v>3</v>
      </c>
      <c r="F180" s="310" t="s">
        <v>257</v>
      </c>
      <c r="G180" s="306"/>
      <c r="H180" s="309" t="s">
        <v>3</v>
      </c>
      <c r="I180" s="267"/>
      <c r="J180" s="306"/>
      <c r="K180" s="306"/>
      <c r="L180" s="134"/>
      <c r="M180" s="136"/>
      <c r="N180" s="137"/>
      <c r="O180" s="137"/>
      <c r="P180" s="137"/>
      <c r="Q180" s="137"/>
      <c r="R180" s="137"/>
      <c r="S180" s="137"/>
      <c r="T180" s="138"/>
      <c r="AT180" s="135" t="s">
        <v>179</v>
      </c>
      <c r="AU180" s="135" t="s">
        <v>78</v>
      </c>
      <c r="AV180" s="13" t="s">
        <v>76</v>
      </c>
      <c r="AW180" s="13" t="s">
        <v>30</v>
      </c>
      <c r="AX180" s="13" t="s">
        <v>68</v>
      </c>
      <c r="AY180" s="135" t="s">
        <v>168</v>
      </c>
    </row>
    <row r="181" spans="1:51" s="14" customFormat="1" ht="12">
      <c r="A181" s="311"/>
      <c r="B181" s="312"/>
      <c r="C181" s="311"/>
      <c r="D181" s="308" t="s">
        <v>179</v>
      </c>
      <c r="E181" s="313" t="s">
        <v>3</v>
      </c>
      <c r="F181" s="314" t="s">
        <v>182</v>
      </c>
      <c r="G181" s="311"/>
      <c r="H181" s="315">
        <v>0.992</v>
      </c>
      <c r="I181" s="268"/>
      <c r="J181" s="311"/>
      <c r="K181" s="311"/>
      <c r="L181" s="139"/>
      <c r="M181" s="141"/>
      <c r="N181" s="142"/>
      <c r="O181" s="142"/>
      <c r="P181" s="142"/>
      <c r="Q181" s="142"/>
      <c r="R181" s="142"/>
      <c r="S181" s="142"/>
      <c r="T181" s="143"/>
      <c r="AT181" s="140" t="s">
        <v>179</v>
      </c>
      <c r="AU181" s="140" t="s">
        <v>78</v>
      </c>
      <c r="AV181" s="14" t="s">
        <v>78</v>
      </c>
      <c r="AW181" s="14" t="s">
        <v>30</v>
      </c>
      <c r="AX181" s="14" t="s">
        <v>68</v>
      </c>
      <c r="AY181" s="140" t="s">
        <v>168</v>
      </c>
    </row>
    <row r="182" spans="1:51" s="13" customFormat="1" ht="12">
      <c r="A182" s="306"/>
      <c r="B182" s="307"/>
      <c r="C182" s="306"/>
      <c r="D182" s="308" t="s">
        <v>179</v>
      </c>
      <c r="E182" s="309" t="s">
        <v>3</v>
      </c>
      <c r="F182" s="310" t="s">
        <v>258</v>
      </c>
      <c r="G182" s="306"/>
      <c r="H182" s="309" t="s">
        <v>3</v>
      </c>
      <c r="I182" s="267"/>
      <c r="J182" s="306"/>
      <c r="K182" s="306"/>
      <c r="L182" s="134"/>
      <c r="M182" s="136"/>
      <c r="N182" s="137"/>
      <c r="O182" s="137"/>
      <c r="P182" s="137"/>
      <c r="Q182" s="137"/>
      <c r="R182" s="137"/>
      <c r="S182" s="137"/>
      <c r="T182" s="138"/>
      <c r="AT182" s="135" t="s">
        <v>179</v>
      </c>
      <c r="AU182" s="135" t="s">
        <v>78</v>
      </c>
      <c r="AV182" s="13" t="s">
        <v>76</v>
      </c>
      <c r="AW182" s="13" t="s">
        <v>30</v>
      </c>
      <c r="AX182" s="13" t="s">
        <v>68</v>
      </c>
      <c r="AY182" s="135" t="s">
        <v>168</v>
      </c>
    </row>
    <row r="183" spans="1:51" s="14" customFormat="1" ht="12">
      <c r="A183" s="311"/>
      <c r="B183" s="312"/>
      <c r="C183" s="311"/>
      <c r="D183" s="308" t="s">
        <v>179</v>
      </c>
      <c r="E183" s="313" t="s">
        <v>3</v>
      </c>
      <c r="F183" s="314" t="s">
        <v>184</v>
      </c>
      <c r="G183" s="311"/>
      <c r="H183" s="315">
        <v>2.635</v>
      </c>
      <c r="I183" s="268"/>
      <c r="J183" s="311"/>
      <c r="K183" s="311"/>
      <c r="L183" s="139"/>
      <c r="M183" s="141"/>
      <c r="N183" s="142"/>
      <c r="O183" s="142"/>
      <c r="P183" s="142"/>
      <c r="Q183" s="142"/>
      <c r="R183" s="142"/>
      <c r="S183" s="142"/>
      <c r="T183" s="143"/>
      <c r="AT183" s="140" t="s">
        <v>179</v>
      </c>
      <c r="AU183" s="140" t="s">
        <v>78</v>
      </c>
      <c r="AV183" s="14" t="s">
        <v>78</v>
      </c>
      <c r="AW183" s="14" t="s">
        <v>30</v>
      </c>
      <c r="AX183" s="14" t="s">
        <v>68</v>
      </c>
      <c r="AY183" s="140" t="s">
        <v>168</v>
      </c>
    </row>
    <row r="184" spans="1:51" s="14" customFormat="1" ht="12">
      <c r="A184" s="311"/>
      <c r="B184" s="312"/>
      <c r="C184" s="311"/>
      <c r="D184" s="308" t="s">
        <v>179</v>
      </c>
      <c r="E184" s="313" t="s">
        <v>3</v>
      </c>
      <c r="F184" s="314" t="s">
        <v>185</v>
      </c>
      <c r="G184" s="311"/>
      <c r="H184" s="315">
        <v>0.559</v>
      </c>
      <c r="I184" s="268"/>
      <c r="J184" s="311"/>
      <c r="K184" s="311"/>
      <c r="L184" s="139"/>
      <c r="M184" s="141"/>
      <c r="N184" s="142"/>
      <c r="O184" s="142"/>
      <c r="P184" s="142"/>
      <c r="Q184" s="142"/>
      <c r="R184" s="142"/>
      <c r="S184" s="142"/>
      <c r="T184" s="143"/>
      <c r="AT184" s="140" t="s">
        <v>179</v>
      </c>
      <c r="AU184" s="140" t="s">
        <v>78</v>
      </c>
      <c r="AV184" s="14" t="s">
        <v>78</v>
      </c>
      <c r="AW184" s="14" t="s">
        <v>30</v>
      </c>
      <c r="AX184" s="14" t="s">
        <v>68</v>
      </c>
      <c r="AY184" s="140" t="s">
        <v>168</v>
      </c>
    </row>
    <row r="185" spans="1:51" s="16" customFormat="1" ht="12">
      <c r="A185" s="321"/>
      <c r="B185" s="322"/>
      <c r="C185" s="321"/>
      <c r="D185" s="308" t="s">
        <v>179</v>
      </c>
      <c r="E185" s="323" t="s">
        <v>3</v>
      </c>
      <c r="F185" s="324" t="s">
        <v>198</v>
      </c>
      <c r="G185" s="321"/>
      <c r="H185" s="325">
        <v>4.186</v>
      </c>
      <c r="I185" s="270"/>
      <c r="J185" s="321"/>
      <c r="K185" s="321"/>
      <c r="L185" s="149"/>
      <c r="M185" s="151"/>
      <c r="N185" s="152"/>
      <c r="O185" s="152"/>
      <c r="P185" s="152"/>
      <c r="Q185" s="152"/>
      <c r="R185" s="152"/>
      <c r="S185" s="152"/>
      <c r="T185" s="153"/>
      <c r="AT185" s="150" t="s">
        <v>179</v>
      </c>
      <c r="AU185" s="150" t="s">
        <v>78</v>
      </c>
      <c r="AV185" s="16" t="s">
        <v>199</v>
      </c>
      <c r="AW185" s="16" t="s">
        <v>30</v>
      </c>
      <c r="AX185" s="16" t="s">
        <v>68</v>
      </c>
      <c r="AY185" s="150" t="s">
        <v>168</v>
      </c>
    </row>
    <row r="186" spans="1:51" s="13" customFormat="1" ht="12">
      <c r="A186" s="306"/>
      <c r="B186" s="307"/>
      <c r="C186" s="306"/>
      <c r="D186" s="308" t="s">
        <v>179</v>
      </c>
      <c r="E186" s="309" t="s">
        <v>3</v>
      </c>
      <c r="F186" s="310" t="s">
        <v>259</v>
      </c>
      <c r="G186" s="306"/>
      <c r="H186" s="309" t="s">
        <v>3</v>
      </c>
      <c r="I186" s="267"/>
      <c r="J186" s="306"/>
      <c r="K186" s="306"/>
      <c r="L186" s="134"/>
      <c r="M186" s="136"/>
      <c r="N186" s="137"/>
      <c r="O186" s="137"/>
      <c r="P186" s="137"/>
      <c r="Q186" s="137"/>
      <c r="R186" s="137"/>
      <c r="S186" s="137"/>
      <c r="T186" s="138"/>
      <c r="AT186" s="135" t="s">
        <v>179</v>
      </c>
      <c r="AU186" s="135" t="s">
        <v>78</v>
      </c>
      <c r="AV186" s="13" t="s">
        <v>76</v>
      </c>
      <c r="AW186" s="13" t="s">
        <v>30</v>
      </c>
      <c r="AX186" s="13" t="s">
        <v>68</v>
      </c>
      <c r="AY186" s="135" t="s">
        <v>168</v>
      </c>
    </row>
    <row r="187" spans="1:51" s="14" customFormat="1" ht="12">
      <c r="A187" s="311"/>
      <c r="B187" s="312"/>
      <c r="C187" s="311"/>
      <c r="D187" s="308" t="s">
        <v>179</v>
      </c>
      <c r="E187" s="313" t="s">
        <v>3</v>
      </c>
      <c r="F187" s="314" t="s">
        <v>260</v>
      </c>
      <c r="G187" s="311"/>
      <c r="H187" s="315">
        <v>0.792</v>
      </c>
      <c r="I187" s="268"/>
      <c r="J187" s="311"/>
      <c r="K187" s="311"/>
      <c r="L187" s="139"/>
      <c r="M187" s="141"/>
      <c r="N187" s="142"/>
      <c r="O187" s="142"/>
      <c r="P187" s="142"/>
      <c r="Q187" s="142"/>
      <c r="R187" s="142"/>
      <c r="S187" s="142"/>
      <c r="T187" s="143"/>
      <c r="AT187" s="140" t="s">
        <v>179</v>
      </c>
      <c r="AU187" s="140" t="s">
        <v>78</v>
      </c>
      <c r="AV187" s="14" t="s">
        <v>78</v>
      </c>
      <c r="AW187" s="14" t="s">
        <v>30</v>
      </c>
      <c r="AX187" s="14" t="s">
        <v>68</v>
      </c>
      <c r="AY187" s="140" t="s">
        <v>168</v>
      </c>
    </row>
    <row r="188" spans="1:51" s="15" customFormat="1" ht="12">
      <c r="A188" s="316"/>
      <c r="B188" s="317"/>
      <c r="C188" s="316"/>
      <c r="D188" s="308" t="s">
        <v>179</v>
      </c>
      <c r="E188" s="318" t="s">
        <v>3</v>
      </c>
      <c r="F188" s="319" t="s">
        <v>186</v>
      </c>
      <c r="G188" s="316"/>
      <c r="H188" s="320">
        <v>23.422</v>
      </c>
      <c r="I188" s="269"/>
      <c r="J188" s="316"/>
      <c r="K188" s="316"/>
      <c r="L188" s="144"/>
      <c r="M188" s="146"/>
      <c r="N188" s="147"/>
      <c r="O188" s="147"/>
      <c r="P188" s="147"/>
      <c r="Q188" s="147"/>
      <c r="R188" s="147"/>
      <c r="S188" s="147"/>
      <c r="T188" s="148"/>
      <c r="AT188" s="145" t="s">
        <v>179</v>
      </c>
      <c r="AU188" s="145" t="s">
        <v>78</v>
      </c>
      <c r="AV188" s="15" t="s">
        <v>175</v>
      </c>
      <c r="AW188" s="15" t="s">
        <v>30</v>
      </c>
      <c r="AX188" s="15" t="s">
        <v>76</v>
      </c>
      <c r="AY188" s="145" t="s">
        <v>168</v>
      </c>
    </row>
    <row r="189" spans="1:65" s="2" customFormat="1" ht="16.5" customHeight="1">
      <c r="A189" s="273"/>
      <c r="B189" s="276"/>
      <c r="C189" s="298" t="s">
        <v>103</v>
      </c>
      <c r="D189" s="298" t="s">
        <v>170</v>
      </c>
      <c r="E189" s="299" t="s">
        <v>261</v>
      </c>
      <c r="F189" s="300" t="s">
        <v>262</v>
      </c>
      <c r="G189" s="301" t="s">
        <v>263</v>
      </c>
      <c r="H189" s="302">
        <v>36.82</v>
      </c>
      <c r="I189" s="266"/>
      <c r="J189" s="303">
        <f>ROUND(I189*H189,2)</f>
        <v>0</v>
      </c>
      <c r="K189" s="300" t="s">
        <v>174</v>
      </c>
      <c r="L189" s="32"/>
      <c r="M189" s="126" t="s">
        <v>3</v>
      </c>
      <c r="N189" s="127" t="s">
        <v>39</v>
      </c>
      <c r="O189" s="128">
        <v>0.247</v>
      </c>
      <c r="P189" s="128">
        <f>O189*H189</f>
        <v>9.09454</v>
      </c>
      <c r="Q189" s="128">
        <v>0.00269</v>
      </c>
      <c r="R189" s="128">
        <f>Q189*H189</f>
        <v>0.0990458</v>
      </c>
      <c r="S189" s="128">
        <v>0</v>
      </c>
      <c r="T189" s="129">
        <f>S189*H189</f>
        <v>0</v>
      </c>
      <c r="U189" s="31"/>
      <c r="V189" s="31"/>
      <c r="W189" s="31"/>
      <c r="X189" s="31"/>
      <c r="Y189" s="31"/>
      <c r="Z189" s="31"/>
      <c r="AA189" s="31"/>
      <c r="AB189" s="31"/>
      <c r="AC189" s="31"/>
      <c r="AD189" s="31"/>
      <c r="AE189" s="31"/>
      <c r="AR189" s="130" t="s">
        <v>175</v>
      </c>
      <c r="AT189" s="130" t="s">
        <v>170</v>
      </c>
      <c r="AU189" s="130" t="s">
        <v>78</v>
      </c>
      <c r="AY189" s="19" t="s">
        <v>168</v>
      </c>
      <c r="BE189" s="131">
        <f>IF(N189="základní",J189,0)</f>
        <v>0</v>
      </c>
      <c r="BF189" s="131">
        <f>IF(N189="snížená",J189,0)</f>
        <v>0</v>
      </c>
      <c r="BG189" s="131">
        <f>IF(N189="zákl. přenesená",J189,0)</f>
        <v>0</v>
      </c>
      <c r="BH189" s="131">
        <f>IF(N189="sníž. přenesená",J189,0)</f>
        <v>0</v>
      </c>
      <c r="BI189" s="131">
        <f>IF(N189="nulová",J189,0)</f>
        <v>0</v>
      </c>
      <c r="BJ189" s="19" t="s">
        <v>76</v>
      </c>
      <c r="BK189" s="131">
        <f>ROUND(I189*H189,2)</f>
        <v>0</v>
      </c>
      <c r="BL189" s="19" t="s">
        <v>175</v>
      </c>
      <c r="BM189" s="130" t="s">
        <v>264</v>
      </c>
    </row>
    <row r="190" spans="1:47" s="2" customFormat="1" ht="12">
      <c r="A190" s="273"/>
      <c r="B190" s="276"/>
      <c r="C190" s="273"/>
      <c r="D190" s="304" t="s">
        <v>177</v>
      </c>
      <c r="E190" s="273"/>
      <c r="F190" s="305" t="s">
        <v>265</v>
      </c>
      <c r="G190" s="273"/>
      <c r="H190" s="273"/>
      <c r="I190" s="263"/>
      <c r="J190" s="273"/>
      <c r="K190" s="273"/>
      <c r="L190" s="32"/>
      <c r="M190" s="132"/>
      <c r="N190" s="133"/>
      <c r="O190" s="50"/>
      <c r="P190" s="50"/>
      <c r="Q190" s="50"/>
      <c r="R190" s="50"/>
      <c r="S190" s="50"/>
      <c r="T190" s="51"/>
      <c r="U190" s="31"/>
      <c r="V190" s="31"/>
      <c r="W190" s="31"/>
      <c r="X190" s="31"/>
      <c r="Y190" s="31"/>
      <c r="Z190" s="31"/>
      <c r="AA190" s="31"/>
      <c r="AB190" s="31"/>
      <c r="AC190" s="31"/>
      <c r="AD190" s="31"/>
      <c r="AE190" s="31"/>
      <c r="AT190" s="19" t="s">
        <v>177</v>
      </c>
      <c r="AU190" s="19" t="s">
        <v>78</v>
      </c>
    </row>
    <row r="191" spans="1:51" s="13" customFormat="1" ht="12">
      <c r="A191" s="306"/>
      <c r="B191" s="307"/>
      <c r="C191" s="306"/>
      <c r="D191" s="308" t="s">
        <v>179</v>
      </c>
      <c r="E191" s="309" t="s">
        <v>3</v>
      </c>
      <c r="F191" s="310" t="s">
        <v>251</v>
      </c>
      <c r="G191" s="306"/>
      <c r="H191" s="309" t="s">
        <v>3</v>
      </c>
      <c r="I191" s="267"/>
      <c r="J191" s="306"/>
      <c r="K191" s="306"/>
      <c r="L191" s="134"/>
      <c r="M191" s="136"/>
      <c r="N191" s="137"/>
      <c r="O191" s="137"/>
      <c r="P191" s="137"/>
      <c r="Q191" s="137"/>
      <c r="R191" s="137"/>
      <c r="S191" s="137"/>
      <c r="T191" s="138"/>
      <c r="AT191" s="135" t="s">
        <v>179</v>
      </c>
      <c r="AU191" s="135" t="s">
        <v>78</v>
      </c>
      <c r="AV191" s="13" t="s">
        <v>76</v>
      </c>
      <c r="AW191" s="13" t="s">
        <v>30</v>
      </c>
      <c r="AX191" s="13" t="s">
        <v>68</v>
      </c>
      <c r="AY191" s="135" t="s">
        <v>168</v>
      </c>
    </row>
    <row r="192" spans="1:51" s="13" customFormat="1" ht="12">
      <c r="A192" s="306"/>
      <c r="B192" s="307"/>
      <c r="C192" s="306"/>
      <c r="D192" s="308" t="s">
        <v>179</v>
      </c>
      <c r="E192" s="309" t="s">
        <v>3</v>
      </c>
      <c r="F192" s="310" t="s">
        <v>252</v>
      </c>
      <c r="G192" s="306"/>
      <c r="H192" s="309" t="s">
        <v>3</v>
      </c>
      <c r="I192" s="267"/>
      <c r="J192" s="306"/>
      <c r="K192" s="306"/>
      <c r="L192" s="134"/>
      <c r="M192" s="136"/>
      <c r="N192" s="137"/>
      <c r="O192" s="137"/>
      <c r="P192" s="137"/>
      <c r="Q192" s="137"/>
      <c r="R192" s="137"/>
      <c r="S192" s="137"/>
      <c r="T192" s="138"/>
      <c r="AT192" s="135" t="s">
        <v>179</v>
      </c>
      <c r="AU192" s="135" t="s">
        <v>78</v>
      </c>
      <c r="AV192" s="13" t="s">
        <v>76</v>
      </c>
      <c r="AW192" s="13" t="s">
        <v>30</v>
      </c>
      <c r="AX192" s="13" t="s">
        <v>68</v>
      </c>
      <c r="AY192" s="135" t="s">
        <v>168</v>
      </c>
    </row>
    <row r="193" spans="1:51" s="13" customFormat="1" ht="12">
      <c r="A193" s="306"/>
      <c r="B193" s="307"/>
      <c r="C193" s="306"/>
      <c r="D193" s="308" t="s">
        <v>179</v>
      </c>
      <c r="E193" s="309" t="s">
        <v>3</v>
      </c>
      <c r="F193" s="310" t="s">
        <v>200</v>
      </c>
      <c r="G193" s="306"/>
      <c r="H193" s="309" t="s">
        <v>3</v>
      </c>
      <c r="I193" s="267"/>
      <c r="J193" s="306"/>
      <c r="K193" s="306"/>
      <c r="L193" s="134"/>
      <c r="M193" s="136"/>
      <c r="N193" s="137"/>
      <c r="O193" s="137"/>
      <c r="P193" s="137"/>
      <c r="Q193" s="137"/>
      <c r="R193" s="137"/>
      <c r="S193" s="137"/>
      <c r="T193" s="138"/>
      <c r="AT193" s="135" t="s">
        <v>179</v>
      </c>
      <c r="AU193" s="135" t="s">
        <v>78</v>
      </c>
      <c r="AV193" s="13" t="s">
        <v>76</v>
      </c>
      <c r="AW193" s="13" t="s">
        <v>30</v>
      </c>
      <c r="AX193" s="13" t="s">
        <v>68</v>
      </c>
      <c r="AY193" s="135" t="s">
        <v>168</v>
      </c>
    </row>
    <row r="194" spans="1:51" s="14" customFormat="1" ht="12">
      <c r="A194" s="311"/>
      <c r="B194" s="312"/>
      <c r="C194" s="311"/>
      <c r="D194" s="308" t="s">
        <v>179</v>
      </c>
      <c r="E194" s="313" t="s">
        <v>3</v>
      </c>
      <c r="F194" s="314" t="s">
        <v>266</v>
      </c>
      <c r="G194" s="311"/>
      <c r="H194" s="315">
        <v>21.99</v>
      </c>
      <c r="I194" s="268"/>
      <c r="J194" s="311"/>
      <c r="K194" s="311"/>
      <c r="L194" s="139"/>
      <c r="M194" s="141"/>
      <c r="N194" s="142"/>
      <c r="O194" s="142"/>
      <c r="P194" s="142"/>
      <c r="Q194" s="142"/>
      <c r="R194" s="142"/>
      <c r="S194" s="142"/>
      <c r="T194" s="143"/>
      <c r="AT194" s="140" t="s">
        <v>179</v>
      </c>
      <c r="AU194" s="140" t="s">
        <v>78</v>
      </c>
      <c r="AV194" s="14" t="s">
        <v>78</v>
      </c>
      <c r="AW194" s="14" t="s">
        <v>30</v>
      </c>
      <c r="AX194" s="14" t="s">
        <v>68</v>
      </c>
      <c r="AY194" s="140" t="s">
        <v>168</v>
      </c>
    </row>
    <row r="195" spans="1:51" s="13" customFormat="1" ht="12">
      <c r="A195" s="306"/>
      <c r="B195" s="307"/>
      <c r="C195" s="306"/>
      <c r="D195" s="308" t="s">
        <v>179</v>
      </c>
      <c r="E195" s="309" t="s">
        <v>3</v>
      </c>
      <c r="F195" s="310" t="s">
        <v>202</v>
      </c>
      <c r="G195" s="306"/>
      <c r="H195" s="309" t="s">
        <v>3</v>
      </c>
      <c r="I195" s="267"/>
      <c r="J195" s="306"/>
      <c r="K195" s="306"/>
      <c r="L195" s="134"/>
      <c r="M195" s="136"/>
      <c r="N195" s="137"/>
      <c r="O195" s="137"/>
      <c r="P195" s="137"/>
      <c r="Q195" s="137"/>
      <c r="R195" s="137"/>
      <c r="S195" s="137"/>
      <c r="T195" s="138"/>
      <c r="AT195" s="135" t="s">
        <v>179</v>
      </c>
      <c r="AU195" s="135" t="s">
        <v>78</v>
      </c>
      <c r="AV195" s="13" t="s">
        <v>76</v>
      </c>
      <c r="AW195" s="13" t="s">
        <v>30</v>
      </c>
      <c r="AX195" s="13" t="s">
        <v>68</v>
      </c>
      <c r="AY195" s="135" t="s">
        <v>168</v>
      </c>
    </row>
    <row r="196" spans="1:51" s="14" customFormat="1" ht="12">
      <c r="A196" s="311"/>
      <c r="B196" s="312"/>
      <c r="C196" s="311"/>
      <c r="D196" s="308" t="s">
        <v>179</v>
      </c>
      <c r="E196" s="313" t="s">
        <v>3</v>
      </c>
      <c r="F196" s="314" t="s">
        <v>267</v>
      </c>
      <c r="G196" s="311"/>
      <c r="H196" s="315">
        <v>2.5</v>
      </c>
      <c r="I196" s="268"/>
      <c r="J196" s="311"/>
      <c r="K196" s="311"/>
      <c r="L196" s="139"/>
      <c r="M196" s="141"/>
      <c r="N196" s="142"/>
      <c r="O196" s="142"/>
      <c r="P196" s="142"/>
      <c r="Q196" s="142"/>
      <c r="R196" s="142"/>
      <c r="S196" s="142"/>
      <c r="T196" s="143"/>
      <c r="AT196" s="140" t="s">
        <v>179</v>
      </c>
      <c r="AU196" s="140" t="s">
        <v>78</v>
      </c>
      <c r="AV196" s="14" t="s">
        <v>78</v>
      </c>
      <c r="AW196" s="14" t="s">
        <v>30</v>
      </c>
      <c r="AX196" s="14" t="s">
        <v>68</v>
      </c>
      <c r="AY196" s="140" t="s">
        <v>168</v>
      </c>
    </row>
    <row r="197" spans="1:51" s="14" customFormat="1" ht="12">
      <c r="A197" s="311"/>
      <c r="B197" s="312"/>
      <c r="C197" s="311"/>
      <c r="D197" s="308" t="s">
        <v>179</v>
      </c>
      <c r="E197" s="313" t="s">
        <v>3</v>
      </c>
      <c r="F197" s="314" t="s">
        <v>268</v>
      </c>
      <c r="G197" s="311"/>
      <c r="H197" s="315">
        <v>1.25</v>
      </c>
      <c r="I197" s="268"/>
      <c r="J197" s="311"/>
      <c r="K197" s="311"/>
      <c r="L197" s="139"/>
      <c r="M197" s="141"/>
      <c r="N197" s="142"/>
      <c r="O197" s="142"/>
      <c r="P197" s="142"/>
      <c r="Q197" s="142"/>
      <c r="R197" s="142"/>
      <c r="S197" s="142"/>
      <c r="T197" s="143"/>
      <c r="AT197" s="140" t="s">
        <v>179</v>
      </c>
      <c r="AU197" s="140" t="s">
        <v>78</v>
      </c>
      <c r="AV197" s="14" t="s">
        <v>78</v>
      </c>
      <c r="AW197" s="14" t="s">
        <v>30</v>
      </c>
      <c r="AX197" s="14" t="s">
        <v>68</v>
      </c>
      <c r="AY197" s="140" t="s">
        <v>168</v>
      </c>
    </row>
    <row r="198" spans="1:51" s="13" customFormat="1" ht="12">
      <c r="A198" s="306"/>
      <c r="B198" s="307"/>
      <c r="C198" s="306"/>
      <c r="D198" s="308" t="s">
        <v>179</v>
      </c>
      <c r="E198" s="309" t="s">
        <v>3</v>
      </c>
      <c r="F198" s="310" t="s">
        <v>204</v>
      </c>
      <c r="G198" s="306"/>
      <c r="H198" s="309" t="s">
        <v>3</v>
      </c>
      <c r="I198" s="267"/>
      <c r="J198" s="306"/>
      <c r="K198" s="306"/>
      <c r="L198" s="134"/>
      <c r="M198" s="136"/>
      <c r="N198" s="137"/>
      <c r="O198" s="137"/>
      <c r="P198" s="137"/>
      <c r="Q198" s="137"/>
      <c r="R198" s="137"/>
      <c r="S198" s="137"/>
      <c r="T198" s="138"/>
      <c r="AT198" s="135" t="s">
        <v>179</v>
      </c>
      <c r="AU198" s="135" t="s">
        <v>78</v>
      </c>
      <c r="AV198" s="13" t="s">
        <v>76</v>
      </c>
      <c r="AW198" s="13" t="s">
        <v>30</v>
      </c>
      <c r="AX198" s="13" t="s">
        <v>68</v>
      </c>
      <c r="AY198" s="135" t="s">
        <v>168</v>
      </c>
    </row>
    <row r="199" spans="1:51" s="14" customFormat="1" ht="12">
      <c r="A199" s="311"/>
      <c r="B199" s="312"/>
      <c r="C199" s="311"/>
      <c r="D199" s="308" t="s">
        <v>179</v>
      </c>
      <c r="E199" s="313" t="s">
        <v>3</v>
      </c>
      <c r="F199" s="314" t="s">
        <v>269</v>
      </c>
      <c r="G199" s="311"/>
      <c r="H199" s="315">
        <v>5</v>
      </c>
      <c r="I199" s="268"/>
      <c r="J199" s="311"/>
      <c r="K199" s="311"/>
      <c r="L199" s="139"/>
      <c r="M199" s="141"/>
      <c r="N199" s="142"/>
      <c r="O199" s="142"/>
      <c r="P199" s="142"/>
      <c r="Q199" s="142"/>
      <c r="R199" s="142"/>
      <c r="S199" s="142"/>
      <c r="T199" s="143"/>
      <c r="AT199" s="140" t="s">
        <v>179</v>
      </c>
      <c r="AU199" s="140" t="s">
        <v>78</v>
      </c>
      <c r="AV199" s="14" t="s">
        <v>78</v>
      </c>
      <c r="AW199" s="14" t="s">
        <v>30</v>
      </c>
      <c r="AX199" s="14" t="s">
        <v>68</v>
      </c>
      <c r="AY199" s="140" t="s">
        <v>168</v>
      </c>
    </row>
    <row r="200" spans="1:51" s="14" customFormat="1" ht="12">
      <c r="A200" s="311"/>
      <c r="B200" s="312"/>
      <c r="C200" s="311"/>
      <c r="D200" s="308" t="s">
        <v>179</v>
      </c>
      <c r="E200" s="313" t="s">
        <v>3</v>
      </c>
      <c r="F200" s="314" t="s">
        <v>268</v>
      </c>
      <c r="G200" s="311"/>
      <c r="H200" s="315">
        <v>1.25</v>
      </c>
      <c r="I200" s="268"/>
      <c r="J200" s="311"/>
      <c r="K200" s="311"/>
      <c r="L200" s="139"/>
      <c r="M200" s="141"/>
      <c r="N200" s="142"/>
      <c r="O200" s="142"/>
      <c r="P200" s="142"/>
      <c r="Q200" s="142"/>
      <c r="R200" s="142"/>
      <c r="S200" s="142"/>
      <c r="T200" s="143"/>
      <c r="AT200" s="140" t="s">
        <v>179</v>
      </c>
      <c r="AU200" s="140" t="s">
        <v>78</v>
      </c>
      <c r="AV200" s="14" t="s">
        <v>78</v>
      </c>
      <c r="AW200" s="14" t="s">
        <v>30</v>
      </c>
      <c r="AX200" s="14" t="s">
        <v>68</v>
      </c>
      <c r="AY200" s="140" t="s">
        <v>168</v>
      </c>
    </row>
    <row r="201" spans="1:51" s="16" customFormat="1" ht="12">
      <c r="A201" s="321"/>
      <c r="B201" s="322"/>
      <c r="C201" s="321"/>
      <c r="D201" s="308" t="s">
        <v>179</v>
      </c>
      <c r="E201" s="323" t="s">
        <v>3</v>
      </c>
      <c r="F201" s="324" t="s">
        <v>198</v>
      </c>
      <c r="G201" s="321"/>
      <c r="H201" s="325">
        <v>31.99</v>
      </c>
      <c r="I201" s="270"/>
      <c r="J201" s="321"/>
      <c r="K201" s="321"/>
      <c r="L201" s="149"/>
      <c r="M201" s="151"/>
      <c r="N201" s="152"/>
      <c r="O201" s="152"/>
      <c r="P201" s="152"/>
      <c r="Q201" s="152"/>
      <c r="R201" s="152"/>
      <c r="S201" s="152"/>
      <c r="T201" s="153"/>
      <c r="AT201" s="150" t="s">
        <v>179</v>
      </c>
      <c r="AU201" s="150" t="s">
        <v>78</v>
      </c>
      <c r="AV201" s="16" t="s">
        <v>199</v>
      </c>
      <c r="AW201" s="16" t="s">
        <v>30</v>
      </c>
      <c r="AX201" s="16" t="s">
        <v>68</v>
      </c>
      <c r="AY201" s="150" t="s">
        <v>168</v>
      </c>
    </row>
    <row r="202" spans="1:51" s="13" customFormat="1" ht="12">
      <c r="A202" s="306"/>
      <c r="B202" s="307"/>
      <c r="C202" s="306"/>
      <c r="D202" s="308" t="s">
        <v>179</v>
      </c>
      <c r="E202" s="309" t="s">
        <v>3</v>
      </c>
      <c r="F202" s="310" t="s">
        <v>256</v>
      </c>
      <c r="G202" s="306"/>
      <c r="H202" s="309" t="s">
        <v>3</v>
      </c>
      <c r="I202" s="267"/>
      <c r="J202" s="306"/>
      <c r="K202" s="306"/>
      <c r="L202" s="134"/>
      <c r="M202" s="136"/>
      <c r="N202" s="137"/>
      <c r="O202" s="137"/>
      <c r="P202" s="137"/>
      <c r="Q202" s="137"/>
      <c r="R202" s="137"/>
      <c r="S202" s="137"/>
      <c r="T202" s="138"/>
      <c r="AT202" s="135" t="s">
        <v>179</v>
      </c>
      <c r="AU202" s="135" t="s">
        <v>78</v>
      </c>
      <c r="AV202" s="13" t="s">
        <v>76</v>
      </c>
      <c r="AW202" s="13" t="s">
        <v>30</v>
      </c>
      <c r="AX202" s="13" t="s">
        <v>68</v>
      </c>
      <c r="AY202" s="135" t="s">
        <v>168</v>
      </c>
    </row>
    <row r="203" spans="1:51" s="13" customFormat="1" ht="12">
      <c r="A203" s="306"/>
      <c r="B203" s="307"/>
      <c r="C203" s="306"/>
      <c r="D203" s="308" t="s">
        <v>179</v>
      </c>
      <c r="E203" s="309" t="s">
        <v>3</v>
      </c>
      <c r="F203" s="310" t="s">
        <v>257</v>
      </c>
      <c r="G203" s="306"/>
      <c r="H203" s="309" t="s">
        <v>3</v>
      </c>
      <c r="I203" s="267"/>
      <c r="J203" s="306"/>
      <c r="K203" s="306"/>
      <c r="L203" s="134"/>
      <c r="M203" s="136"/>
      <c r="N203" s="137"/>
      <c r="O203" s="137"/>
      <c r="P203" s="137"/>
      <c r="Q203" s="137"/>
      <c r="R203" s="137"/>
      <c r="S203" s="137"/>
      <c r="T203" s="138"/>
      <c r="AT203" s="135" t="s">
        <v>179</v>
      </c>
      <c r="AU203" s="135" t="s">
        <v>78</v>
      </c>
      <c r="AV203" s="13" t="s">
        <v>76</v>
      </c>
      <c r="AW203" s="13" t="s">
        <v>30</v>
      </c>
      <c r="AX203" s="13" t="s">
        <v>68</v>
      </c>
      <c r="AY203" s="135" t="s">
        <v>168</v>
      </c>
    </row>
    <row r="204" spans="1:51" s="14" customFormat="1" ht="12">
      <c r="A204" s="311"/>
      <c r="B204" s="312"/>
      <c r="C204" s="311"/>
      <c r="D204" s="308" t="s">
        <v>179</v>
      </c>
      <c r="E204" s="313" t="s">
        <v>3</v>
      </c>
      <c r="F204" s="314" t="s">
        <v>270</v>
      </c>
      <c r="G204" s="311"/>
      <c r="H204" s="315">
        <v>1.45</v>
      </c>
      <c r="I204" s="268"/>
      <c r="J204" s="311"/>
      <c r="K204" s="311"/>
      <c r="L204" s="139"/>
      <c r="M204" s="141"/>
      <c r="N204" s="142"/>
      <c r="O204" s="142"/>
      <c r="P204" s="142"/>
      <c r="Q204" s="142"/>
      <c r="R204" s="142"/>
      <c r="S204" s="142"/>
      <c r="T204" s="143"/>
      <c r="AT204" s="140" t="s">
        <v>179</v>
      </c>
      <c r="AU204" s="140" t="s">
        <v>78</v>
      </c>
      <c r="AV204" s="14" t="s">
        <v>78</v>
      </c>
      <c r="AW204" s="14" t="s">
        <v>30</v>
      </c>
      <c r="AX204" s="14" t="s">
        <v>68</v>
      </c>
      <c r="AY204" s="140" t="s">
        <v>168</v>
      </c>
    </row>
    <row r="205" spans="1:51" s="13" customFormat="1" ht="12">
      <c r="A205" s="306"/>
      <c r="B205" s="307"/>
      <c r="C205" s="306"/>
      <c r="D205" s="308" t="s">
        <v>179</v>
      </c>
      <c r="E205" s="309" t="s">
        <v>3</v>
      </c>
      <c r="F205" s="310" t="s">
        <v>258</v>
      </c>
      <c r="G205" s="306"/>
      <c r="H205" s="309" t="s">
        <v>3</v>
      </c>
      <c r="I205" s="267"/>
      <c r="J205" s="306"/>
      <c r="K205" s="306"/>
      <c r="L205" s="134"/>
      <c r="M205" s="136"/>
      <c r="N205" s="137"/>
      <c r="O205" s="137"/>
      <c r="P205" s="137"/>
      <c r="Q205" s="137"/>
      <c r="R205" s="137"/>
      <c r="S205" s="137"/>
      <c r="T205" s="138"/>
      <c r="AT205" s="135" t="s">
        <v>179</v>
      </c>
      <c r="AU205" s="135" t="s">
        <v>78</v>
      </c>
      <c r="AV205" s="13" t="s">
        <v>76</v>
      </c>
      <c r="AW205" s="13" t="s">
        <v>30</v>
      </c>
      <c r="AX205" s="13" t="s">
        <v>68</v>
      </c>
      <c r="AY205" s="135" t="s">
        <v>168</v>
      </c>
    </row>
    <row r="206" spans="1:51" s="14" customFormat="1" ht="12">
      <c r="A206" s="311"/>
      <c r="B206" s="312"/>
      <c r="C206" s="311"/>
      <c r="D206" s="308" t="s">
        <v>179</v>
      </c>
      <c r="E206" s="313" t="s">
        <v>3</v>
      </c>
      <c r="F206" s="314" t="s">
        <v>271</v>
      </c>
      <c r="G206" s="311"/>
      <c r="H206" s="315">
        <v>2.635</v>
      </c>
      <c r="I206" s="268"/>
      <c r="J206" s="311"/>
      <c r="K206" s="311"/>
      <c r="L206" s="139"/>
      <c r="M206" s="141"/>
      <c r="N206" s="142"/>
      <c r="O206" s="142"/>
      <c r="P206" s="142"/>
      <c r="Q206" s="142"/>
      <c r="R206" s="142"/>
      <c r="S206" s="142"/>
      <c r="T206" s="143"/>
      <c r="AT206" s="140" t="s">
        <v>179</v>
      </c>
      <c r="AU206" s="140" t="s">
        <v>78</v>
      </c>
      <c r="AV206" s="14" t="s">
        <v>78</v>
      </c>
      <c r="AW206" s="14" t="s">
        <v>30</v>
      </c>
      <c r="AX206" s="14" t="s">
        <v>68</v>
      </c>
      <c r="AY206" s="140" t="s">
        <v>168</v>
      </c>
    </row>
    <row r="207" spans="1:51" s="14" customFormat="1" ht="12">
      <c r="A207" s="311"/>
      <c r="B207" s="312"/>
      <c r="C207" s="311"/>
      <c r="D207" s="308" t="s">
        <v>179</v>
      </c>
      <c r="E207" s="313" t="s">
        <v>3</v>
      </c>
      <c r="F207" s="314" t="s">
        <v>272</v>
      </c>
      <c r="G207" s="311"/>
      <c r="H207" s="315">
        <v>0.745</v>
      </c>
      <c r="I207" s="268"/>
      <c r="J207" s="311"/>
      <c r="K207" s="311"/>
      <c r="L207" s="139"/>
      <c r="M207" s="141"/>
      <c r="N207" s="142"/>
      <c r="O207" s="142"/>
      <c r="P207" s="142"/>
      <c r="Q207" s="142"/>
      <c r="R207" s="142"/>
      <c r="S207" s="142"/>
      <c r="T207" s="143"/>
      <c r="AT207" s="140" t="s">
        <v>179</v>
      </c>
      <c r="AU207" s="140" t="s">
        <v>78</v>
      </c>
      <c r="AV207" s="14" t="s">
        <v>78</v>
      </c>
      <c r="AW207" s="14" t="s">
        <v>30</v>
      </c>
      <c r="AX207" s="14" t="s">
        <v>68</v>
      </c>
      <c r="AY207" s="140" t="s">
        <v>168</v>
      </c>
    </row>
    <row r="208" spans="1:51" s="16" customFormat="1" ht="12">
      <c r="A208" s="321"/>
      <c r="B208" s="322"/>
      <c r="C208" s="321"/>
      <c r="D208" s="308" t="s">
        <v>179</v>
      </c>
      <c r="E208" s="323" t="s">
        <v>3</v>
      </c>
      <c r="F208" s="324" t="s">
        <v>198</v>
      </c>
      <c r="G208" s="321"/>
      <c r="H208" s="325">
        <v>4.83</v>
      </c>
      <c r="I208" s="270"/>
      <c r="J208" s="321"/>
      <c r="K208" s="321"/>
      <c r="L208" s="149"/>
      <c r="M208" s="151"/>
      <c r="N208" s="152"/>
      <c r="O208" s="152"/>
      <c r="P208" s="152"/>
      <c r="Q208" s="152"/>
      <c r="R208" s="152"/>
      <c r="S208" s="152"/>
      <c r="T208" s="153"/>
      <c r="AT208" s="150" t="s">
        <v>179</v>
      </c>
      <c r="AU208" s="150" t="s">
        <v>78</v>
      </c>
      <c r="AV208" s="16" t="s">
        <v>199</v>
      </c>
      <c r="AW208" s="16" t="s">
        <v>30</v>
      </c>
      <c r="AX208" s="16" t="s">
        <v>68</v>
      </c>
      <c r="AY208" s="150" t="s">
        <v>168</v>
      </c>
    </row>
    <row r="209" spans="1:51" s="15" customFormat="1" ht="12">
      <c r="A209" s="316"/>
      <c r="B209" s="317"/>
      <c r="C209" s="316"/>
      <c r="D209" s="308" t="s">
        <v>179</v>
      </c>
      <c r="E209" s="318" t="s">
        <v>3</v>
      </c>
      <c r="F209" s="319" t="s">
        <v>186</v>
      </c>
      <c r="G209" s="316"/>
      <c r="H209" s="320">
        <v>36.82</v>
      </c>
      <c r="I209" s="269"/>
      <c r="J209" s="316"/>
      <c r="K209" s="316"/>
      <c r="L209" s="144"/>
      <c r="M209" s="146"/>
      <c r="N209" s="147"/>
      <c r="O209" s="147"/>
      <c r="P209" s="147"/>
      <c r="Q209" s="147"/>
      <c r="R209" s="147"/>
      <c r="S209" s="147"/>
      <c r="T209" s="148"/>
      <c r="AT209" s="145" t="s">
        <v>179</v>
      </c>
      <c r="AU209" s="145" t="s">
        <v>78</v>
      </c>
      <c r="AV209" s="15" t="s">
        <v>175</v>
      </c>
      <c r="AW209" s="15" t="s">
        <v>30</v>
      </c>
      <c r="AX209" s="15" t="s">
        <v>76</v>
      </c>
      <c r="AY209" s="145" t="s">
        <v>168</v>
      </c>
    </row>
    <row r="210" spans="1:65" s="2" customFormat="1" ht="16.5" customHeight="1">
      <c r="A210" s="273"/>
      <c r="B210" s="276"/>
      <c r="C210" s="298" t="s">
        <v>106</v>
      </c>
      <c r="D210" s="298" t="s">
        <v>170</v>
      </c>
      <c r="E210" s="299" t="s">
        <v>273</v>
      </c>
      <c r="F210" s="300" t="s">
        <v>274</v>
      </c>
      <c r="G210" s="301" t="s">
        <v>263</v>
      </c>
      <c r="H210" s="302">
        <v>36.82</v>
      </c>
      <c r="I210" s="266"/>
      <c r="J210" s="303">
        <f>ROUND(I210*H210,2)</f>
        <v>0</v>
      </c>
      <c r="K210" s="300" t="s">
        <v>174</v>
      </c>
      <c r="L210" s="32"/>
      <c r="M210" s="126" t="s">
        <v>3</v>
      </c>
      <c r="N210" s="127" t="s">
        <v>39</v>
      </c>
      <c r="O210" s="128">
        <v>0.083</v>
      </c>
      <c r="P210" s="128">
        <f>O210*H210</f>
        <v>3.05606</v>
      </c>
      <c r="Q210" s="128">
        <v>0</v>
      </c>
      <c r="R210" s="128">
        <f>Q210*H210</f>
        <v>0</v>
      </c>
      <c r="S210" s="128">
        <v>0</v>
      </c>
      <c r="T210" s="129">
        <f>S210*H210</f>
        <v>0</v>
      </c>
      <c r="U210" s="31"/>
      <c r="V210" s="31"/>
      <c r="W210" s="31"/>
      <c r="X210" s="31"/>
      <c r="Y210" s="31"/>
      <c r="Z210" s="31"/>
      <c r="AA210" s="31"/>
      <c r="AB210" s="31"/>
      <c r="AC210" s="31"/>
      <c r="AD210" s="31"/>
      <c r="AE210" s="31"/>
      <c r="AR210" s="130" t="s">
        <v>175</v>
      </c>
      <c r="AT210" s="130" t="s">
        <v>170</v>
      </c>
      <c r="AU210" s="130" t="s">
        <v>78</v>
      </c>
      <c r="AY210" s="19" t="s">
        <v>168</v>
      </c>
      <c r="BE210" s="131">
        <f>IF(N210="základní",J210,0)</f>
        <v>0</v>
      </c>
      <c r="BF210" s="131">
        <f>IF(N210="snížená",J210,0)</f>
        <v>0</v>
      </c>
      <c r="BG210" s="131">
        <f>IF(N210="zákl. přenesená",J210,0)</f>
        <v>0</v>
      </c>
      <c r="BH210" s="131">
        <f>IF(N210="sníž. přenesená",J210,0)</f>
        <v>0</v>
      </c>
      <c r="BI210" s="131">
        <f>IF(N210="nulová",J210,0)</f>
        <v>0</v>
      </c>
      <c r="BJ210" s="19" t="s">
        <v>76</v>
      </c>
      <c r="BK210" s="131">
        <f>ROUND(I210*H210,2)</f>
        <v>0</v>
      </c>
      <c r="BL210" s="19" t="s">
        <v>175</v>
      </c>
      <c r="BM210" s="130" t="s">
        <v>275</v>
      </c>
    </row>
    <row r="211" spans="1:47" s="2" customFormat="1" ht="12">
      <c r="A211" s="273"/>
      <c r="B211" s="276"/>
      <c r="C211" s="273"/>
      <c r="D211" s="304" t="s">
        <v>177</v>
      </c>
      <c r="E211" s="273"/>
      <c r="F211" s="305" t="s">
        <v>276</v>
      </c>
      <c r="G211" s="273"/>
      <c r="H211" s="273"/>
      <c r="I211" s="263"/>
      <c r="J211" s="273"/>
      <c r="K211" s="273"/>
      <c r="L211" s="32"/>
      <c r="M211" s="132"/>
      <c r="N211" s="133"/>
      <c r="O211" s="50"/>
      <c r="P211" s="50"/>
      <c r="Q211" s="50"/>
      <c r="R211" s="50"/>
      <c r="S211" s="50"/>
      <c r="T211" s="51"/>
      <c r="U211" s="31"/>
      <c r="V211" s="31"/>
      <c r="W211" s="31"/>
      <c r="X211" s="31"/>
      <c r="Y211" s="31"/>
      <c r="Z211" s="31"/>
      <c r="AA211" s="31"/>
      <c r="AB211" s="31"/>
      <c r="AC211" s="31"/>
      <c r="AD211" s="31"/>
      <c r="AE211" s="31"/>
      <c r="AT211" s="19" t="s">
        <v>177</v>
      </c>
      <c r="AU211" s="19" t="s">
        <v>78</v>
      </c>
    </row>
    <row r="212" spans="1:65" s="2" customFormat="1" ht="24.2" customHeight="1">
      <c r="A212" s="273"/>
      <c r="B212" s="276"/>
      <c r="C212" s="298" t="s">
        <v>109</v>
      </c>
      <c r="D212" s="298" t="s">
        <v>170</v>
      </c>
      <c r="E212" s="299" t="s">
        <v>277</v>
      </c>
      <c r="F212" s="300" t="s">
        <v>278</v>
      </c>
      <c r="G212" s="301" t="s">
        <v>263</v>
      </c>
      <c r="H212" s="302">
        <v>107.865</v>
      </c>
      <c r="I212" s="266"/>
      <c r="J212" s="303">
        <f>ROUND(I212*H212,2)</f>
        <v>0</v>
      </c>
      <c r="K212" s="300" t="s">
        <v>174</v>
      </c>
      <c r="L212" s="32"/>
      <c r="M212" s="126" t="s">
        <v>3</v>
      </c>
      <c r="N212" s="127" t="s">
        <v>39</v>
      </c>
      <c r="O212" s="128">
        <v>1.21</v>
      </c>
      <c r="P212" s="128">
        <f>O212*H212</f>
        <v>130.51665</v>
      </c>
      <c r="Q212" s="128">
        <v>1.02036</v>
      </c>
      <c r="R212" s="128">
        <f>Q212*H212</f>
        <v>110.0611314</v>
      </c>
      <c r="S212" s="128">
        <v>0</v>
      </c>
      <c r="T212" s="129">
        <f>S212*H212</f>
        <v>0</v>
      </c>
      <c r="U212" s="31"/>
      <c r="V212" s="31"/>
      <c r="W212" s="31"/>
      <c r="X212" s="31"/>
      <c r="Y212" s="31"/>
      <c r="Z212" s="31"/>
      <c r="AA212" s="31"/>
      <c r="AB212" s="31"/>
      <c r="AC212" s="31"/>
      <c r="AD212" s="31"/>
      <c r="AE212" s="31"/>
      <c r="AR212" s="130" t="s">
        <v>175</v>
      </c>
      <c r="AT212" s="130" t="s">
        <v>170</v>
      </c>
      <c r="AU212" s="130" t="s">
        <v>78</v>
      </c>
      <c r="AY212" s="19" t="s">
        <v>168</v>
      </c>
      <c r="BE212" s="131">
        <f>IF(N212="základní",J212,0)</f>
        <v>0</v>
      </c>
      <c r="BF212" s="131">
        <f>IF(N212="snížená",J212,0)</f>
        <v>0</v>
      </c>
      <c r="BG212" s="131">
        <f>IF(N212="zákl. přenesená",J212,0)</f>
        <v>0</v>
      </c>
      <c r="BH212" s="131">
        <f>IF(N212="sníž. přenesená",J212,0)</f>
        <v>0</v>
      </c>
      <c r="BI212" s="131">
        <f>IF(N212="nulová",J212,0)</f>
        <v>0</v>
      </c>
      <c r="BJ212" s="19" t="s">
        <v>76</v>
      </c>
      <c r="BK212" s="131">
        <f>ROUND(I212*H212,2)</f>
        <v>0</v>
      </c>
      <c r="BL212" s="19" t="s">
        <v>175</v>
      </c>
      <c r="BM212" s="130" t="s">
        <v>279</v>
      </c>
    </row>
    <row r="213" spans="1:47" s="2" customFormat="1" ht="12">
      <c r="A213" s="273"/>
      <c r="B213" s="276"/>
      <c r="C213" s="273"/>
      <c r="D213" s="304" t="s">
        <v>177</v>
      </c>
      <c r="E213" s="273"/>
      <c r="F213" s="305" t="s">
        <v>280</v>
      </c>
      <c r="G213" s="273"/>
      <c r="H213" s="273"/>
      <c r="I213" s="263"/>
      <c r="J213" s="273"/>
      <c r="K213" s="273"/>
      <c r="L213" s="32"/>
      <c r="M213" s="132"/>
      <c r="N213" s="133"/>
      <c r="O213" s="50"/>
      <c r="P213" s="50"/>
      <c r="Q213" s="50"/>
      <c r="R213" s="50"/>
      <c r="S213" s="50"/>
      <c r="T213" s="51"/>
      <c r="U213" s="31"/>
      <c r="V213" s="31"/>
      <c r="W213" s="31"/>
      <c r="X213" s="31"/>
      <c r="Y213" s="31"/>
      <c r="Z213" s="31"/>
      <c r="AA213" s="31"/>
      <c r="AB213" s="31"/>
      <c r="AC213" s="31"/>
      <c r="AD213" s="31"/>
      <c r="AE213" s="31"/>
      <c r="AT213" s="19" t="s">
        <v>177</v>
      </c>
      <c r="AU213" s="19" t="s">
        <v>78</v>
      </c>
    </row>
    <row r="214" spans="1:51" s="13" customFormat="1" ht="12">
      <c r="A214" s="306"/>
      <c r="B214" s="307"/>
      <c r="C214" s="306"/>
      <c r="D214" s="308" t="s">
        <v>179</v>
      </c>
      <c r="E214" s="309" t="s">
        <v>3</v>
      </c>
      <c r="F214" s="310" t="s">
        <v>281</v>
      </c>
      <c r="G214" s="306"/>
      <c r="H214" s="309" t="s">
        <v>3</v>
      </c>
      <c r="I214" s="267"/>
      <c r="J214" s="306"/>
      <c r="K214" s="306"/>
      <c r="L214" s="134"/>
      <c r="M214" s="136"/>
      <c r="N214" s="137"/>
      <c r="O214" s="137"/>
      <c r="P214" s="137"/>
      <c r="Q214" s="137"/>
      <c r="R214" s="137"/>
      <c r="S214" s="137"/>
      <c r="T214" s="138"/>
      <c r="AT214" s="135" t="s">
        <v>179</v>
      </c>
      <c r="AU214" s="135" t="s">
        <v>78</v>
      </c>
      <c r="AV214" s="13" t="s">
        <v>76</v>
      </c>
      <c r="AW214" s="13" t="s">
        <v>30</v>
      </c>
      <c r="AX214" s="13" t="s">
        <v>68</v>
      </c>
      <c r="AY214" s="135" t="s">
        <v>168</v>
      </c>
    </row>
    <row r="215" spans="1:51" s="13" customFormat="1" ht="12">
      <c r="A215" s="306"/>
      <c r="B215" s="307"/>
      <c r="C215" s="306"/>
      <c r="D215" s="308" t="s">
        <v>179</v>
      </c>
      <c r="E215" s="309" t="s">
        <v>3</v>
      </c>
      <c r="F215" s="310" t="s">
        <v>282</v>
      </c>
      <c r="G215" s="306"/>
      <c r="H215" s="309" t="s">
        <v>3</v>
      </c>
      <c r="I215" s="267"/>
      <c r="J215" s="306"/>
      <c r="K215" s="306"/>
      <c r="L215" s="134"/>
      <c r="M215" s="136"/>
      <c r="N215" s="137"/>
      <c r="O215" s="137"/>
      <c r="P215" s="137"/>
      <c r="Q215" s="137"/>
      <c r="R215" s="137"/>
      <c r="S215" s="137"/>
      <c r="T215" s="138"/>
      <c r="AT215" s="135" t="s">
        <v>179</v>
      </c>
      <c r="AU215" s="135" t="s">
        <v>78</v>
      </c>
      <c r="AV215" s="13" t="s">
        <v>76</v>
      </c>
      <c r="AW215" s="13" t="s">
        <v>30</v>
      </c>
      <c r="AX215" s="13" t="s">
        <v>68</v>
      </c>
      <c r="AY215" s="135" t="s">
        <v>168</v>
      </c>
    </row>
    <row r="216" spans="1:51" s="13" customFormat="1" ht="12">
      <c r="A216" s="306"/>
      <c r="B216" s="307"/>
      <c r="C216" s="306"/>
      <c r="D216" s="308" t="s">
        <v>179</v>
      </c>
      <c r="E216" s="309" t="s">
        <v>3</v>
      </c>
      <c r="F216" s="310" t="s">
        <v>283</v>
      </c>
      <c r="G216" s="306"/>
      <c r="H216" s="309" t="s">
        <v>3</v>
      </c>
      <c r="I216" s="267"/>
      <c r="J216" s="306"/>
      <c r="K216" s="306"/>
      <c r="L216" s="134"/>
      <c r="M216" s="136"/>
      <c r="N216" s="137"/>
      <c r="O216" s="137"/>
      <c r="P216" s="137"/>
      <c r="Q216" s="137"/>
      <c r="R216" s="137"/>
      <c r="S216" s="137"/>
      <c r="T216" s="138"/>
      <c r="AT216" s="135" t="s">
        <v>179</v>
      </c>
      <c r="AU216" s="135" t="s">
        <v>78</v>
      </c>
      <c r="AV216" s="13" t="s">
        <v>76</v>
      </c>
      <c r="AW216" s="13" t="s">
        <v>30</v>
      </c>
      <c r="AX216" s="13" t="s">
        <v>68</v>
      </c>
      <c r="AY216" s="135" t="s">
        <v>168</v>
      </c>
    </row>
    <row r="217" spans="1:51" s="14" customFormat="1" ht="12">
      <c r="A217" s="311"/>
      <c r="B217" s="312"/>
      <c r="C217" s="311"/>
      <c r="D217" s="308" t="s">
        <v>179</v>
      </c>
      <c r="E217" s="313" t="s">
        <v>3</v>
      </c>
      <c r="F217" s="314" t="s">
        <v>284</v>
      </c>
      <c r="G217" s="311"/>
      <c r="H217" s="315">
        <v>80.99</v>
      </c>
      <c r="I217" s="268"/>
      <c r="J217" s="311"/>
      <c r="K217" s="311"/>
      <c r="L217" s="139"/>
      <c r="M217" s="141"/>
      <c r="N217" s="142"/>
      <c r="O217" s="142"/>
      <c r="P217" s="142"/>
      <c r="Q217" s="142"/>
      <c r="R217" s="142"/>
      <c r="S217" s="142"/>
      <c r="T217" s="143"/>
      <c r="AT217" s="140" t="s">
        <v>179</v>
      </c>
      <c r="AU217" s="140" t="s">
        <v>78</v>
      </c>
      <c r="AV217" s="14" t="s">
        <v>78</v>
      </c>
      <c r="AW217" s="14" t="s">
        <v>30</v>
      </c>
      <c r="AX217" s="14" t="s">
        <v>68</v>
      </c>
      <c r="AY217" s="140" t="s">
        <v>168</v>
      </c>
    </row>
    <row r="218" spans="1:51" s="13" customFormat="1" ht="12">
      <c r="A218" s="306"/>
      <c r="B218" s="307"/>
      <c r="C218" s="306"/>
      <c r="D218" s="308" t="s">
        <v>179</v>
      </c>
      <c r="E218" s="309" t="s">
        <v>3</v>
      </c>
      <c r="F218" s="310" t="s">
        <v>285</v>
      </c>
      <c r="G218" s="306"/>
      <c r="H218" s="309" t="s">
        <v>3</v>
      </c>
      <c r="I218" s="267"/>
      <c r="J218" s="306"/>
      <c r="K218" s="306"/>
      <c r="L218" s="134"/>
      <c r="M218" s="136"/>
      <c r="N218" s="137"/>
      <c r="O218" s="137"/>
      <c r="P218" s="137"/>
      <c r="Q218" s="137"/>
      <c r="R218" s="137"/>
      <c r="S218" s="137"/>
      <c r="T218" s="138"/>
      <c r="AT218" s="135" t="s">
        <v>179</v>
      </c>
      <c r="AU218" s="135" t="s">
        <v>78</v>
      </c>
      <c r="AV218" s="13" t="s">
        <v>76</v>
      </c>
      <c r="AW218" s="13" t="s">
        <v>30</v>
      </c>
      <c r="AX218" s="13" t="s">
        <v>68</v>
      </c>
      <c r="AY218" s="135" t="s">
        <v>168</v>
      </c>
    </row>
    <row r="219" spans="1:51" s="14" customFormat="1" ht="12">
      <c r="A219" s="311"/>
      <c r="B219" s="312"/>
      <c r="C219" s="311"/>
      <c r="D219" s="308" t="s">
        <v>179</v>
      </c>
      <c r="E219" s="313" t="s">
        <v>3</v>
      </c>
      <c r="F219" s="314" t="s">
        <v>286</v>
      </c>
      <c r="G219" s="311"/>
      <c r="H219" s="315">
        <v>10</v>
      </c>
      <c r="I219" s="268"/>
      <c r="J219" s="311"/>
      <c r="K219" s="311"/>
      <c r="L219" s="139"/>
      <c r="M219" s="141"/>
      <c r="N219" s="142"/>
      <c r="O219" s="142"/>
      <c r="P219" s="142"/>
      <c r="Q219" s="142"/>
      <c r="R219" s="142"/>
      <c r="S219" s="142"/>
      <c r="T219" s="143"/>
      <c r="AT219" s="140" t="s">
        <v>179</v>
      </c>
      <c r="AU219" s="140" t="s">
        <v>78</v>
      </c>
      <c r="AV219" s="14" t="s">
        <v>78</v>
      </c>
      <c r="AW219" s="14" t="s">
        <v>30</v>
      </c>
      <c r="AX219" s="14" t="s">
        <v>68</v>
      </c>
      <c r="AY219" s="140" t="s">
        <v>168</v>
      </c>
    </row>
    <row r="220" spans="1:51" s="13" customFormat="1" ht="12">
      <c r="A220" s="306"/>
      <c r="B220" s="307"/>
      <c r="C220" s="306"/>
      <c r="D220" s="308" t="s">
        <v>179</v>
      </c>
      <c r="E220" s="309" t="s">
        <v>3</v>
      </c>
      <c r="F220" s="310" t="s">
        <v>287</v>
      </c>
      <c r="G220" s="306"/>
      <c r="H220" s="309" t="s">
        <v>3</v>
      </c>
      <c r="I220" s="267"/>
      <c r="J220" s="306"/>
      <c r="K220" s="306"/>
      <c r="L220" s="134"/>
      <c r="M220" s="136"/>
      <c r="N220" s="137"/>
      <c r="O220" s="137"/>
      <c r="P220" s="137"/>
      <c r="Q220" s="137"/>
      <c r="R220" s="137"/>
      <c r="S220" s="137"/>
      <c r="T220" s="138"/>
      <c r="AT220" s="135" t="s">
        <v>179</v>
      </c>
      <c r="AU220" s="135" t="s">
        <v>78</v>
      </c>
      <c r="AV220" s="13" t="s">
        <v>76</v>
      </c>
      <c r="AW220" s="13" t="s">
        <v>30</v>
      </c>
      <c r="AX220" s="13" t="s">
        <v>68</v>
      </c>
      <c r="AY220" s="135" t="s">
        <v>168</v>
      </c>
    </row>
    <row r="221" spans="1:51" s="14" customFormat="1" ht="12">
      <c r="A221" s="311"/>
      <c r="B221" s="312"/>
      <c r="C221" s="311"/>
      <c r="D221" s="308" t="s">
        <v>179</v>
      </c>
      <c r="E221" s="313" t="s">
        <v>3</v>
      </c>
      <c r="F221" s="314" t="s">
        <v>288</v>
      </c>
      <c r="G221" s="311"/>
      <c r="H221" s="315">
        <v>16.875</v>
      </c>
      <c r="I221" s="268"/>
      <c r="J221" s="311"/>
      <c r="K221" s="311"/>
      <c r="L221" s="139"/>
      <c r="M221" s="141"/>
      <c r="N221" s="142"/>
      <c r="O221" s="142"/>
      <c r="P221" s="142"/>
      <c r="Q221" s="142"/>
      <c r="R221" s="142"/>
      <c r="S221" s="142"/>
      <c r="T221" s="143"/>
      <c r="AT221" s="140" t="s">
        <v>179</v>
      </c>
      <c r="AU221" s="140" t="s">
        <v>78</v>
      </c>
      <c r="AV221" s="14" t="s">
        <v>78</v>
      </c>
      <c r="AW221" s="14" t="s">
        <v>30</v>
      </c>
      <c r="AX221" s="14" t="s">
        <v>68</v>
      </c>
      <c r="AY221" s="140" t="s">
        <v>168</v>
      </c>
    </row>
    <row r="222" spans="1:51" s="15" customFormat="1" ht="12">
      <c r="A222" s="316"/>
      <c r="B222" s="317"/>
      <c r="C222" s="316"/>
      <c r="D222" s="308" t="s">
        <v>179</v>
      </c>
      <c r="E222" s="318" t="s">
        <v>3</v>
      </c>
      <c r="F222" s="319" t="s">
        <v>186</v>
      </c>
      <c r="G222" s="316"/>
      <c r="H222" s="320">
        <v>107.865</v>
      </c>
      <c r="I222" s="269"/>
      <c r="J222" s="316"/>
      <c r="K222" s="316"/>
      <c r="L222" s="144"/>
      <c r="M222" s="146"/>
      <c r="N222" s="147"/>
      <c r="O222" s="147"/>
      <c r="P222" s="147"/>
      <c r="Q222" s="147"/>
      <c r="R222" s="147"/>
      <c r="S222" s="147"/>
      <c r="T222" s="148"/>
      <c r="AT222" s="145" t="s">
        <v>179</v>
      </c>
      <c r="AU222" s="145" t="s">
        <v>78</v>
      </c>
      <c r="AV222" s="15" t="s">
        <v>175</v>
      </c>
      <c r="AW222" s="15" t="s">
        <v>30</v>
      </c>
      <c r="AX222" s="15" t="s">
        <v>76</v>
      </c>
      <c r="AY222" s="145" t="s">
        <v>168</v>
      </c>
    </row>
    <row r="223" spans="1:65" s="2" customFormat="1" ht="33" customHeight="1">
      <c r="A223" s="273"/>
      <c r="B223" s="276"/>
      <c r="C223" s="298" t="s">
        <v>289</v>
      </c>
      <c r="D223" s="298" t="s">
        <v>170</v>
      </c>
      <c r="E223" s="299" t="s">
        <v>290</v>
      </c>
      <c r="F223" s="300" t="s">
        <v>291</v>
      </c>
      <c r="G223" s="301" t="s">
        <v>231</v>
      </c>
      <c r="H223" s="302">
        <v>1.174</v>
      </c>
      <c r="I223" s="266"/>
      <c r="J223" s="303">
        <f>ROUND(I223*H223,2)</f>
        <v>0</v>
      </c>
      <c r="K223" s="300" t="s">
        <v>174</v>
      </c>
      <c r="L223" s="32"/>
      <c r="M223" s="126" t="s">
        <v>3</v>
      </c>
      <c r="N223" s="127" t="s">
        <v>39</v>
      </c>
      <c r="O223" s="128">
        <v>22.491</v>
      </c>
      <c r="P223" s="128">
        <f>O223*H223</f>
        <v>26.404434</v>
      </c>
      <c r="Q223" s="128">
        <v>1.0594</v>
      </c>
      <c r="R223" s="128">
        <f>Q223*H223</f>
        <v>1.2437355999999997</v>
      </c>
      <c r="S223" s="128">
        <v>0</v>
      </c>
      <c r="T223" s="129">
        <f>S223*H223</f>
        <v>0</v>
      </c>
      <c r="U223" s="31"/>
      <c r="V223" s="31"/>
      <c r="W223" s="31"/>
      <c r="X223" s="31"/>
      <c r="Y223" s="31"/>
      <c r="Z223" s="31"/>
      <c r="AA223" s="31"/>
      <c r="AB223" s="31"/>
      <c r="AC223" s="31"/>
      <c r="AD223" s="31"/>
      <c r="AE223" s="31"/>
      <c r="AR223" s="130" t="s">
        <v>175</v>
      </c>
      <c r="AT223" s="130" t="s">
        <v>170</v>
      </c>
      <c r="AU223" s="130" t="s">
        <v>78</v>
      </c>
      <c r="AY223" s="19" t="s">
        <v>168</v>
      </c>
      <c r="BE223" s="131">
        <f>IF(N223="základní",J223,0)</f>
        <v>0</v>
      </c>
      <c r="BF223" s="131">
        <f>IF(N223="snížená",J223,0)</f>
        <v>0</v>
      </c>
      <c r="BG223" s="131">
        <f>IF(N223="zákl. přenesená",J223,0)</f>
        <v>0</v>
      </c>
      <c r="BH223" s="131">
        <f>IF(N223="sníž. přenesená",J223,0)</f>
        <v>0</v>
      </c>
      <c r="BI223" s="131">
        <f>IF(N223="nulová",J223,0)</f>
        <v>0</v>
      </c>
      <c r="BJ223" s="19" t="s">
        <v>76</v>
      </c>
      <c r="BK223" s="131">
        <f>ROUND(I223*H223,2)</f>
        <v>0</v>
      </c>
      <c r="BL223" s="19" t="s">
        <v>175</v>
      </c>
      <c r="BM223" s="130" t="s">
        <v>292</v>
      </c>
    </row>
    <row r="224" spans="1:47" s="2" customFormat="1" ht="12">
      <c r="A224" s="273"/>
      <c r="B224" s="276"/>
      <c r="C224" s="273"/>
      <c r="D224" s="304" t="s">
        <v>177</v>
      </c>
      <c r="E224" s="273"/>
      <c r="F224" s="305" t="s">
        <v>293</v>
      </c>
      <c r="G224" s="273"/>
      <c r="H224" s="273"/>
      <c r="I224" s="263"/>
      <c r="J224" s="273"/>
      <c r="K224" s="273"/>
      <c r="L224" s="32"/>
      <c r="M224" s="132"/>
      <c r="N224" s="133"/>
      <c r="O224" s="50"/>
      <c r="P224" s="50"/>
      <c r="Q224" s="50"/>
      <c r="R224" s="50"/>
      <c r="S224" s="50"/>
      <c r="T224" s="51"/>
      <c r="U224" s="31"/>
      <c r="V224" s="31"/>
      <c r="W224" s="31"/>
      <c r="X224" s="31"/>
      <c r="Y224" s="31"/>
      <c r="Z224" s="31"/>
      <c r="AA224" s="31"/>
      <c r="AB224" s="31"/>
      <c r="AC224" s="31"/>
      <c r="AD224" s="31"/>
      <c r="AE224" s="31"/>
      <c r="AT224" s="19" t="s">
        <v>177</v>
      </c>
      <c r="AU224" s="19" t="s">
        <v>78</v>
      </c>
    </row>
    <row r="225" spans="1:51" s="13" customFormat="1" ht="12">
      <c r="A225" s="306"/>
      <c r="B225" s="307"/>
      <c r="C225" s="306"/>
      <c r="D225" s="308" t="s">
        <v>179</v>
      </c>
      <c r="E225" s="309" t="s">
        <v>3</v>
      </c>
      <c r="F225" s="310" t="s">
        <v>281</v>
      </c>
      <c r="G225" s="306"/>
      <c r="H225" s="309" t="s">
        <v>3</v>
      </c>
      <c r="I225" s="267"/>
      <c r="J225" s="306"/>
      <c r="K225" s="306"/>
      <c r="L225" s="134"/>
      <c r="M225" s="136"/>
      <c r="N225" s="137"/>
      <c r="O225" s="137"/>
      <c r="P225" s="137"/>
      <c r="Q225" s="137"/>
      <c r="R225" s="137"/>
      <c r="S225" s="137"/>
      <c r="T225" s="138"/>
      <c r="AT225" s="135" t="s">
        <v>179</v>
      </c>
      <c r="AU225" s="135" t="s">
        <v>78</v>
      </c>
      <c r="AV225" s="13" t="s">
        <v>76</v>
      </c>
      <c r="AW225" s="13" t="s">
        <v>30</v>
      </c>
      <c r="AX225" s="13" t="s">
        <v>68</v>
      </c>
      <c r="AY225" s="135" t="s">
        <v>168</v>
      </c>
    </row>
    <row r="226" spans="1:51" s="13" customFormat="1" ht="12">
      <c r="A226" s="306"/>
      <c r="B226" s="307"/>
      <c r="C226" s="306"/>
      <c r="D226" s="308" t="s">
        <v>179</v>
      </c>
      <c r="E226" s="309" t="s">
        <v>3</v>
      </c>
      <c r="F226" s="310" t="s">
        <v>294</v>
      </c>
      <c r="G226" s="306"/>
      <c r="H226" s="309" t="s">
        <v>3</v>
      </c>
      <c r="I226" s="267"/>
      <c r="J226" s="306"/>
      <c r="K226" s="306"/>
      <c r="L226" s="134"/>
      <c r="M226" s="136"/>
      <c r="N226" s="137"/>
      <c r="O226" s="137"/>
      <c r="P226" s="137"/>
      <c r="Q226" s="137"/>
      <c r="R226" s="137"/>
      <c r="S226" s="137"/>
      <c r="T226" s="138"/>
      <c r="AT226" s="135" t="s">
        <v>179</v>
      </c>
      <c r="AU226" s="135" t="s">
        <v>78</v>
      </c>
      <c r="AV226" s="13" t="s">
        <v>76</v>
      </c>
      <c r="AW226" s="13" t="s">
        <v>30</v>
      </c>
      <c r="AX226" s="13" t="s">
        <v>68</v>
      </c>
      <c r="AY226" s="135" t="s">
        <v>168</v>
      </c>
    </row>
    <row r="227" spans="1:51" s="13" customFormat="1" ht="12">
      <c r="A227" s="306"/>
      <c r="B227" s="307"/>
      <c r="C227" s="306"/>
      <c r="D227" s="308" t="s">
        <v>179</v>
      </c>
      <c r="E227" s="309" t="s">
        <v>3</v>
      </c>
      <c r="F227" s="310" t="s">
        <v>283</v>
      </c>
      <c r="G227" s="306"/>
      <c r="H227" s="309" t="s">
        <v>3</v>
      </c>
      <c r="I227" s="267"/>
      <c r="J227" s="306"/>
      <c r="K227" s="306"/>
      <c r="L227" s="134"/>
      <c r="M227" s="136"/>
      <c r="N227" s="137"/>
      <c r="O227" s="137"/>
      <c r="P227" s="137"/>
      <c r="Q227" s="137"/>
      <c r="R227" s="137"/>
      <c r="S227" s="137"/>
      <c r="T227" s="138"/>
      <c r="AT227" s="135" t="s">
        <v>179</v>
      </c>
      <c r="AU227" s="135" t="s">
        <v>78</v>
      </c>
      <c r="AV227" s="13" t="s">
        <v>76</v>
      </c>
      <c r="AW227" s="13" t="s">
        <v>30</v>
      </c>
      <c r="AX227" s="13" t="s">
        <v>68</v>
      </c>
      <c r="AY227" s="135" t="s">
        <v>168</v>
      </c>
    </row>
    <row r="228" spans="1:51" s="14" customFormat="1" ht="12">
      <c r="A228" s="311"/>
      <c r="B228" s="312"/>
      <c r="C228" s="311"/>
      <c r="D228" s="308" t="s">
        <v>179</v>
      </c>
      <c r="E228" s="313" t="s">
        <v>3</v>
      </c>
      <c r="F228" s="314" t="s">
        <v>295</v>
      </c>
      <c r="G228" s="311"/>
      <c r="H228" s="315">
        <v>0.46</v>
      </c>
      <c r="I228" s="268"/>
      <c r="J228" s="311"/>
      <c r="K228" s="311"/>
      <c r="L228" s="139"/>
      <c r="M228" s="141"/>
      <c r="N228" s="142"/>
      <c r="O228" s="142"/>
      <c r="P228" s="142"/>
      <c r="Q228" s="142"/>
      <c r="R228" s="142"/>
      <c r="S228" s="142"/>
      <c r="T228" s="143"/>
      <c r="AT228" s="140" t="s">
        <v>179</v>
      </c>
      <c r="AU228" s="140" t="s">
        <v>78</v>
      </c>
      <c r="AV228" s="14" t="s">
        <v>78</v>
      </c>
      <c r="AW228" s="14" t="s">
        <v>30</v>
      </c>
      <c r="AX228" s="14" t="s">
        <v>68</v>
      </c>
      <c r="AY228" s="140" t="s">
        <v>168</v>
      </c>
    </row>
    <row r="229" spans="1:51" s="13" customFormat="1" ht="12">
      <c r="A229" s="306"/>
      <c r="B229" s="307"/>
      <c r="C229" s="306"/>
      <c r="D229" s="308" t="s">
        <v>179</v>
      </c>
      <c r="E229" s="309" t="s">
        <v>3</v>
      </c>
      <c r="F229" s="310" t="s">
        <v>285</v>
      </c>
      <c r="G229" s="306"/>
      <c r="H229" s="309" t="s">
        <v>3</v>
      </c>
      <c r="I229" s="267"/>
      <c r="J229" s="306"/>
      <c r="K229" s="306"/>
      <c r="L229" s="134"/>
      <c r="M229" s="136"/>
      <c r="N229" s="137"/>
      <c r="O229" s="137"/>
      <c r="P229" s="137"/>
      <c r="Q229" s="137"/>
      <c r="R229" s="137"/>
      <c r="S229" s="137"/>
      <c r="T229" s="138"/>
      <c r="AT229" s="135" t="s">
        <v>179</v>
      </c>
      <c r="AU229" s="135" t="s">
        <v>78</v>
      </c>
      <c r="AV229" s="13" t="s">
        <v>76</v>
      </c>
      <c r="AW229" s="13" t="s">
        <v>30</v>
      </c>
      <c r="AX229" s="13" t="s">
        <v>68</v>
      </c>
      <c r="AY229" s="135" t="s">
        <v>168</v>
      </c>
    </row>
    <row r="230" spans="1:51" s="14" customFormat="1" ht="12">
      <c r="A230" s="311"/>
      <c r="B230" s="312"/>
      <c r="C230" s="311"/>
      <c r="D230" s="308" t="s">
        <v>179</v>
      </c>
      <c r="E230" s="313" t="s">
        <v>3</v>
      </c>
      <c r="F230" s="314" t="s">
        <v>296</v>
      </c>
      <c r="G230" s="311"/>
      <c r="H230" s="315">
        <v>0.057</v>
      </c>
      <c r="I230" s="268"/>
      <c r="J230" s="311"/>
      <c r="K230" s="311"/>
      <c r="L230" s="139"/>
      <c r="M230" s="141"/>
      <c r="N230" s="142"/>
      <c r="O230" s="142"/>
      <c r="P230" s="142"/>
      <c r="Q230" s="142"/>
      <c r="R230" s="142"/>
      <c r="S230" s="142"/>
      <c r="T230" s="143"/>
      <c r="AT230" s="140" t="s">
        <v>179</v>
      </c>
      <c r="AU230" s="140" t="s">
        <v>78</v>
      </c>
      <c r="AV230" s="14" t="s">
        <v>78</v>
      </c>
      <c r="AW230" s="14" t="s">
        <v>30</v>
      </c>
      <c r="AX230" s="14" t="s">
        <v>68</v>
      </c>
      <c r="AY230" s="140" t="s">
        <v>168</v>
      </c>
    </row>
    <row r="231" spans="1:51" s="13" customFormat="1" ht="12">
      <c r="A231" s="306"/>
      <c r="B231" s="307"/>
      <c r="C231" s="306"/>
      <c r="D231" s="308" t="s">
        <v>179</v>
      </c>
      <c r="E231" s="309" t="s">
        <v>3</v>
      </c>
      <c r="F231" s="310" t="s">
        <v>287</v>
      </c>
      <c r="G231" s="306"/>
      <c r="H231" s="309" t="s">
        <v>3</v>
      </c>
      <c r="I231" s="267"/>
      <c r="J231" s="306"/>
      <c r="K231" s="306"/>
      <c r="L231" s="134"/>
      <c r="M231" s="136"/>
      <c r="N231" s="137"/>
      <c r="O231" s="137"/>
      <c r="P231" s="137"/>
      <c r="Q231" s="137"/>
      <c r="R231" s="137"/>
      <c r="S231" s="137"/>
      <c r="T231" s="138"/>
      <c r="AT231" s="135" t="s">
        <v>179</v>
      </c>
      <c r="AU231" s="135" t="s">
        <v>78</v>
      </c>
      <c r="AV231" s="13" t="s">
        <v>76</v>
      </c>
      <c r="AW231" s="13" t="s">
        <v>30</v>
      </c>
      <c r="AX231" s="13" t="s">
        <v>68</v>
      </c>
      <c r="AY231" s="135" t="s">
        <v>168</v>
      </c>
    </row>
    <row r="232" spans="1:51" s="14" customFormat="1" ht="12">
      <c r="A232" s="311"/>
      <c r="B232" s="312"/>
      <c r="C232" s="311"/>
      <c r="D232" s="308" t="s">
        <v>179</v>
      </c>
      <c r="E232" s="313" t="s">
        <v>3</v>
      </c>
      <c r="F232" s="314" t="s">
        <v>297</v>
      </c>
      <c r="G232" s="311"/>
      <c r="H232" s="315">
        <v>0.096</v>
      </c>
      <c r="I232" s="268"/>
      <c r="J232" s="311"/>
      <c r="K232" s="311"/>
      <c r="L232" s="139"/>
      <c r="M232" s="141"/>
      <c r="N232" s="142"/>
      <c r="O232" s="142"/>
      <c r="P232" s="142"/>
      <c r="Q232" s="142"/>
      <c r="R232" s="142"/>
      <c r="S232" s="142"/>
      <c r="T232" s="143"/>
      <c r="AT232" s="140" t="s">
        <v>179</v>
      </c>
      <c r="AU232" s="140" t="s">
        <v>78</v>
      </c>
      <c r="AV232" s="14" t="s">
        <v>78</v>
      </c>
      <c r="AW232" s="14" t="s">
        <v>30</v>
      </c>
      <c r="AX232" s="14" t="s">
        <v>68</v>
      </c>
      <c r="AY232" s="140" t="s">
        <v>168</v>
      </c>
    </row>
    <row r="233" spans="1:51" s="13" customFormat="1" ht="12">
      <c r="A233" s="306"/>
      <c r="B233" s="307"/>
      <c r="C233" s="306"/>
      <c r="D233" s="308" t="s">
        <v>179</v>
      </c>
      <c r="E233" s="309" t="s">
        <v>3</v>
      </c>
      <c r="F233" s="310" t="s">
        <v>298</v>
      </c>
      <c r="G233" s="306"/>
      <c r="H233" s="309" t="s">
        <v>3</v>
      </c>
      <c r="I233" s="267"/>
      <c r="J233" s="306"/>
      <c r="K233" s="306"/>
      <c r="L233" s="134"/>
      <c r="M233" s="136"/>
      <c r="N233" s="137"/>
      <c r="O233" s="137"/>
      <c r="P233" s="137"/>
      <c r="Q233" s="137"/>
      <c r="R233" s="137"/>
      <c r="S233" s="137"/>
      <c r="T233" s="138"/>
      <c r="AT233" s="135" t="s">
        <v>179</v>
      </c>
      <c r="AU233" s="135" t="s">
        <v>78</v>
      </c>
      <c r="AV233" s="13" t="s">
        <v>76</v>
      </c>
      <c r="AW233" s="13" t="s">
        <v>30</v>
      </c>
      <c r="AX233" s="13" t="s">
        <v>68</v>
      </c>
      <c r="AY233" s="135" t="s">
        <v>168</v>
      </c>
    </row>
    <row r="234" spans="1:51" s="13" customFormat="1" ht="12">
      <c r="A234" s="306"/>
      <c r="B234" s="307"/>
      <c r="C234" s="306"/>
      <c r="D234" s="308" t="s">
        <v>179</v>
      </c>
      <c r="E234" s="309" t="s">
        <v>3</v>
      </c>
      <c r="F234" s="310" t="s">
        <v>283</v>
      </c>
      <c r="G234" s="306"/>
      <c r="H234" s="309" t="s">
        <v>3</v>
      </c>
      <c r="I234" s="267"/>
      <c r="J234" s="306"/>
      <c r="K234" s="306"/>
      <c r="L234" s="134"/>
      <c r="M234" s="136"/>
      <c r="N234" s="137"/>
      <c r="O234" s="137"/>
      <c r="P234" s="137"/>
      <c r="Q234" s="137"/>
      <c r="R234" s="137"/>
      <c r="S234" s="137"/>
      <c r="T234" s="138"/>
      <c r="AT234" s="135" t="s">
        <v>179</v>
      </c>
      <c r="AU234" s="135" t="s">
        <v>78</v>
      </c>
      <c r="AV234" s="13" t="s">
        <v>76</v>
      </c>
      <c r="AW234" s="13" t="s">
        <v>30</v>
      </c>
      <c r="AX234" s="13" t="s">
        <v>68</v>
      </c>
      <c r="AY234" s="135" t="s">
        <v>168</v>
      </c>
    </row>
    <row r="235" spans="1:51" s="14" customFormat="1" ht="12">
      <c r="A235" s="311"/>
      <c r="B235" s="312"/>
      <c r="C235" s="311"/>
      <c r="D235" s="308" t="s">
        <v>179</v>
      </c>
      <c r="E235" s="313" t="s">
        <v>3</v>
      </c>
      <c r="F235" s="314" t="s">
        <v>299</v>
      </c>
      <c r="G235" s="311"/>
      <c r="H235" s="315">
        <v>0.426</v>
      </c>
      <c r="I235" s="268"/>
      <c r="J235" s="311"/>
      <c r="K235" s="311"/>
      <c r="L235" s="139"/>
      <c r="M235" s="141"/>
      <c r="N235" s="142"/>
      <c r="O235" s="142"/>
      <c r="P235" s="142"/>
      <c r="Q235" s="142"/>
      <c r="R235" s="142"/>
      <c r="S235" s="142"/>
      <c r="T235" s="143"/>
      <c r="AT235" s="140" t="s">
        <v>179</v>
      </c>
      <c r="AU235" s="140" t="s">
        <v>78</v>
      </c>
      <c r="AV235" s="14" t="s">
        <v>78</v>
      </c>
      <c r="AW235" s="14" t="s">
        <v>30</v>
      </c>
      <c r="AX235" s="14" t="s">
        <v>68</v>
      </c>
      <c r="AY235" s="140" t="s">
        <v>168</v>
      </c>
    </row>
    <row r="236" spans="1:51" s="13" customFormat="1" ht="12">
      <c r="A236" s="306"/>
      <c r="B236" s="307"/>
      <c r="C236" s="306"/>
      <c r="D236" s="308" t="s">
        <v>179</v>
      </c>
      <c r="E236" s="309" t="s">
        <v>3</v>
      </c>
      <c r="F236" s="310" t="s">
        <v>285</v>
      </c>
      <c r="G236" s="306"/>
      <c r="H236" s="309" t="s">
        <v>3</v>
      </c>
      <c r="I236" s="267"/>
      <c r="J236" s="306"/>
      <c r="K236" s="306"/>
      <c r="L236" s="134"/>
      <c r="M236" s="136"/>
      <c r="N236" s="137"/>
      <c r="O236" s="137"/>
      <c r="P236" s="137"/>
      <c r="Q236" s="137"/>
      <c r="R236" s="137"/>
      <c r="S236" s="137"/>
      <c r="T236" s="138"/>
      <c r="AT236" s="135" t="s">
        <v>179</v>
      </c>
      <c r="AU236" s="135" t="s">
        <v>78</v>
      </c>
      <c r="AV236" s="13" t="s">
        <v>76</v>
      </c>
      <c r="AW236" s="13" t="s">
        <v>30</v>
      </c>
      <c r="AX236" s="13" t="s">
        <v>68</v>
      </c>
      <c r="AY236" s="135" t="s">
        <v>168</v>
      </c>
    </row>
    <row r="237" spans="1:51" s="14" customFormat="1" ht="12">
      <c r="A237" s="311"/>
      <c r="B237" s="312"/>
      <c r="C237" s="311"/>
      <c r="D237" s="308" t="s">
        <v>179</v>
      </c>
      <c r="E237" s="313" t="s">
        <v>3</v>
      </c>
      <c r="F237" s="314" t="s">
        <v>300</v>
      </c>
      <c r="G237" s="311"/>
      <c r="H237" s="315">
        <v>0.051</v>
      </c>
      <c r="I237" s="268"/>
      <c r="J237" s="311"/>
      <c r="K237" s="311"/>
      <c r="L237" s="139"/>
      <c r="M237" s="141"/>
      <c r="N237" s="142"/>
      <c r="O237" s="142"/>
      <c r="P237" s="142"/>
      <c r="Q237" s="142"/>
      <c r="R237" s="142"/>
      <c r="S237" s="142"/>
      <c r="T237" s="143"/>
      <c r="AT237" s="140" t="s">
        <v>179</v>
      </c>
      <c r="AU237" s="140" t="s">
        <v>78</v>
      </c>
      <c r="AV237" s="14" t="s">
        <v>78</v>
      </c>
      <c r="AW237" s="14" t="s">
        <v>30</v>
      </c>
      <c r="AX237" s="14" t="s">
        <v>68</v>
      </c>
      <c r="AY237" s="140" t="s">
        <v>168</v>
      </c>
    </row>
    <row r="238" spans="1:51" s="13" customFormat="1" ht="12">
      <c r="A238" s="306"/>
      <c r="B238" s="307"/>
      <c r="C238" s="306"/>
      <c r="D238" s="308" t="s">
        <v>179</v>
      </c>
      <c r="E238" s="309" t="s">
        <v>3</v>
      </c>
      <c r="F238" s="310" t="s">
        <v>287</v>
      </c>
      <c r="G238" s="306"/>
      <c r="H238" s="309" t="s">
        <v>3</v>
      </c>
      <c r="I238" s="267"/>
      <c r="J238" s="306"/>
      <c r="K238" s="306"/>
      <c r="L238" s="134"/>
      <c r="M238" s="136"/>
      <c r="N238" s="137"/>
      <c r="O238" s="137"/>
      <c r="P238" s="137"/>
      <c r="Q238" s="137"/>
      <c r="R238" s="137"/>
      <c r="S238" s="137"/>
      <c r="T238" s="138"/>
      <c r="AT238" s="135" t="s">
        <v>179</v>
      </c>
      <c r="AU238" s="135" t="s">
        <v>78</v>
      </c>
      <c r="AV238" s="13" t="s">
        <v>76</v>
      </c>
      <c r="AW238" s="13" t="s">
        <v>30</v>
      </c>
      <c r="AX238" s="13" t="s">
        <v>68</v>
      </c>
      <c r="AY238" s="135" t="s">
        <v>168</v>
      </c>
    </row>
    <row r="239" spans="1:51" s="14" customFormat="1" ht="12">
      <c r="A239" s="311"/>
      <c r="B239" s="312"/>
      <c r="C239" s="311"/>
      <c r="D239" s="308" t="s">
        <v>179</v>
      </c>
      <c r="E239" s="313" t="s">
        <v>3</v>
      </c>
      <c r="F239" s="314" t="s">
        <v>301</v>
      </c>
      <c r="G239" s="311"/>
      <c r="H239" s="315">
        <v>0.084</v>
      </c>
      <c r="I239" s="268"/>
      <c r="J239" s="311"/>
      <c r="K239" s="311"/>
      <c r="L239" s="139"/>
      <c r="M239" s="141"/>
      <c r="N239" s="142"/>
      <c r="O239" s="142"/>
      <c r="P239" s="142"/>
      <c r="Q239" s="142"/>
      <c r="R239" s="142"/>
      <c r="S239" s="142"/>
      <c r="T239" s="143"/>
      <c r="AT239" s="140" t="s">
        <v>179</v>
      </c>
      <c r="AU239" s="140" t="s">
        <v>78</v>
      </c>
      <c r="AV239" s="14" t="s">
        <v>78</v>
      </c>
      <c r="AW239" s="14" t="s">
        <v>30</v>
      </c>
      <c r="AX239" s="14" t="s">
        <v>68</v>
      </c>
      <c r="AY239" s="140" t="s">
        <v>168</v>
      </c>
    </row>
    <row r="240" spans="1:51" s="15" customFormat="1" ht="12">
      <c r="A240" s="316"/>
      <c r="B240" s="317"/>
      <c r="C240" s="316"/>
      <c r="D240" s="308" t="s">
        <v>179</v>
      </c>
      <c r="E240" s="318" t="s">
        <v>3</v>
      </c>
      <c r="F240" s="319" t="s">
        <v>186</v>
      </c>
      <c r="G240" s="316"/>
      <c r="H240" s="320">
        <v>1.174</v>
      </c>
      <c r="I240" s="269"/>
      <c r="J240" s="316"/>
      <c r="K240" s="316"/>
      <c r="L240" s="144"/>
      <c r="M240" s="146"/>
      <c r="N240" s="147"/>
      <c r="O240" s="147"/>
      <c r="P240" s="147"/>
      <c r="Q240" s="147"/>
      <c r="R240" s="147"/>
      <c r="S240" s="147"/>
      <c r="T240" s="148"/>
      <c r="AT240" s="145" t="s">
        <v>179</v>
      </c>
      <c r="AU240" s="145" t="s">
        <v>78</v>
      </c>
      <c r="AV240" s="15" t="s">
        <v>175</v>
      </c>
      <c r="AW240" s="15" t="s">
        <v>30</v>
      </c>
      <c r="AX240" s="15" t="s">
        <v>76</v>
      </c>
      <c r="AY240" s="145" t="s">
        <v>168</v>
      </c>
    </row>
    <row r="241" spans="1:63" s="12" customFormat="1" ht="22.9" customHeight="1">
      <c r="A241" s="291"/>
      <c r="B241" s="292"/>
      <c r="C241" s="291"/>
      <c r="D241" s="293" t="s">
        <v>67</v>
      </c>
      <c r="E241" s="296" t="s">
        <v>199</v>
      </c>
      <c r="F241" s="296" t="s">
        <v>302</v>
      </c>
      <c r="G241" s="291"/>
      <c r="H241" s="291"/>
      <c r="I241" s="271"/>
      <c r="J241" s="297">
        <f>BK241</f>
        <v>0</v>
      </c>
      <c r="K241" s="291"/>
      <c r="L241" s="118"/>
      <c r="M241" s="120"/>
      <c r="N241" s="121"/>
      <c r="O241" s="121"/>
      <c r="P241" s="122">
        <f>SUM(P242:P257)</f>
        <v>5.393608</v>
      </c>
      <c r="Q241" s="121"/>
      <c r="R241" s="122">
        <f>SUM(R242:R257)</f>
        <v>3.0738650400000003</v>
      </c>
      <c r="S241" s="121"/>
      <c r="T241" s="123">
        <f>SUM(T242:T257)</f>
        <v>0</v>
      </c>
      <c r="AR241" s="119" t="s">
        <v>76</v>
      </c>
      <c r="AT241" s="124" t="s">
        <v>67</v>
      </c>
      <c r="AU241" s="124" t="s">
        <v>76</v>
      </c>
      <c r="AY241" s="119" t="s">
        <v>168</v>
      </c>
      <c r="BK241" s="125">
        <f>SUM(BK242:BK257)</f>
        <v>0</v>
      </c>
    </row>
    <row r="242" spans="1:65" s="2" customFormat="1" ht="24.2" customHeight="1">
      <c r="A242" s="273"/>
      <c r="B242" s="276"/>
      <c r="C242" s="298" t="s">
        <v>303</v>
      </c>
      <c r="D242" s="298" t="s">
        <v>170</v>
      </c>
      <c r="E242" s="299" t="s">
        <v>304</v>
      </c>
      <c r="F242" s="300" t="s">
        <v>305</v>
      </c>
      <c r="G242" s="301" t="s">
        <v>263</v>
      </c>
      <c r="H242" s="302">
        <v>4.139</v>
      </c>
      <c r="I242" s="266"/>
      <c r="J242" s="303">
        <f>ROUND(I242*H242,2)</f>
        <v>0</v>
      </c>
      <c r="K242" s="300" t="s">
        <v>174</v>
      </c>
      <c r="L242" s="32"/>
      <c r="M242" s="126" t="s">
        <v>3</v>
      </c>
      <c r="N242" s="127" t="s">
        <v>39</v>
      </c>
      <c r="O242" s="128">
        <v>1.086</v>
      </c>
      <c r="P242" s="128">
        <f>O242*H242</f>
        <v>4.494954000000001</v>
      </c>
      <c r="Q242" s="128">
        <v>0.73404</v>
      </c>
      <c r="R242" s="128">
        <f>Q242*H242</f>
        <v>3.0381915600000005</v>
      </c>
      <c r="S242" s="128">
        <v>0</v>
      </c>
      <c r="T242" s="129">
        <f>S242*H242</f>
        <v>0</v>
      </c>
      <c r="U242" s="31"/>
      <c r="V242" s="31"/>
      <c r="W242" s="31"/>
      <c r="X242" s="31"/>
      <c r="Y242" s="31"/>
      <c r="Z242" s="31"/>
      <c r="AA242" s="31"/>
      <c r="AB242" s="31"/>
      <c r="AC242" s="31"/>
      <c r="AD242" s="31"/>
      <c r="AE242" s="31"/>
      <c r="AR242" s="130" t="s">
        <v>175</v>
      </c>
      <c r="AT242" s="130" t="s">
        <v>170</v>
      </c>
      <c r="AU242" s="130" t="s">
        <v>78</v>
      </c>
      <c r="AY242" s="19" t="s">
        <v>168</v>
      </c>
      <c r="BE242" s="131">
        <f>IF(N242="základní",J242,0)</f>
        <v>0</v>
      </c>
      <c r="BF242" s="131">
        <f>IF(N242="snížená",J242,0)</f>
        <v>0</v>
      </c>
      <c r="BG242" s="131">
        <f>IF(N242="zákl. přenesená",J242,0)</f>
        <v>0</v>
      </c>
      <c r="BH242" s="131">
        <f>IF(N242="sníž. přenesená",J242,0)</f>
        <v>0</v>
      </c>
      <c r="BI242" s="131">
        <f>IF(N242="nulová",J242,0)</f>
        <v>0</v>
      </c>
      <c r="BJ242" s="19" t="s">
        <v>76</v>
      </c>
      <c r="BK242" s="131">
        <f>ROUND(I242*H242,2)</f>
        <v>0</v>
      </c>
      <c r="BL242" s="19" t="s">
        <v>175</v>
      </c>
      <c r="BM242" s="130" t="s">
        <v>306</v>
      </c>
    </row>
    <row r="243" spans="1:47" s="2" customFormat="1" ht="12">
      <c r="A243" s="273"/>
      <c r="B243" s="276"/>
      <c r="C243" s="273"/>
      <c r="D243" s="304" t="s">
        <v>177</v>
      </c>
      <c r="E243" s="273"/>
      <c r="F243" s="305" t="s">
        <v>307</v>
      </c>
      <c r="G243" s="273"/>
      <c r="H243" s="273"/>
      <c r="I243" s="263"/>
      <c r="J243" s="273"/>
      <c r="K243" s="273"/>
      <c r="L243" s="32"/>
      <c r="M243" s="132"/>
      <c r="N243" s="133"/>
      <c r="O243" s="50"/>
      <c r="P243" s="50"/>
      <c r="Q243" s="50"/>
      <c r="R243" s="50"/>
      <c r="S243" s="50"/>
      <c r="T243" s="51"/>
      <c r="U243" s="31"/>
      <c r="V243" s="31"/>
      <c r="W243" s="31"/>
      <c r="X243" s="31"/>
      <c r="Y243" s="31"/>
      <c r="Z243" s="31"/>
      <c r="AA243" s="31"/>
      <c r="AB243" s="31"/>
      <c r="AC243" s="31"/>
      <c r="AD243" s="31"/>
      <c r="AE243" s="31"/>
      <c r="AT243" s="19" t="s">
        <v>177</v>
      </c>
      <c r="AU243" s="19" t="s">
        <v>78</v>
      </c>
    </row>
    <row r="244" spans="1:51" s="13" customFormat="1" ht="12">
      <c r="A244" s="306"/>
      <c r="B244" s="307"/>
      <c r="C244" s="306"/>
      <c r="D244" s="308" t="s">
        <v>179</v>
      </c>
      <c r="E244" s="309" t="s">
        <v>3</v>
      </c>
      <c r="F244" s="310" t="s">
        <v>308</v>
      </c>
      <c r="G244" s="306"/>
      <c r="H244" s="309" t="s">
        <v>3</v>
      </c>
      <c r="I244" s="267"/>
      <c r="J244" s="306"/>
      <c r="K244" s="306"/>
      <c r="L244" s="134"/>
      <c r="M244" s="136"/>
      <c r="N244" s="137"/>
      <c r="O244" s="137"/>
      <c r="P244" s="137"/>
      <c r="Q244" s="137"/>
      <c r="R244" s="137"/>
      <c r="S244" s="137"/>
      <c r="T244" s="138"/>
      <c r="AT244" s="135" t="s">
        <v>179</v>
      </c>
      <c r="AU244" s="135" t="s">
        <v>78</v>
      </c>
      <c r="AV244" s="13" t="s">
        <v>76</v>
      </c>
      <c r="AW244" s="13" t="s">
        <v>30</v>
      </c>
      <c r="AX244" s="13" t="s">
        <v>68</v>
      </c>
      <c r="AY244" s="135" t="s">
        <v>168</v>
      </c>
    </row>
    <row r="245" spans="1:51" s="14" customFormat="1" ht="12">
      <c r="A245" s="311"/>
      <c r="B245" s="312"/>
      <c r="C245" s="311"/>
      <c r="D245" s="308" t="s">
        <v>179</v>
      </c>
      <c r="E245" s="313" t="s">
        <v>3</v>
      </c>
      <c r="F245" s="314" t="s">
        <v>309</v>
      </c>
      <c r="G245" s="311"/>
      <c r="H245" s="315">
        <v>3.221</v>
      </c>
      <c r="I245" s="268"/>
      <c r="J245" s="311"/>
      <c r="K245" s="311"/>
      <c r="L245" s="139"/>
      <c r="M245" s="141"/>
      <c r="N245" s="142"/>
      <c r="O245" s="142"/>
      <c r="P245" s="142"/>
      <c r="Q245" s="142"/>
      <c r="R245" s="142"/>
      <c r="S245" s="142"/>
      <c r="T245" s="143"/>
      <c r="AT245" s="140" t="s">
        <v>179</v>
      </c>
      <c r="AU245" s="140" t="s">
        <v>78</v>
      </c>
      <c r="AV245" s="14" t="s">
        <v>78</v>
      </c>
      <c r="AW245" s="14" t="s">
        <v>30</v>
      </c>
      <c r="AX245" s="14" t="s">
        <v>68</v>
      </c>
      <c r="AY245" s="140" t="s">
        <v>168</v>
      </c>
    </row>
    <row r="246" spans="1:51" s="14" customFormat="1" ht="12">
      <c r="A246" s="311"/>
      <c r="B246" s="312"/>
      <c r="C246" s="311"/>
      <c r="D246" s="308" t="s">
        <v>179</v>
      </c>
      <c r="E246" s="313" t="s">
        <v>3</v>
      </c>
      <c r="F246" s="314" t="s">
        <v>310</v>
      </c>
      <c r="G246" s="311"/>
      <c r="H246" s="315">
        <v>0.918</v>
      </c>
      <c r="I246" s="268"/>
      <c r="J246" s="311"/>
      <c r="K246" s="311"/>
      <c r="L246" s="139"/>
      <c r="M246" s="141"/>
      <c r="N246" s="142"/>
      <c r="O246" s="142"/>
      <c r="P246" s="142"/>
      <c r="Q246" s="142"/>
      <c r="R246" s="142"/>
      <c r="S246" s="142"/>
      <c r="T246" s="143"/>
      <c r="AT246" s="140" t="s">
        <v>179</v>
      </c>
      <c r="AU246" s="140" t="s">
        <v>78</v>
      </c>
      <c r="AV246" s="14" t="s">
        <v>78</v>
      </c>
      <c r="AW246" s="14" t="s">
        <v>30</v>
      </c>
      <c r="AX246" s="14" t="s">
        <v>68</v>
      </c>
      <c r="AY246" s="140" t="s">
        <v>168</v>
      </c>
    </row>
    <row r="247" spans="1:51" s="15" customFormat="1" ht="12">
      <c r="A247" s="316"/>
      <c r="B247" s="317"/>
      <c r="C247" s="316"/>
      <c r="D247" s="308" t="s">
        <v>179</v>
      </c>
      <c r="E247" s="318" t="s">
        <v>3</v>
      </c>
      <c r="F247" s="319" t="s">
        <v>186</v>
      </c>
      <c r="G247" s="316"/>
      <c r="H247" s="320">
        <v>4.139</v>
      </c>
      <c r="I247" s="269"/>
      <c r="J247" s="316"/>
      <c r="K247" s="316"/>
      <c r="L247" s="144"/>
      <c r="M247" s="146"/>
      <c r="N247" s="147"/>
      <c r="O247" s="147"/>
      <c r="P247" s="147"/>
      <c r="Q247" s="147"/>
      <c r="R247" s="147"/>
      <c r="S247" s="147"/>
      <c r="T247" s="148"/>
      <c r="AT247" s="145" t="s">
        <v>179</v>
      </c>
      <c r="AU247" s="145" t="s">
        <v>78</v>
      </c>
      <c r="AV247" s="15" t="s">
        <v>175</v>
      </c>
      <c r="AW247" s="15" t="s">
        <v>30</v>
      </c>
      <c r="AX247" s="15" t="s">
        <v>76</v>
      </c>
      <c r="AY247" s="145" t="s">
        <v>168</v>
      </c>
    </row>
    <row r="248" spans="1:65" s="2" customFormat="1" ht="24.2" customHeight="1">
      <c r="A248" s="273"/>
      <c r="B248" s="276"/>
      <c r="C248" s="298" t="s">
        <v>9</v>
      </c>
      <c r="D248" s="298" t="s">
        <v>170</v>
      </c>
      <c r="E248" s="299" t="s">
        <v>311</v>
      </c>
      <c r="F248" s="300" t="s">
        <v>312</v>
      </c>
      <c r="G248" s="301" t="s">
        <v>231</v>
      </c>
      <c r="H248" s="302">
        <v>0.034</v>
      </c>
      <c r="I248" s="266"/>
      <c r="J248" s="303">
        <f>ROUND(I248*H248,2)</f>
        <v>0</v>
      </c>
      <c r="K248" s="300" t="s">
        <v>174</v>
      </c>
      <c r="L248" s="32"/>
      <c r="M248" s="126" t="s">
        <v>3</v>
      </c>
      <c r="N248" s="127" t="s">
        <v>39</v>
      </c>
      <c r="O248" s="128">
        <v>26.431</v>
      </c>
      <c r="P248" s="128">
        <f>O248*H248</f>
        <v>0.8986540000000001</v>
      </c>
      <c r="Q248" s="128">
        <v>1.04922</v>
      </c>
      <c r="R248" s="128">
        <f>Q248*H248</f>
        <v>0.03567348000000001</v>
      </c>
      <c r="S248" s="128">
        <v>0</v>
      </c>
      <c r="T248" s="129">
        <f>S248*H248</f>
        <v>0</v>
      </c>
      <c r="U248" s="31"/>
      <c r="V248" s="31"/>
      <c r="W248" s="31"/>
      <c r="X248" s="31"/>
      <c r="Y248" s="31"/>
      <c r="Z248" s="31"/>
      <c r="AA248" s="31"/>
      <c r="AB248" s="31"/>
      <c r="AC248" s="31"/>
      <c r="AD248" s="31"/>
      <c r="AE248" s="31"/>
      <c r="AR248" s="130" t="s">
        <v>175</v>
      </c>
      <c r="AT248" s="130" t="s">
        <v>170</v>
      </c>
      <c r="AU248" s="130" t="s">
        <v>78</v>
      </c>
      <c r="AY248" s="19" t="s">
        <v>168</v>
      </c>
      <c r="BE248" s="131">
        <f>IF(N248="základní",J248,0)</f>
        <v>0</v>
      </c>
      <c r="BF248" s="131">
        <f>IF(N248="snížená",J248,0)</f>
        <v>0</v>
      </c>
      <c r="BG248" s="131">
        <f>IF(N248="zákl. přenesená",J248,0)</f>
        <v>0</v>
      </c>
      <c r="BH248" s="131">
        <f>IF(N248="sníž. přenesená",J248,0)</f>
        <v>0</v>
      </c>
      <c r="BI248" s="131">
        <f>IF(N248="nulová",J248,0)</f>
        <v>0</v>
      </c>
      <c r="BJ248" s="19" t="s">
        <v>76</v>
      </c>
      <c r="BK248" s="131">
        <f>ROUND(I248*H248,2)</f>
        <v>0</v>
      </c>
      <c r="BL248" s="19" t="s">
        <v>175</v>
      </c>
      <c r="BM248" s="130" t="s">
        <v>313</v>
      </c>
    </row>
    <row r="249" spans="1:47" s="2" customFormat="1" ht="12">
      <c r="A249" s="273"/>
      <c r="B249" s="276"/>
      <c r="C249" s="273"/>
      <c r="D249" s="304" t="s">
        <v>177</v>
      </c>
      <c r="E249" s="273"/>
      <c r="F249" s="305" t="s">
        <v>314</v>
      </c>
      <c r="G249" s="273"/>
      <c r="H249" s="273"/>
      <c r="I249" s="263"/>
      <c r="J249" s="273"/>
      <c r="K249" s="273"/>
      <c r="L249" s="32"/>
      <c r="M249" s="132"/>
      <c r="N249" s="133"/>
      <c r="O249" s="50"/>
      <c r="P249" s="50"/>
      <c r="Q249" s="50"/>
      <c r="R249" s="50"/>
      <c r="S249" s="50"/>
      <c r="T249" s="51"/>
      <c r="U249" s="31"/>
      <c r="V249" s="31"/>
      <c r="W249" s="31"/>
      <c r="X249" s="31"/>
      <c r="Y249" s="31"/>
      <c r="Z249" s="31"/>
      <c r="AA249" s="31"/>
      <c r="AB249" s="31"/>
      <c r="AC249" s="31"/>
      <c r="AD249" s="31"/>
      <c r="AE249" s="31"/>
      <c r="AT249" s="19" t="s">
        <v>177</v>
      </c>
      <c r="AU249" s="19" t="s">
        <v>78</v>
      </c>
    </row>
    <row r="250" spans="1:51" s="13" customFormat="1" ht="12">
      <c r="A250" s="306"/>
      <c r="B250" s="307"/>
      <c r="C250" s="306"/>
      <c r="D250" s="308" t="s">
        <v>179</v>
      </c>
      <c r="E250" s="309" t="s">
        <v>3</v>
      </c>
      <c r="F250" s="310" t="s">
        <v>315</v>
      </c>
      <c r="G250" s="306"/>
      <c r="H250" s="309" t="s">
        <v>3</v>
      </c>
      <c r="I250" s="267"/>
      <c r="J250" s="306"/>
      <c r="K250" s="306"/>
      <c r="L250" s="134"/>
      <c r="M250" s="136"/>
      <c r="N250" s="137"/>
      <c r="O250" s="137"/>
      <c r="P250" s="137"/>
      <c r="Q250" s="137"/>
      <c r="R250" s="137"/>
      <c r="S250" s="137"/>
      <c r="T250" s="138"/>
      <c r="AT250" s="135" t="s">
        <v>179</v>
      </c>
      <c r="AU250" s="135" t="s">
        <v>78</v>
      </c>
      <c r="AV250" s="13" t="s">
        <v>76</v>
      </c>
      <c r="AW250" s="13" t="s">
        <v>30</v>
      </c>
      <c r="AX250" s="13" t="s">
        <v>68</v>
      </c>
      <c r="AY250" s="135" t="s">
        <v>168</v>
      </c>
    </row>
    <row r="251" spans="1:51" s="13" customFormat="1" ht="12">
      <c r="A251" s="306"/>
      <c r="B251" s="307"/>
      <c r="C251" s="306"/>
      <c r="D251" s="308" t="s">
        <v>179</v>
      </c>
      <c r="E251" s="309" t="s">
        <v>3</v>
      </c>
      <c r="F251" s="310" t="s">
        <v>316</v>
      </c>
      <c r="G251" s="306"/>
      <c r="H251" s="309" t="s">
        <v>3</v>
      </c>
      <c r="I251" s="267"/>
      <c r="J251" s="306"/>
      <c r="K251" s="306"/>
      <c r="L251" s="134"/>
      <c r="M251" s="136"/>
      <c r="N251" s="137"/>
      <c r="O251" s="137"/>
      <c r="P251" s="137"/>
      <c r="Q251" s="137"/>
      <c r="R251" s="137"/>
      <c r="S251" s="137"/>
      <c r="T251" s="138"/>
      <c r="AT251" s="135" t="s">
        <v>179</v>
      </c>
      <c r="AU251" s="135" t="s">
        <v>78</v>
      </c>
      <c r="AV251" s="13" t="s">
        <v>76</v>
      </c>
      <c r="AW251" s="13" t="s">
        <v>30</v>
      </c>
      <c r="AX251" s="13" t="s">
        <v>68</v>
      </c>
      <c r="AY251" s="135" t="s">
        <v>168</v>
      </c>
    </row>
    <row r="252" spans="1:51" s="14" customFormat="1" ht="12">
      <c r="A252" s="311"/>
      <c r="B252" s="312"/>
      <c r="C252" s="311"/>
      <c r="D252" s="308" t="s">
        <v>179</v>
      </c>
      <c r="E252" s="313" t="s">
        <v>3</v>
      </c>
      <c r="F252" s="314" t="s">
        <v>317</v>
      </c>
      <c r="G252" s="311"/>
      <c r="H252" s="315">
        <v>0.015</v>
      </c>
      <c r="I252" s="268"/>
      <c r="J252" s="311"/>
      <c r="K252" s="311"/>
      <c r="L252" s="139"/>
      <c r="M252" s="141"/>
      <c r="N252" s="142"/>
      <c r="O252" s="142"/>
      <c r="P252" s="142"/>
      <c r="Q252" s="142"/>
      <c r="R252" s="142"/>
      <c r="S252" s="142"/>
      <c r="T252" s="143"/>
      <c r="AT252" s="140" t="s">
        <v>179</v>
      </c>
      <c r="AU252" s="140" t="s">
        <v>78</v>
      </c>
      <c r="AV252" s="14" t="s">
        <v>78</v>
      </c>
      <c r="AW252" s="14" t="s">
        <v>30</v>
      </c>
      <c r="AX252" s="14" t="s">
        <v>68</v>
      </c>
      <c r="AY252" s="140" t="s">
        <v>168</v>
      </c>
    </row>
    <row r="253" spans="1:51" s="14" customFormat="1" ht="12">
      <c r="A253" s="311"/>
      <c r="B253" s="312"/>
      <c r="C253" s="311"/>
      <c r="D253" s="308" t="s">
        <v>179</v>
      </c>
      <c r="E253" s="313" t="s">
        <v>3</v>
      </c>
      <c r="F253" s="314" t="s">
        <v>318</v>
      </c>
      <c r="G253" s="311"/>
      <c r="H253" s="315">
        <v>0.005</v>
      </c>
      <c r="I253" s="268"/>
      <c r="J253" s="311"/>
      <c r="K253" s="311"/>
      <c r="L253" s="139"/>
      <c r="M253" s="141"/>
      <c r="N253" s="142"/>
      <c r="O253" s="142"/>
      <c r="P253" s="142"/>
      <c r="Q253" s="142"/>
      <c r="R253" s="142"/>
      <c r="S253" s="142"/>
      <c r="T253" s="143"/>
      <c r="AT253" s="140" t="s">
        <v>179</v>
      </c>
      <c r="AU253" s="140" t="s">
        <v>78</v>
      </c>
      <c r="AV253" s="14" t="s">
        <v>78</v>
      </c>
      <c r="AW253" s="14" t="s">
        <v>30</v>
      </c>
      <c r="AX253" s="14" t="s">
        <v>68</v>
      </c>
      <c r="AY253" s="140" t="s">
        <v>168</v>
      </c>
    </row>
    <row r="254" spans="1:51" s="13" customFormat="1" ht="12">
      <c r="A254" s="306"/>
      <c r="B254" s="307"/>
      <c r="C254" s="306"/>
      <c r="D254" s="308" t="s">
        <v>179</v>
      </c>
      <c r="E254" s="309" t="s">
        <v>3</v>
      </c>
      <c r="F254" s="310" t="s">
        <v>319</v>
      </c>
      <c r="G254" s="306"/>
      <c r="H254" s="309" t="s">
        <v>3</v>
      </c>
      <c r="I254" s="267"/>
      <c r="J254" s="306"/>
      <c r="K254" s="306"/>
      <c r="L254" s="134"/>
      <c r="M254" s="136"/>
      <c r="N254" s="137"/>
      <c r="O254" s="137"/>
      <c r="P254" s="137"/>
      <c r="Q254" s="137"/>
      <c r="R254" s="137"/>
      <c r="S254" s="137"/>
      <c r="T254" s="138"/>
      <c r="AT254" s="135" t="s">
        <v>179</v>
      </c>
      <c r="AU254" s="135" t="s">
        <v>78</v>
      </c>
      <c r="AV254" s="13" t="s">
        <v>76</v>
      </c>
      <c r="AW254" s="13" t="s">
        <v>30</v>
      </c>
      <c r="AX254" s="13" t="s">
        <v>68</v>
      </c>
      <c r="AY254" s="135" t="s">
        <v>168</v>
      </c>
    </row>
    <row r="255" spans="1:51" s="14" customFormat="1" ht="12">
      <c r="A255" s="311"/>
      <c r="B255" s="312"/>
      <c r="C255" s="311"/>
      <c r="D255" s="308" t="s">
        <v>179</v>
      </c>
      <c r="E255" s="313" t="s">
        <v>3</v>
      </c>
      <c r="F255" s="314" t="s">
        <v>320</v>
      </c>
      <c r="G255" s="311"/>
      <c r="H255" s="315">
        <v>0.01</v>
      </c>
      <c r="I255" s="268"/>
      <c r="J255" s="311"/>
      <c r="K255" s="311"/>
      <c r="L255" s="139"/>
      <c r="M255" s="141"/>
      <c r="N255" s="142"/>
      <c r="O255" s="142"/>
      <c r="P255" s="142"/>
      <c r="Q255" s="142"/>
      <c r="R255" s="142"/>
      <c r="S255" s="142"/>
      <c r="T255" s="143"/>
      <c r="AT255" s="140" t="s">
        <v>179</v>
      </c>
      <c r="AU255" s="140" t="s">
        <v>78</v>
      </c>
      <c r="AV255" s="14" t="s">
        <v>78</v>
      </c>
      <c r="AW255" s="14" t="s">
        <v>30</v>
      </c>
      <c r="AX255" s="14" t="s">
        <v>68</v>
      </c>
      <c r="AY255" s="140" t="s">
        <v>168</v>
      </c>
    </row>
    <row r="256" spans="1:51" s="14" customFormat="1" ht="12">
      <c r="A256" s="311"/>
      <c r="B256" s="312"/>
      <c r="C256" s="311"/>
      <c r="D256" s="308" t="s">
        <v>179</v>
      </c>
      <c r="E256" s="313" t="s">
        <v>3</v>
      </c>
      <c r="F256" s="314" t="s">
        <v>321</v>
      </c>
      <c r="G256" s="311"/>
      <c r="H256" s="315">
        <v>0.004</v>
      </c>
      <c r="I256" s="268"/>
      <c r="J256" s="311"/>
      <c r="K256" s="311"/>
      <c r="L256" s="139"/>
      <c r="M256" s="141"/>
      <c r="N256" s="142"/>
      <c r="O256" s="142"/>
      <c r="P256" s="142"/>
      <c r="Q256" s="142"/>
      <c r="R256" s="142"/>
      <c r="S256" s="142"/>
      <c r="T256" s="143"/>
      <c r="AT256" s="140" t="s">
        <v>179</v>
      </c>
      <c r="AU256" s="140" t="s">
        <v>78</v>
      </c>
      <c r="AV256" s="14" t="s">
        <v>78</v>
      </c>
      <c r="AW256" s="14" t="s">
        <v>30</v>
      </c>
      <c r="AX256" s="14" t="s">
        <v>68</v>
      </c>
      <c r="AY256" s="140" t="s">
        <v>168</v>
      </c>
    </row>
    <row r="257" spans="1:51" s="15" customFormat="1" ht="12">
      <c r="A257" s="316"/>
      <c r="B257" s="317"/>
      <c r="C257" s="316"/>
      <c r="D257" s="308" t="s">
        <v>179</v>
      </c>
      <c r="E257" s="318" t="s">
        <v>3</v>
      </c>
      <c r="F257" s="319" t="s">
        <v>186</v>
      </c>
      <c r="G257" s="316"/>
      <c r="H257" s="320">
        <v>0.034</v>
      </c>
      <c r="I257" s="269"/>
      <c r="J257" s="316"/>
      <c r="K257" s="316"/>
      <c r="L257" s="144"/>
      <c r="M257" s="146"/>
      <c r="N257" s="147"/>
      <c r="O257" s="147"/>
      <c r="P257" s="147"/>
      <c r="Q257" s="147"/>
      <c r="R257" s="147"/>
      <c r="S257" s="147"/>
      <c r="T257" s="148"/>
      <c r="AT257" s="145" t="s">
        <v>179</v>
      </c>
      <c r="AU257" s="145" t="s">
        <v>78</v>
      </c>
      <c r="AV257" s="15" t="s">
        <v>175</v>
      </c>
      <c r="AW257" s="15" t="s">
        <v>30</v>
      </c>
      <c r="AX257" s="15" t="s">
        <v>76</v>
      </c>
      <c r="AY257" s="145" t="s">
        <v>168</v>
      </c>
    </row>
    <row r="258" spans="1:63" s="12" customFormat="1" ht="22.9" customHeight="1">
      <c r="A258" s="291"/>
      <c r="B258" s="292"/>
      <c r="C258" s="291"/>
      <c r="D258" s="293" t="s">
        <v>67</v>
      </c>
      <c r="E258" s="296" t="s">
        <v>175</v>
      </c>
      <c r="F258" s="296" t="s">
        <v>322</v>
      </c>
      <c r="G258" s="291"/>
      <c r="H258" s="291"/>
      <c r="I258" s="271"/>
      <c r="J258" s="297">
        <f>BK258</f>
        <v>0</v>
      </c>
      <c r="K258" s="291"/>
      <c r="L258" s="118"/>
      <c r="M258" s="120"/>
      <c r="N258" s="121"/>
      <c r="O258" s="121"/>
      <c r="P258" s="122">
        <f>SUM(P259:P351)</f>
        <v>89.88716799999999</v>
      </c>
      <c r="Q258" s="121"/>
      <c r="R258" s="122">
        <f>SUM(R259:R351)</f>
        <v>51.17618930999999</v>
      </c>
      <c r="S258" s="121"/>
      <c r="T258" s="123">
        <f>SUM(T259:T351)</f>
        <v>0</v>
      </c>
      <c r="AR258" s="119" t="s">
        <v>76</v>
      </c>
      <c r="AT258" s="124" t="s">
        <v>67</v>
      </c>
      <c r="AU258" s="124" t="s">
        <v>76</v>
      </c>
      <c r="AY258" s="119" t="s">
        <v>168</v>
      </c>
      <c r="BK258" s="125">
        <f>SUM(BK259:BK351)</f>
        <v>0</v>
      </c>
    </row>
    <row r="259" spans="1:65" s="2" customFormat="1" ht="24.2" customHeight="1">
      <c r="A259" s="273"/>
      <c r="B259" s="276"/>
      <c r="C259" s="298" t="s">
        <v>323</v>
      </c>
      <c r="D259" s="298" t="s">
        <v>170</v>
      </c>
      <c r="E259" s="299" t="s">
        <v>324</v>
      </c>
      <c r="F259" s="300" t="s">
        <v>325</v>
      </c>
      <c r="G259" s="301" t="s">
        <v>326</v>
      </c>
      <c r="H259" s="302">
        <v>4</v>
      </c>
      <c r="I259" s="266"/>
      <c r="J259" s="303">
        <f>ROUND(I259*H259,2)</f>
        <v>0</v>
      </c>
      <c r="K259" s="300" t="s">
        <v>174</v>
      </c>
      <c r="L259" s="32"/>
      <c r="M259" s="126" t="s">
        <v>3</v>
      </c>
      <c r="N259" s="127" t="s">
        <v>39</v>
      </c>
      <c r="O259" s="128">
        <v>0.741</v>
      </c>
      <c r="P259" s="128">
        <f>O259*H259</f>
        <v>2.964</v>
      </c>
      <c r="Q259" s="128">
        <v>0.08772</v>
      </c>
      <c r="R259" s="128">
        <f>Q259*H259</f>
        <v>0.35088</v>
      </c>
      <c r="S259" s="128">
        <v>0</v>
      </c>
      <c r="T259" s="129">
        <f>S259*H259</f>
        <v>0</v>
      </c>
      <c r="U259" s="31"/>
      <c r="V259" s="31"/>
      <c r="W259" s="31"/>
      <c r="X259" s="31"/>
      <c r="Y259" s="31"/>
      <c r="Z259" s="31"/>
      <c r="AA259" s="31"/>
      <c r="AB259" s="31"/>
      <c r="AC259" s="31"/>
      <c r="AD259" s="31"/>
      <c r="AE259" s="31"/>
      <c r="AR259" s="130" t="s">
        <v>175</v>
      </c>
      <c r="AT259" s="130" t="s">
        <v>170</v>
      </c>
      <c r="AU259" s="130" t="s">
        <v>78</v>
      </c>
      <c r="AY259" s="19" t="s">
        <v>168</v>
      </c>
      <c r="BE259" s="131">
        <f>IF(N259="základní",J259,0)</f>
        <v>0</v>
      </c>
      <c r="BF259" s="131">
        <f>IF(N259="snížená",J259,0)</f>
        <v>0</v>
      </c>
      <c r="BG259" s="131">
        <f>IF(N259="zákl. přenesená",J259,0)</f>
        <v>0</v>
      </c>
      <c r="BH259" s="131">
        <f>IF(N259="sníž. přenesená",J259,0)</f>
        <v>0</v>
      </c>
      <c r="BI259" s="131">
        <f>IF(N259="nulová",J259,0)</f>
        <v>0</v>
      </c>
      <c r="BJ259" s="19" t="s">
        <v>76</v>
      </c>
      <c r="BK259" s="131">
        <f>ROUND(I259*H259,2)</f>
        <v>0</v>
      </c>
      <c r="BL259" s="19" t="s">
        <v>175</v>
      </c>
      <c r="BM259" s="130" t="s">
        <v>327</v>
      </c>
    </row>
    <row r="260" spans="1:47" s="2" customFormat="1" ht="12">
      <c r="A260" s="273"/>
      <c r="B260" s="276"/>
      <c r="C260" s="273"/>
      <c r="D260" s="304" t="s">
        <v>177</v>
      </c>
      <c r="E260" s="273"/>
      <c r="F260" s="305" t="s">
        <v>328</v>
      </c>
      <c r="G260" s="273"/>
      <c r="H260" s="273"/>
      <c r="I260" s="263"/>
      <c r="J260" s="273"/>
      <c r="K260" s="273"/>
      <c r="L260" s="32"/>
      <c r="M260" s="132"/>
      <c r="N260" s="133"/>
      <c r="O260" s="50"/>
      <c r="P260" s="50"/>
      <c r="Q260" s="50"/>
      <c r="R260" s="50"/>
      <c r="S260" s="50"/>
      <c r="T260" s="51"/>
      <c r="U260" s="31"/>
      <c r="V260" s="31"/>
      <c r="W260" s="31"/>
      <c r="X260" s="31"/>
      <c r="Y260" s="31"/>
      <c r="Z260" s="31"/>
      <c r="AA260" s="31"/>
      <c r="AB260" s="31"/>
      <c r="AC260" s="31"/>
      <c r="AD260" s="31"/>
      <c r="AE260" s="31"/>
      <c r="AT260" s="19" t="s">
        <v>177</v>
      </c>
      <c r="AU260" s="19" t="s">
        <v>78</v>
      </c>
    </row>
    <row r="261" spans="1:51" s="14" customFormat="1" ht="12">
      <c r="A261" s="311"/>
      <c r="B261" s="312"/>
      <c r="C261" s="311"/>
      <c r="D261" s="308" t="s">
        <v>179</v>
      </c>
      <c r="E261" s="313" t="s">
        <v>3</v>
      </c>
      <c r="F261" s="314" t="s">
        <v>329</v>
      </c>
      <c r="G261" s="311"/>
      <c r="H261" s="315">
        <v>3</v>
      </c>
      <c r="I261" s="268"/>
      <c r="J261" s="311"/>
      <c r="K261" s="311"/>
      <c r="L261" s="139"/>
      <c r="M261" s="141"/>
      <c r="N261" s="142"/>
      <c r="O261" s="142"/>
      <c r="P261" s="142"/>
      <c r="Q261" s="142"/>
      <c r="R261" s="142"/>
      <c r="S261" s="142"/>
      <c r="T261" s="143"/>
      <c r="AT261" s="140" t="s">
        <v>179</v>
      </c>
      <c r="AU261" s="140" t="s">
        <v>78</v>
      </c>
      <c r="AV261" s="14" t="s">
        <v>78</v>
      </c>
      <c r="AW261" s="14" t="s">
        <v>30</v>
      </c>
      <c r="AX261" s="14" t="s">
        <v>68</v>
      </c>
      <c r="AY261" s="140" t="s">
        <v>168</v>
      </c>
    </row>
    <row r="262" spans="1:51" s="14" customFormat="1" ht="12">
      <c r="A262" s="311"/>
      <c r="B262" s="312"/>
      <c r="C262" s="311"/>
      <c r="D262" s="308" t="s">
        <v>179</v>
      </c>
      <c r="E262" s="313" t="s">
        <v>3</v>
      </c>
      <c r="F262" s="314" t="s">
        <v>330</v>
      </c>
      <c r="G262" s="311"/>
      <c r="H262" s="315">
        <v>1</v>
      </c>
      <c r="I262" s="268"/>
      <c r="J262" s="311"/>
      <c r="K262" s="311"/>
      <c r="L262" s="139"/>
      <c r="M262" s="141"/>
      <c r="N262" s="142"/>
      <c r="O262" s="142"/>
      <c r="P262" s="142"/>
      <c r="Q262" s="142"/>
      <c r="R262" s="142"/>
      <c r="S262" s="142"/>
      <c r="T262" s="143"/>
      <c r="AT262" s="140" t="s">
        <v>179</v>
      </c>
      <c r="AU262" s="140" t="s">
        <v>78</v>
      </c>
      <c r="AV262" s="14" t="s">
        <v>78</v>
      </c>
      <c r="AW262" s="14" t="s">
        <v>30</v>
      </c>
      <c r="AX262" s="14" t="s">
        <v>68</v>
      </c>
      <c r="AY262" s="140" t="s">
        <v>168</v>
      </c>
    </row>
    <row r="263" spans="1:51" s="15" customFormat="1" ht="12">
      <c r="A263" s="316"/>
      <c r="B263" s="317"/>
      <c r="C263" s="316"/>
      <c r="D263" s="308" t="s">
        <v>179</v>
      </c>
      <c r="E263" s="318" t="s">
        <v>3</v>
      </c>
      <c r="F263" s="319" t="s">
        <v>186</v>
      </c>
      <c r="G263" s="316"/>
      <c r="H263" s="320">
        <v>4</v>
      </c>
      <c r="I263" s="269"/>
      <c r="J263" s="316"/>
      <c r="K263" s="316"/>
      <c r="L263" s="144"/>
      <c r="M263" s="146"/>
      <c r="N263" s="147"/>
      <c r="O263" s="147"/>
      <c r="P263" s="147"/>
      <c r="Q263" s="147"/>
      <c r="R263" s="147"/>
      <c r="S263" s="147"/>
      <c r="T263" s="148"/>
      <c r="AT263" s="145" t="s">
        <v>179</v>
      </c>
      <c r="AU263" s="145" t="s">
        <v>78</v>
      </c>
      <c r="AV263" s="15" t="s">
        <v>175</v>
      </c>
      <c r="AW263" s="15" t="s">
        <v>30</v>
      </c>
      <c r="AX263" s="15" t="s">
        <v>76</v>
      </c>
      <c r="AY263" s="145" t="s">
        <v>168</v>
      </c>
    </row>
    <row r="264" spans="1:65" s="2" customFormat="1" ht="24.2" customHeight="1">
      <c r="A264" s="273"/>
      <c r="B264" s="276"/>
      <c r="C264" s="326" t="s">
        <v>331</v>
      </c>
      <c r="D264" s="326" t="s">
        <v>332</v>
      </c>
      <c r="E264" s="327" t="s">
        <v>333</v>
      </c>
      <c r="F264" s="328" t="s">
        <v>334</v>
      </c>
      <c r="G264" s="329" t="s">
        <v>335</v>
      </c>
      <c r="H264" s="330">
        <v>9.45</v>
      </c>
      <c r="I264" s="272"/>
      <c r="J264" s="331">
        <f>ROUND(I264*H264,2)</f>
        <v>0</v>
      </c>
      <c r="K264" s="328" t="s">
        <v>3</v>
      </c>
      <c r="L264" s="154"/>
      <c r="M264" s="155" t="s">
        <v>3</v>
      </c>
      <c r="N264" s="156" t="s">
        <v>39</v>
      </c>
      <c r="O264" s="128">
        <v>0</v>
      </c>
      <c r="P264" s="128">
        <f>O264*H264</f>
        <v>0</v>
      </c>
      <c r="Q264" s="128">
        <v>0.307</v>
      </c>
      <c r="R264" s="128">
        <f>Q264*H264</f>
        <v>2.90115</v>
      </c>
      <c r="S264" s="128">
        <v>0</v>
      </c>
      <c r="T264" s="129">
        <f>S264*H264</f>
        <v>0</v>
      </c>
      <c r="U264" s="31"/>
      <c r="V264" s="31"/>
      <c r="W264" s="31"/>
      <c r="X264" s="31"/>
      <c r="Y264" s="31"/>
      <c r="Z264" s="31"/>
      <c r="AA264" s="31"/>
      <c r="AB264" s="31"/>
      <c r="AC264" s="31"/>
      <c r="AD264" s="31"/>
      <c r="AE264" s="31"/>
      <c r="AR264" s="130" t="s">
        <v>235</v>
      </c>
      <c r="AT264" s="130" t="s">
        <v>332</v>
      </c>
      <c r="AU264" s="130" t="s">
        <v>78</v>
      </c>
      <c r="AY264" s="19" t="s">
        <v>168</v>
      </c>
      <c r="BE264" s="131">
        <f>IF(N264="základní",J264,0)</f>
        <v>0</v>
      </c>
      <c r="BF264" s="131">
        <f>IF(N264="snížená",J264,0)</f>
        <v>0</v>
      </c>
      <c r="BG264" s="131">
        <f>IF(N264="zákl. přenesená",J264,0)</f>
        <v>0</v>
      </c>
      <c r="BH264" s="131">
        <f>IF(N264="sníž. přenesená",J264,0)</f>
        <v>0</v>
      </c>
      <c r="BI264" s="131">
        <f>IF(N264="nulová",J264,0)</f>
        <v>0</v>
      </c>
      <c r="BJ264" s="19" t="s">
        <v>76</v>
      </c>
      <c r="BK264" s="131">
        <f>ROUND(I264*H264,2)</f>
        <v>0</v>
      </c>
      <c r="BL264" s="19" t="s">
        <v>175</v>
      </c>
      <c r="BM264" s="130" t="s">
        <v>336</v>
      </c>
    </row>
    <row r="265" spans="1:51" s="14" customFormat="1" ht="12">
      <c r="A265" s="311"/>
      <c r="B265" s="312"/>
      <c r="C265" s="311"/>
      <c r="D265" s="308" t="s">
        <v>179</v>
      </c>
      <c r="E265" s="313" t="s">
        <v>3</v>
      </c>
      <c r="F265" s="314" t="s">
        <v>337</v>
      </c>
      <c r="G265" s="311"/>
      <c r="H265" s="315">
        <v>9.45</v>
      </c>
      <c r="I265" s="268"/>
      <c r="J265" s="311"/>
      <c r="K265" s="311"/>
      <c r="L265" s="139"/>
      <c r="M265" s="141"/>
      <c r="N265" s="142"/>
      <c r="O265" s="142"/>
      <c r="P265" s="142"/>
      <c r="Q265" s="142"/>
      <c r="R265" s="142"/>
      <c r="S265" s="142"/>
      <c r="T265" s="143"/>
      <c r="AT265" s="140" t="s">
        <v>179</v>
      </c>
      <c r="AU265" s="140" t="s">
        <v>78</v>
      </c>
      <c r="AV265" s="14" t="s">
        <v>78</v>
      </c>
      <c r="AW265" s="14" t="s">
        <v>30</v>
      </c>
      <c r="AX265" s="14" t="s">
        <v>76</v>
      </c>
      <c r="AY265" s="140" t="s">
        <v>168</v>
      </c>
    </row>
    <row r="266" spans="1:65" s="2" customFormat="1" ht="24.2" customHeight="1">
      <c r="A266" s="273"/>
      <c r="B266" s="276"/>
      <c r="C266" s="326" t="s">
        <v>338</v>
      </c>
      <c r="D266" s="326" t="s">
        <v>332</v>
      </c>
      <c r="E266" s="327" t="s">
        <v>339</v>
      </c>
      <c r="F266" s="328" t="s">
        <v>340</v>
      </c>
      <c r="G266" s="329" t="s">
        <v>335</v>
      </c>
      <c r="H266" s="330">
        <v>3.15</v>
      </c>
      <c r="I266" s="272"/>
      <c r="J266" s="331">
        <f>ROUND(I266*H266,2)</f>
        <v>0</v>
      </c>
      <c r="K266" s="328" t="s">
        <v>3</v>
      </c>
      <c r="L266" s="154"/>
      <c r="M266" s="155" t="s">
        <v>3</v>
      </c>
      <c r="N266" s="156" t="s">
        <v>39</v>
      </c>
      <c r="O266" s="128">
        <v>0</v>
      </c>
      <c r="P266" s="128">
        <f>O266*H266</f>
        <v>0</v>
      </c>
      <c r="Q266" s="128">
        <v>0.141</v>
      </c>
      <c r="R266" s="128">
        <f>Q266*H266</f>
        <v>0.44414999999999993</v>
      </c>
      <c r="S266" s="128">
        <v>0</v>
      </c>
      <c r="T266" s="129">
        <f>S266*H266</f>
        <v>0</v>
      </c>
      <c r="U266" s="31"/>
      <c r="V266" s="31"/>
      <c r="W266" s="31"/>
      <c r="X266" s="31"/>
      <c r="Y266" s="31"/>
      <c r="Z266" s="31"/>
      <c r="AA266" s="31"/>
      <c r="AB266" s="31"/>
      <c r="AC266" s="31"/>
      <c r="AD266" s="31"/>
      <c r="AE266" s="31"/>
      <c r="AR266" s="130" t="s">
        <v>235</v>
      </c>
      <c r="AT266" s="130" t="s">
        <v>332</v>
      </c>
      <c r="AU266" s="130" t="s">
        <v>78</v>
      </c>
      <c r="AY266" s="19" t="s">
        <v>168</v>
      </c>
      <c r="BE266" s="131">
        <f>IF(N266="základní",J266,0)</f>
        <v>0</v>
      </c>
      <c r="BF266" s="131">
        <f>IF(N266="snížená",J266,0)</f>
        <v>0</v>
      </c>
      <c r="BG266" s="131">
        <f>IF(N266="zákl. přenesená",J266,0)</f>
        <v>0</v>
      </c>
      <c r="BH266" s="131">
        <f>IF(N266="sníž. přenesená",J266,0)</f>
        <v>0</v>
      </c>
      <c r="BI266" s="131">
        <f>IF(N266="nulová",J266,0)</f>
        <v>0</v>
      </c>
      <c r="BJ266" s="19" t="s">
        <v>76</v>
      </c>
      <c r="BK266" s="131">
        <f>ROUND(I266*H266,2)</f>
        <v>0</v>
      </c>
      <c r="BL266" s="19" t="s">
        <v>175</v>
      </c>
      <c r="BM266" s="130" t="s">
        <v>341</v>
      </c>
    </row>
    <row r="267" spans="1:51" s="14" customFormat="1" ht="12">
      <c r="A267" s="311"/>
      <c r="B267" s="312"/>
      <c r="C267" s="311"/>
      <c r="D267" s="308" t="s">
        <v>179</v>
      </c>
      <c r="E267" s="313" t="s">
        <v>3</v>
      </c>
      <c r="F267" s="314" t="s">
        <v>342</v>
      </c>
      <c r="G267" s="311"/>
      <c r="H267" s="315">
        <v>3.15</v>
      </c>
      <c r="I267" s="268"/>
      <c r="J267" s="311"/>
      <c r="K267" s="311"/>
      <c r="L267" s="139"/>
      <c r="M267" s="141"/>
      <c r="N267" s="142"/>
      <c r="O267" s="142"/>
      <c r="P267" s="142"/>
      <c r="Q267" s="142"/>
      <c r="R267" s="142"/>
      <c r="S267" s="142"/>
      <c r="T267" s="143"/>
      <c r="AT267" s="140" t="s">
        <v>179</v>
      </c>
      <c r="AU267" s="140" t="s">
        <v>78</v>
      </c>
      <c r="AV267" s="14" t="s">
        <v>78</v>
      </c>
      <c r="AW267" s="14" t="s">
        <v>30</v>
      </c>
      <c r="AX267" s="14" t="s">
        <v>76</v>
      </c>
      <c r="AY267" s="140" t="s">
        <v>168</v>
      </c>
    </row>
    <row r="268" spans="1:65" s="2" customFormat="1" ht="24.2" customHeight="1">
      <c r="A268" s="273"/>
      <c r="B268" s="276"/>
      <c r="C268" s="298" t="s">
        <v>343</v>
      </c>
      <c r="D268" s="298" t="s">
        <v>170</v>
      </c>
      <c r="E268" s="299" t="s">
        <v>344</v>
      </c>
      <c r="F268" s="300" t="s">
        <v>345</v>
      </c>
      <c r="G268" s="301" t="s">
        <v>326</v>
      </c>
      <c r="H268" s="302">
        <v>17</v>
      </c>
      <c r="I268" s="266"/>
      <c r="J268" s="303">
        <f>ROUND(I268*H268,2)</f>
        <v>0</v>
      </c>
      <c r="K268" s="300" t="s">
        <v>174</v>
      </c>
      <c r="L268" s="32"/>
      <c r="M268" s="126" t="s">
        <v>3</v>
      </c>
      <c r="N268" s="127" t="s">
        <v>39</v>
      </c>
      <c r="O268" s="128">
        <v>0.889</v>
      </c>
      <c r="P268" s="128">
        <f>O268*H268</f>
        <v>15.113</v>
      </c>
      <c r="Q268" s="128">
        <v>0.12901</v>
      </c>
      <c r="R268" s="128">
        <f>Q268*H268</f>
        <v>2.1931700000000003</v>
      </c>
      <c r="S268" s="128">
        <v>0</v>
      </c>
      <c r="T268" s="129">
        <f>S268*H268</f>
        <v>0</v>
      </c>
      <c r="U268" s="31"/>
      <c r="V268" s="31"/>
      <c r="W268" s="31"/>
      <c r="X268" s="31"/>
      <c r="Y268" s="31"/>
      <c r="Z268" s="31"/>
      <c r="AA268" s="31"/>
      <c r="AB268" s="31"/>
      <c r="AC268" s="31"/>
      <c r="AD268" s="31"/>
      <c r="AE268" s="31"/>
      <c r="AR268" s="130" t="s">
        <v>175</v>
      </c>
      <c r="AT268" s="130" t="s">
        <v>170</v>
      </c>
      <c r="AU268" s="130" t="s">
        <v>78</v>
      </c>
      <c r="AY268" s="19" t="s">
        <v>168</v>
      </c>
      <c r="BE268" s="131">
        <f>IF(N268="základní",J268,0)</f>
        <v>0</v>
      </c>
      <c r="BF268" s="131">
        <f>IF(N268="snížená",J268,0)</f>
        <v>0</v>
      </c>
      <c r="BG268" s="131">
        <f>IF(N268="zákl. přenesená",J268,0)</f>
        <v>0</v>
      </c>
      <c r="BH268" s="131">
        <f>IF(N268="sníž. přenesená",J268,0)</f>
        <v>0</v>
      </c>
      <c r="BI268" s="131">
        <f>IF(N268="nulová",J268,0)</f>
        <v>0</v>
      </c>
      <c r="BJ268" s="19" t="s">
        <v>76</v>
      </c>
      <c r="BK268" s="131">
        <f>ROUND(I268*H268,2)</f>
        <v>0</v>
      </c>
      <c r="BL268" s="19" t="s">
        <v>175</v>
      </c>
      <c r="BM268" s="130" t="s">
        <v>346</v>
      </c>
    </row>
    <row r="269" spans="1:47" s="2" customFormat="1" ht="12">
      <c r="A269" s="273"/>
      <c r="B269" s="276"/>
      <c r="C269" s="273"/>
      <c r="D269" s="304" t="s">
        <v>177</v>
      </c>
      <c r="E269" s="273"/>
      <c r="F269" s="305" t="s">
        <v>347</v>
      </c>
      <c r="G269" s="273"/>
      <c r="H269" s="273"/>
      <c r="I269" s="263"/>
      <c r="J269" s="273"/>
      <c r="K269" s="273"/>
      <c r="L269" s="32"/>
      <c r="M269" s="132"/>
      <c r="N269" s="133"/>
      <c r="O269" s="50"/>
      <c r="P269" s="50"/>
      <c r="Q269" s="50"/>
      <c r="R269" s="50"/>
      <c r="S269" s="50"/>
      <c r="T269" s="51"/>
      <c r="U269" s="31"/>
      <c r="V269" s="31"/>
      <c r="W269" s="31"/>
      <c r="X269" s="31"/>
      <c r="Y269" s="31"/>
      <c r="Z269" s="31"/>
      <c r="AA269" s="31"/>
      <c r="AB269" s="31"/>
      <c r="AC269" s="31"/>
      <c r="AD269" s="31"/>
      <c r="AE269" s="31"/>
      <c r="AT269" s="19" t="s">
        <v>177</v>
      </c>
      <c r="AU269" s="19" t="s">
        <v>78</v>
      </c>
    </row>
    <row r="270" spans="1:51" s="14" customFormat="1" ht="12">
      <c r="A270" s="311"/>
      <c r="B270" s="312"/>
      <c r="C270" s="311"/>
      <c r="D270" s="308" t="s">
        <v>179</v>
      </c>
      <c r="E270" s="313" t="s">
        <v>3</v>
      </c>
      <c r="F270" s="314" t="s">
        <v>348</v>
      </c>
      <c r="G270" s="311"/>
      <c r="H270" s="315">
        <v>4</v>
      </c>
      <c r="I270" s="268"/>
      <c r="J270" s="311"/>
      <c r="K270" s="311"/>
      <c r="L270" s="139"/>
      <c r="M270" s="141"/>
      <c r="N270" s="142"/>
      <c r="O270" s="142"/>
      <c r="P270" s="142"/>
      <c r="Q270" s="142"/>
      <c r="R270" s="142"/>
      <c r="S270" s="142"/>
      <c r="T270" s="143"/>
      <c r="AT270" s="140" t="s">
        <v>179</v>
      </c>
      <c r="AU270" s="140" t="s">
        <v>78</v>
      </c>
      <c r="AV270" s="14" t="s">
        <v>78</v>
      </c>
      <c r="AW270" s="14" t="s">
        <v>30</v>
      </c>
      <c r="AX270" s="14" t="s">
        <v>68</v>
      </c>
      <c r="AY270" s="140" t="s">
        <v>168</v>
      </c>
    </row>
    <row r="271" spans="1:51" s="14" customFormat="1" ht="12">
      <c r="A271" s="311"/>
      <c r="B271" s="312"/>
      <c r="C271" s="311"/>
      <c r="D271" s="308" t="s">
        <v>179</v>
      </c>
      <c r="E271" s="313" t="s">
        <v>3</v>
      </c>
      <c r="F271" s="314" t="s">
        <v>349</v>
      </c>
      <c r="G271" s="311"/>
      <c r="H271" s="315">
        <v>1</v>
      </c>
      <c r="I271" s="268"/>
      <c r="J271" s="311"/>
      <c r="K271" s="311"/>
      <c r="L271" s="139"/>
      <c r="M271" s="141"/>
      <c r="N271" s="142"/>
      <c r="O271" s="142"/>
      <c r="P271" s="142"/>
      <c r="Q271" s="142"/>
      <c r="R271" s="142"/>
      <c r="S271" s="142"/>
      <c r="T271" s="143"/>
      <c r="AT271" s="140" t="s">
        <v>179</v>
      </c>
      <c r="AU271" s="140" t="s">
        <v>78</v>
      </c>
      <c r="AV271" s="14" t="s">
        <v>78</v>
      </c>
      <c r="AW271" s="14" t="s">
        <v>30</v>
      </c>
      <c r="AX271" s="14" t="s">
        <v>68</v>
      </c>
      <c r="AY271" s="140" t="s">
        <v>168</v>
      </c>
    </row>
    <row r="272" spans="1:51" s="14" customFormat="1" ht="12">
      <c r="A272" s="311"/>
      <c r="B272" s="312"/>
      <c r="C272" s="311"/>
      <c r="D272" s="308" t="s">
        <v>179</v>
      </c>
      <c r="E272" s="313" t="s">
        <v>3</v>
      </c>
      <c r="F272" s="314" t="s">
        <v>350</v>
      </c>
      <c r="G272" s="311"/>
      <c r="H272" s="315">
        <v>4</v>
      </c>
      <c r="I272" s="268"/>
      <c r="J272" s="311"/>
      <c r="K272" s="311"/>
      <c r="L272" s="139"/>
      <c r="M272" s="141"/>
      <c r="N272" s="142"/>
      <c r="O272" s="142"/>
      <c r="P272" s="142"/>
      <c r="Q272" s="142"/>
      <c r="R272" s="142"/>
      <c r="S272" s="142"/>
      <c r="T272" s="143"/>
      <c r="AT272" s="140" t="s">
        <v>179</v>
      </c>
      <c r="AU272" s="140" t="s">
        <v>78</v>
      </c>
      <c r="AV272" s="14" t="s">
        <v>78</v>
      </c>
      <c r="AW272" s="14" t="s">
        <v>30</v>
      </c>
      <c r="AX272" s="14" t="s">
        <v>68</v>
      </c>
      <c r="AY272" s="140" t="s">
        <v>168</v>
      </c>
    </row>
    <row r="273" spans="1:51" s="14" customFormat="1" ht="12">
      <c r="A273" s="311"/>
      <c r="B273" s="312"/>
      <c r="C273" s="311"/>
      <c r="D273" s="308" t="s">
        <v>179</v>
      </c>
      <c r="E273" s="313" t="s">
        <v>3</v>
      </c>
      <c r="F273" s="314" t="s">
        <v>351</v>
      </c>
      <c r="G273" s="311"/>
      <c r="H273" s="315">
        <v>1</v>
      </c>
      <c r="I273" s="268"/>
      <c r="J273" s="311"/>
      <c r="K273" s="311"/>
      <c r="L273" s="139"/>
      <c r="M273" s="141"/>
      <c r="N273" s="142"/>
      <c r="O273" s="142"/>
      <c r="P273" s="142"/>
      <c r="Q273" s="142"/>
      <c r="R273" s="142"/>
      <c r="S273" s="142"/>
      <c r="T273" s="143"/>
      <c r="AT273" s="140" t="s">
        <v>179</v>
      </c>
      <c r="AU273" s="140" t="s">
        <v>78</v>
      </c>
      <c r="AV273" s="14" t="s">
        <v>78</v>
      </c>
      <c r="AW273" s="14" t="s">
        <v>30</v>
      </c>
      <c r="AX273" s="14" t="s">
        <v>68</v>
      </c>
      <c r="AY273" s="140" t="s">
        <v>168</v>
      </c>
    </row>
    <row r="274" spans="1:51" s="14" customFormat="1" ht="12">
      <c r="A274" s="311"/>
      <c r="B274" s="312"/>
      <c r="C274" s="311"/>
      <c r="D274" s="308" t="s">
        <v>179</v>
      </c>
      <c r="E274" s="313" t="s">
        <v>3</v>
      </c>
      <c r="F274" s="314" t="s">
        <v>352</v>
      </c>
      <c r="G274" s="311"/>
      <c r="H274" s="315">
        <v>6</v>
      </c>
      <c r="I274" s="268"/>
      <c r="J274" s="311"/>
      <c r="K274" s="311"/>
      <c r="L274" s="139"/>
      <c r="M274" s="141"/>
      <c r="N274" s="142"/>
      <c r="O274" s="142"/>
      <c r="P274" s="142"/>
      <c r="Q274" s="142"/>
      <c r="R274" s="142"/>
      <c r="S274" s="142"/>
      <c r="T274" s="143"/>
      <c r="AT274" s="140" t="s">
        <v>179</v>
      </c>
      <c r="AU274" s="140" t="s">
        <v>78</v>
      </c>
      <c r="AV274" s="14" t="s">
        <v>78</v>
      </c>
      <c r="AW274" s="14" t="s">
        <v>30</v>
      </c>
      <c r="AX274" s="14" t="s">
        <v>68</v>
      </c>
      <c r="AY274" s="140" t="s">
        <v>168</v>
      </c>
    </row>
    <row r="275" spans="1:51" s="14" customFormat="1" ht="12">
      <c r="A275" s="311"/>
      <c r="B275" s="312"/>
      <c r="C275" s="311"/>
      <c r="D275" s="308" t="s">
        <v>179</v>
      </c>
      <c r="E275" s="313" t="s">
        <v>3</v>
      </c>
      <c r="F275" s="314" t="s">
        <v>353</v>
      </c>
      <c r="G275" s="311"/>
      <c r="H275" s="315">
        <v>1</v>
      </c>
      <c r="I275" s="268"/>
      <c r="J275" s="311"/>
      <c r="K275" s="311"/>
      <c r="L275" s="139"/>
      <c r="M275" s="141"/>
      <c r="N275" s="142"/>
      <c r="O275" s="142"/>
      <c r="P275" s="142"/>
      <c r="Q275" s="142"/>
      <c r="R275" s="142"/>
      <c r="S275" s="142"/>
      <c r="T275" s="143"/>
      <c r="AT275" s="140" t="s">
        <v>179</v>
      </c>
      <c r="AU275" s="140" t="s">
        <v>78</v>
      </c>
      <c r="AV275" s="14" t="s">
        <v>78</v>
      </c>
      <c r="AW275" s="14" t="s">
        <v>30</v>
      </c>
      <c r="AX275" s="14" t="s">
        <v>68</v>
      </c>
      <c r="AY275" s="140" t="s">
        <v>168</v>
      </c>
    </row>
    <row r="276" spans="1:51" s="15" customFormat="1" ht="12">
      <c r="A276" s="316"/>
      <c r="B276" s="317"/>
      <c r="C276" s="316"/>
      <c r="D276" s="308" t="s">
        <v>179</v>
      </c>
      <c r="E276" s="318" t="s">
        <v>3</v>
      </c>
      <c r="F276" s="319" t="s">
        <v>186</v>
      </c>
      <c r="G276" s="316"/>
      <c r="H276" s="320">
        <v>17</v>
      </c>
      <c r="I276" s="269"/>
      <c r="J276" s="316"/>
      <c r="K276" s="316"/>
      <c r="L276" s="144"/>
      <c r="M276" s="146"/>
      <c r="N276" s="147"/>
      <c r="O276" s="147"/>
      <c r="P276" s="147"/>
      <c r="Q276" s="147"/>
      <c r="R276" s="147"/>
      <c r="S276" s="147"/>
      <c r="T276" s="148"/>
      <c r="AT276" s="145" t="s">
        <v>179</v>
      </c>
      <c r="AU276" s="145" t="s">
        <v>78</v>
      </c>
      <c r="AV276" s="15" t="s">
        <v>175</v>
      </c>
      <c r="AW276" s="15" t="s">
        <v>30</v>
      </c>
      <c r="AX276" s="15" t="s">
        <v>76</v>
      </c>
      <c r="AY276" s="145" t="s">
        <v>168</v>
      </c>
    </row>
    <row r="277" spans="1:65" s="2" customFormat="1" ht="24.2" customHeight="1">
      <c r="A277" s="273"/>
      <c r="B277" s="276"/>
      <c r="C277" s="326" t="s">
        <v>354</v>
      </c>
      <c r="D277" s="326" t="s">
        <v>332</v>
      </c>
      <c r="E277" s="327" t="s">
        <v>333</v>
      </c>
      <c r="F277" s="328" t="s">
        <v>334</v>
      </c>
      <c r="G277" s="329" t="s">
        <v>335</v>
      </c>
      <c r="H277" s="330">
        <v>81.16</v>
      </c>
      <c r="I277" s="272"/>
      <c r="J277" s="331">
        <f>ROUND(I277*H277,2)</f>
        <v>0</v>
      </c>
      <c r="K277" s="328" t="s">
        <v>3</v>
      </c>
      <c r="L277" s="154"/>
      <c r="M277" s="155" t="s">
        <v>3</v>
      </c>
      <c r="N277" s="156" t="s">
        <v>39</v>
      </c>
      <c r="O277" s="128">
        <v>0</v>
      </c>
      <c r="P277" s="128">
        <f>O277*H277</f>
        <v>0</v>
      </c>
      <c r="Q277" s="128">
        <v>0.307</v>
      </c>
      <c r="R277" s="128">
        <f>Q277*H277</f>
        <v>24.91612</v>
      </c>
      <c r="S277" s="128">
        <v>0</v>
      </c>
      <c r="T277" s="129">
        <f>S277*H277</f>
        <v>0</v>
      </c>
      <c r="U277" s="31"/>
      <c r="V277" s="31"/>
      <c r="W277" s="31"/>
      <c r="X277" s="31"/>
      <c r="Y277" s="31"/>
      <c r="Z277" s="31"/>
      <c r="AA277" s="31"/>
      <c r="AB277" s="31"/>
      <c r="AC277" s="31"/>
      <c r="AD277" s="31"/>
      <c r="AE277" s="31"/>
      <c r="AR277" s="130" t="s">
        <v>235</v>
      </c>
      <c r="AT277" s="130" t="s">
        <v>332</v>
      </c>
      <c r="AU277" s="130" t="s">
        <v>78</v>
      </c>
      <c r="AY277" s="19" t="s">
        <v>168</v>
      </c>
      <c r="BE277" s="131">
        <f>IF(N277="základní",J277,0)</f>
        <v>0</v>
      </c>
      <c r="BF277" s="131">
        <f>IF(N277="snížená",J277,0)</f>
        <v>0</v>
      </c>
      <c r="BG277" s="131">
        <f>IF(N277="zákl. přenesená",J277,0)</f>
        <v>0</v>
      </c>
      <c r="BH277" s="131">
        <f>IF(N277="sníž. přenesená",J277,0)</f>
        <v>0</v>
      </c>
      <c r="BI277" s="131">
        <f>IF(N277="nulová",J277,0)</f>
        <v>0</v>
      </c>
      <c r="BJ277" s="19" t="s">
        <v>76</v>
      </c>
      <c r="BK277" s="131">
        <f>ROUND(I277*H277,2)</f>
        <v>0</v>
      </c>
      <c r="BL277" s="19" t="s">
        <v>175</v>
      </c>
      <c r="BM277" s="130" t="s">
        <v>355</v>
      </c>
    </row>
    <row r="278" spans="1:51" s="14" customFormat="1" ht="12">
      <c r="A278" s="311"/>
      <c r="B278" s="312"/>
      <c r="C278" s="311"/>
      <c r="D278" s="308" t="s">
        <v>179</v>
      </c>
      <c r="E278" s="313" t="s">
        <v>3</v>
      </c>
      <c r="F278" s="314" t="s">
        <v>356</v>
      </c>
      <c r="G278" s="311"/>
      <c r="H278" s="315">
        <v>17.64</v>
      </c>
      <c r="I278" s="268"/>
      <c r="J278" s="311"/>
      <c r="K278" s="311"/>
      <c r="L278" s="139"/>
      <c r="M278" s="141"/>
      <c r="N278" s="142"/>
      <c r="O278" s="142"/>
      <c r="P278" s="142"/>
      <c r="Q278" s="142"/>
      <c r="R278" s="142"/>
      <c r="S278" s="142"/>
      <c r="T278" s="143"/>
      <c r="AT278" s="140" t="s">
        <v>179</v>
      </c>
      <c r="AU278" s="140" t="s">
        <v>78</v>
      </c>
      <c r="AV278" s="14" t="s">
        <v>78</v>
      </c>
      <c r="AW278" s="14" t="s">
        <v>30</v>
      </c>
      <c r="AX278" s="14" t="s">
        <v>68</v>
      </c>
      <c r="AY278" s="140" t="s">
        <v>168</v>
      </c>
    </row>
    <row r="279" spans="1:51" s="14" customFormat="1" ht="12">
      <c r="A279" s="311"/>
      <c r="B279" s="312"/>
      <c r="C279" s="311"/>
      <c r="D279" s="308" t="s">
        <v>179</v>
      </c>
      <c r="E279" s="313" t="s">
        <v>3</v>
      </c>
      <c r="F279" s="314" t="s">
        <v>357</v>
      </c>
      <c r="G279" s="311"/>
      <c r="H279" s="315">
        <v>23.8</v>
      </c>
      <c r="I279" s="268"/>
      <c r="J279" s="311"/>
      <c r="K279" s="311"/>
      <c r="L279" s="139"/>
      <c r="M279" s="141"/>
      <c r="N279" s="142"/>
      <c r="O279" s="142"/>
      <c r="P279" s="142"/>
      <c r="Q279" s="142"/>
      <c r="R279" s="142"/>
      <c r="S279" s="142"/>
      <c r="T279" s="143"/>
      <c r="AT279" s="140" t="s">
        <v>179</v>
      </c>
      <c r="AU279" s="140" t="s">
        <v>78</v>
      </c>
      <c r="AV279" s="14" t="s">
        <v>78</v>
      </c>
      <c r="AW279" s="14" t="s">
        <v>30</v>
      </c>
      <c r="AX279" s="14" t="s">
        <v>68</v>
      </c>
      <c r="AY279" s="140" t="s">
        <v>168</v>
      </c>
    </row>
    <row r="280" spans="1:51" s="14" customFormat="1" ht="12">
      <c r="A280" s="311"/>
      <c r="B280" s="312"/>
      <c r="C280" s="311"/>
      <c r="D280" s="308" t="s">
        <v>179</v>
      </c>
      <c r="E280" s="313" t="s">
        <v>3</v>
      </c>
      <c r="F280" s="314" t="s">
        <v>358</v>
      </c>
      <c r="G280" s="311"/>
      <c r="H280" s="315">
        <v>39.72</v>
      </c>
      <c r="I280" s="268"/>
      <c r="J280" s="311"/>
      <c r="K280" s="311"/>
      <c r="L280" s="139"/>
      <c r="M280" s="141"/>
      <c r="N280" s="142"/>
      <c r="O280" s="142"/>
      <c r="P280" s="142"/>
      <c r="Q280" s="142"/>
      <c r="R280" s="142"/>
      <c r="S280" s="142"/>
      <c r="T280" s="143"/>
      <c r="AT280" s="140" t="s">
        <v>179</v>
      </c>
      <c r="AU280" s="140" t="s">
        <v>78</v>
      </c>
      <c r="AV280" s="14" t="s">
        <v>78</v>
      </c>
      <c r="AW280" s="14" t="s">
        <v>30</v>
      </c>
      <c r="AX280" s="14" t="s">
        <v>68</v>
      </c>
      <c r="AY280" s="140" t="s">
        <v>168</v>
      </c>
    </row>
    <row r="281" spans="1:51" s="15" customFormat="1" ht="12">
      <c r="A281" s="316"/>
      <c r="B281" s="317"/>
      <c r="C281" s="316"/>
      <c r="D281" s="308" t="s">
        <v>179</v>
      </c>
      <c r="E281" s="318" t="s">
        <v>3</v>
      </c>
      <c r="F281" s="319" t="s">
        <v>186</v>
      </c>
      <c r="G281" s="316"/>
      <c r="H281" s="320">
        <v>81.16</v>
      </c>
      <c r="I281" s="269"/>
      <c r="J281" s="316"/>
      <c r="K281" s="316"/>
      <c r="L281" s="144"/>
      <c r="M281" s="146"/>
      <c r="N281" s="147"/>
      <c r="O281" s="147"/>
      <c r="P281" s="147"/>
      <c r="Q281" s="147"/>
      <c r="R281" s="147"/>
      <c r="S281" s="147"/>
      <c r="T281" s="148"/>
      <c r="AT281" s="145" t="s">
        <v>179</v>
      </c>
      <c r="AU281" s="145" t="s">
        <v>78</v>
      </c>
      <c r="AV281" s="15" t="s">
        <v>175</v>
      </c>
      <c r="AW281" s="15" t="s">
        <v>30</v>
      </c>
      <c r="AX281" s="15" t="s">
        <v>76</v>
      </c>
      <c r="AY281" s="145" t="s">
        <v>168</v>
      </c>
    </row>
    <row r="282" spans="1:65" s="2" customFormat="1" ht="24.2" customHeight="1">
      <c r="A282" s="273"/>
      <c r="B282" s="276"/>
      <c r="C282" s="326" t="s">
        <v>8</v>
      </c>
      <c r="D282" s="326" t="s">
        <v>332</v>
      </c>
      <c r="E282" s="327" t="s">
        <v>339</v>
      </c>
      <c r="F282" s="328" t="s">
        <v>340</v>
      </c>
      <c r="G282" s="329" t="s">
        <v>335</v>
      </c>
      <c r="H282" s="330">
        <v>10.36</v>
      </c>
      <c r="I282" s="272"/>
      <c r="J282" s="331">
        <f>ROUND(I282*H282,2)</f>
        <v>0</v>
      </c>
      <c r="K282" s="328" t="s">
        <v>3</v>
      </c>
      <c r="L282" s="154"/>
      <c r="M282" s="155" t="s">
        <v>3</v>
      </c>
      <c r="N282" s="156" t="s">
        <v>39</v>
      </c>
      <c r="O282" s="128">
        <v>0</v>
      </c>
      <c r="P282" s="128">
        <f>O282*H282</f>
        <v>0</v>
      </c>
      <c r="Q282" s="128">
        <v>0.141</v>
      </c>
      <c r="R282" s="128">
        <f>Q282*H282</f>
        <v>1.4607599999999998</v>
      </c>
      <c r="S282" s="128">
        <v>0</v>
      </c>
      <c r="T282" s="129">
        <f>S282*H282</f>
        <v>0</v>
      </c>
      <c r="U282" s="31"/>
      <c r="V282" s="31"/>
      <c r="W282" s="31"/>
      <c r="X282" s="31"/>
      <c r="Y282" s="31"/>
      <c r="Z282" s="31"/>
      <c r="AA282" s="31"/>
      <c r="AB282" s="31"/>
      <c r="AC282" s="31"/>
      <c r="AD282" s="31"/>
      <c r="AE282" s="31"/>
      <c r="AR282" s="130" t="s">
        <v>235</v>
      </c>
      <c r="AT282" s="130" t="s">
        <v>332</v>
      </c>
      <c r="AU282" s="130" t="s">
        <v>78</v>
      </c>
      <c r="AY282" s="19" t="s">
        <v>168</v>
      </c>
      <c r="BE282" s="131">
        <f>IF(N282="základní",J282,0)</f>
        <v>0</v>
      </c>
      <c r="BF282" s="131">
        <f>IF(N282="snížená",J282,0)</f>
        <v>0</v>
      </c>
      <c r="BG282" s="131">
        <f>IF(N282="zákl. přenesená",J282,0)</f>
        <v>0</v>
      </c>
      <c r="BH282" s="131">
        <f>IF(N282="sníž. přenesená",J282,0)</f>
        <v>0</v>
      </c>
      <c r="BI282" s="131">
        <f>IF(N282="nulová",J282,0)</f>
        <v>0</v>
      </c>
      <c r="BJ282" s="19" t="s">
        <v>76</v>
      </c>
      <c r="BK282" s="131">
        <f>ROUND(I282*H282,2)</f>
        <v>0</v>
      </c>
      <c r="BL282" s="19" t="s">
        <v>175</v>
      </c>
      <c r="BM282" s="130" t="s">
        <v>359</v>
      </c>
    </row>
    <row r="283" spans="1:51" s="14" customFormat="1" ht="12">
      <c r="A283" s="311"/>
      <c r="B283" s="312"/>
      <c r="C283" s="311"/>
      <c r="D283" s="308" t="s">
        <v>179</v>
      </c>
      <c r="E283" s="313" t="s">
        <v>3</v>
      </c>
      <c r="F283" s="314" t="s">
        <v>360</v>
      </c>
      <c r="G283" s="311"/>
      <c r="H283" s="315">
        <v>10.36</v>
      </c>
      <c r="I283" s="268"/>
      <c r="J283" s="311"/>
      <c r="K283" s="311"/>
      <c r="L283" s="139"/>
      <c r="M283" s="141"/>
      <c r="N283" s="142"/>
      <c r="O283" s="142"/>
      <c r="P283" s="142"/>
      <c r="Q283" s="142"/>
      <c r="R283" s="142"/>
      <c r="S283" s="142"/>
      <c r="T283" s="143"/>
      <c r="AT283" s="140" t="s">
        <v>179</v>
      </c>
      <c r="AU283" s="140" t="s">
        <v>78</v>
      </c>
      <c r="AV283" s="14" t="s">
        <v>78</v>
      </c>
      <c r="AW283" s="14" t="s">
        <v>30</v>
      </c>
      <c r="AX283" s="14" t="s">
        <v>76</v>
      </c>
      <c r="AY283" s="140" t="s">
        <v>168</v>
      </c>
    </row>
    <row r="284" spans="1:65" s="2" customFormat="1" ht="24.2" customHeight="1">
      <c r="A284" s="273"/>
      <c r="B284" s="276"/>
      <c r="C284" s="326" t="s">
        <v>361</v>
      </c>
      <c r="D284" s="326" t="s">
        <v>332</v>
      </c>
      <c r="E284" s="327" t="s">
        <v>362</v>
      </c>
      <c r="F284" s="328" t="s">
        <v>363</v>
      </c>
      <c r="G284" s="329" t="s">
        <v>335</v>
      </c>
      <c r="H284" s="330">
        <v>6.62</v>
      </c>
      <c r="I284" s="272"/>
      <c r="J284" s="331">
        <f>ROUND(I284*H284,2)</f>
        <v>0</v>
      </c>
      <c r="K284" s="328" t="s">
        <v>3</v>
      </c>
      <c r="L284" s="154"/>
      <c r="M284" s="155" t="s">
        <v>3</v>
      </c>
      <c r="N284" s="156" t="s">
        <v>39</v>
      </c>
      <c r="O284" s="128">
        <v>0</v>
      </c>
      <c r="P284" s="128">
        <f>O284*H284</f>
        <v>0</v>
      </c>
      <c r="Q284" s="128">
        <v>0.205</v>
      </c>
      <c r="R284" s="128">
        <f>Q284*H284</f>
        <v>1.3571</v>
      </c>
      <c r="S284" s="128">
        <v>0</v>
      </c>
      <c r="T284" s="129">
        <f>S284*H284</f>
        <v>0</v>
      </c>
      <c r="U284" s="31"/>
      <c r="V284" s="31"/>
      <c r="W284" s="31"/>
      <c r="X284" s="31"/>
      <c r="Y284" s="31"/>
      <c r="Z284" s="31"/>
      <c r="AA284" s="31"/>
      <c r="AB284" s="31"/>
      <c r="AC284" s="31"/>
      <c r="AD284" s="31"/>
      <c r="AE284" s="31"/>
      <c r="AR284" s="130" t="s">
        <v>235</v>
      </c>
      <c r="AT284" s="130" t="s">
        <v>332</v>
      </c>
      <c r="AU284" s="130" t="s">
        <v>78</v>
      </c>
      <c r="AY284" s="19" t="s">
        <v>168</v>
      </c>
      <c r="BE284" s="131">
        <f>IF(N284="základní",J284,0)</f>
        <v>0</v>
      </c>
      <c r="BF284" s="131">
        <f>IF(N284="snížená",J284,0)</f>
        <v>0</v>
      </c>
      <c r="BG284" s="131">
        <f>IF(N284="zákl. přenesená",J284,0)</f>
        <v>0</v>
      </c>
      <c r="BH284" s="131">
        <f>IF(N284="sníž. přenesená",J284,0)</f>
        <v>0</v>
      </c>
      <c r="BI284" s="131">
        <f>IF(N284="nulová",J284,0)</f>
        <v>0</v>
      </c>
      <c r="BJ284" s="19" t="s">
        <v>76</v>
      </c>
      <c r="BK284" s="131">
        <f>ROUND(I284*H284,2)</f>
        <v>0</v>
      </c>
      <c r="BL284" s="19" t="s">
        <v>175</v>
      </c>
      <c r="BM284" s="130" t="s">
        <v>364</v>
      </c>
    </row>
    <row r="285" spans="1:51" s="14" customFormat="1" ht="12">
      <c r="A285" s="311"/>
      <c r="B285" s="312"/>
      <c r="C285" s="311"/>
      <c r="D285" s="308" t="s">
        <v>179</v>
      </c>
      <c r="E285" s="313" t="s">
        <v>3</v>
      </c>
      <c r="F285" s="314" t="s">
        <v>365</v>
      </c>
      <c r="G285" s="311"/>
      <c r="H285" s="315">
        <v>6.62</v>
      </c>
      <c r="I285" s="268"/>
      <c r="J285" s="311"/>
      <c r="K285" s="311"/>
      <c r="L285" s="139"/>
      <c r="M285" s="141"/>
      <c r="N285" s="142"/>
      <c r="O285" s="142"/>
      <c r="P285" s="142"/>
      <c r="Q285" s="142"/>
      <c r="R285" s="142"/>
      <c r="S285" s="142"/>
      <c r="T285" s="143"/>
      <c r="AT285" s="140" t="s">
        <v>179</v>
      </c>
      <c r="AU285" s="140" t="s">
        <v>78</v>
      </c>
      <c r="AV285" s="14" t="s">
        <v>78</v>
      </c>
      <c r="AW285" s="14" t="s">
        <v>30</v>
      </c>
      <c r="AX285" s="14" t="s">
        <v>76</v>
      </c>
      <c r="AY285" s="140" t="s">
        <v>168</v>
      </c>
    </row>
    <row r="286" spans="1:65" s="2" customFormat="1" ht="16.5" customHeight="1">
      <c r="A286" s="273"/>
      <c r="B286" s="276"/>
      <c r="C286" s="298" t="s">
        <v>366</v>
      </c>
      <c r="D286" s="298" t="s">
        <v>170</v>
      </c>
      <c r="E286" s="299" t="s">
        <v>367</v>
      </c>
      <c r="F286" s="300" t="s">
        <v>368</v>
      </c>
      <c r="G286" s="301" t="s">
        <v>173</v>
      </c>
      <c r="H286" s="302">
        <v>4.617</v>
      </c>
      <c r="I286" s="266"/>
      <c r="J286" s="303">
        <f>ROUND(I286*H286,2)</f>
        <v>0</v>
      </c>
      <c r="K286" s="300" t="s">
        <v>174</v>
      </c>
      <c r="L286" s="32"/>
      <c r="M286" s="126" t="s">
        <v>3</v>
      </c>
      <c r="N286" s="127" t="s">
        <v>39</v>
      </c>
      <c r="O286" s="128">
        <v>5.623</v>
      </c>
      <c r="P286" s="128">
        <f>O286*H286</f>
        <v>25.961391000000003</v>
      </c>
      <c r="Q286" s="128">
        <v>2.64468</v>
      </c>
      <c r="R286" s="128">
        <f>Q286*H286</f>
        <v>12.21048756</v>
      </c>
      <c r="S286" s="128">
        <v>0</v>
      </c>
      <c r="T286" s="129">
        <f>S286*H286</f>
        <v>0</v>
      </c>
      <c r="U286" s="31"/>
      <c r="V286" s="31"/>
      <c r="W286" s="31"/>
      <c r="X286" s="31"/>
      <c r="Y286" s="31"/>
      <c r="Z286" s="31"/>
      <c r="AA286" s="31"/>
      <c r="AB286" s="31"/>
      <c r="AC286" s="31"/>
      <c r="AD286" s="31"/>
      <c r="AE286" s="31"/>
      <c r="AR286" s="130" t="s">
        <v>175</v>
      </c>
      <c r="AT286" s="130" t="s">
        <v>170</v>
      </c>
      <c r="AU286" s="130" t="s">
        <v>78</v>
      </c>
      <c r="AY286" s="19" t="s">
        <v>168</v>
      </c>
      <c r="BE286" s="131">
        <f>IF(N286="základní",J286,0)</f>
        <v>0</v>
      </c>
      <c r="BF286" s="131">
        <f>IF(N286="snížená",J286,0)</f>
        <v>0</v>
      </c>
      <c r="BG286" s="131">
        <f>IF(N286="zákl. přenesená",J286,0)</f>
        <v>0</v>
      </c>
      <c r="BH286" s="131">
        <f>IF(N286="sníž. přenesená",J286,0)</f>
        <v>0</v>
      </c>
      <c r="BI286" s="131">
        <f>IF(N286="nulová",J286,0)</f>
        <v>0</v>
      </c>
      <c r="BJ286" s="19" t="s">
        <v>76</v>
      </c>
      <c r="BK286" s="131">
        <f>ROUND(I286*H286,2)</f>
        <v>0</v>
      </c>
      <c r="BL286" s="19" t="s">
        <v>175</v>
      </c>
      <c r="BM286" s="130" t="s">
        <v>369</v>
      </c>
    </row>
    <row r="287" spans="1:47" s="2" customFormat="1" ht="12">
      <c r="A287" s="273"/>
      <c r="B287" s="276"/>
      <c r="C287" s="273"/>
      <c r="D287" s="304" t="s">
        <v>177</v>
      </c>
      <c r="E287" s="273"/>
      <c r="F287" s="305" t="s">
        <v>370</v>
      </c>
      <c r="G287" s="273"/>
      <c r="H287" s="273"/>
      <c r="I287" s="263"/>
      <c r="J287" s="273"/>
      <c r="K287" s="273"/>
      <c r="L287" s="32"/>
      <c r="M287" s="132"/>
      <c r="N287" s="133"/>
      <c r="O287" s="50"/>
      <c r="P287" s="50"/>
      <c r="Q287" s="50"/>
      <c r="R287" s="50"/>
      <c r="S287" s="50"/>
      <c r="T287" s="51"/>
      <c r="U287" s="31"/>
      <c r="V287" s="31"/>
      <c r="W287" s="31"/>
      <c r="X287" s="31"/>
      <c r="Y287" s="31"/>
      <c r="Z287" s="31"/>
      <c r="AA287" s="31"/>
      <c r="AB287" s="31"/>
      <c r="AC287" s="31"/>
      <c r="AD287" s="31"/>
      <c r="AE287" s="31"/>
      <c r="AT287" s="19" t="s">
        <v>177</v>
      </c>
      <c r="AU287" s="19" t="s">
        <v>78</v>
      </c>
    </row>
    <row r="288" spans="1:51" s="13" customFormat="1" ht="12">
      <c r="A288" s="306"/>
      <c r="B288" s="307"/>
      <c r="C288" s="306"/>
      <c r="D288" s="308" t="s">
        <v>179</v>
      </c>
      <c r="E288" s="309" t="s">
        <v>3</v>
      </c>
      <c r="F288" s="310" t="s">
        <v>371</v>
      </c>
      <c r="G288" s="306"/>
      <c r="H288" s="309" t="s">
        <v>3</v>
      </c>
      <c r="I288" s="267"/>
      <c r="J288" s="306"/>
      <c r="K288" s="306"/>
      <c r="L288" s="134"/>
      <c r="M288" s="136"/>
      <c r="N288" s="137"/>
      <c r="O288" s="137"/>
      <c r="P288" s="137"/>
      <c r="Q288" s="137"/>
      <c r="R288" s="137"/>
      <c r="S288" s="137"/>
      <c r="T288" s="138"/>
      <c r="AT288" s="135" t="s">
        <v>179</v>
      </c>
      <c r="AU288" s="135" t="s">
        <v>78</v>
      </c>
      <c r="AV288" s="13" t="s">
        <v>76</v>
      </c>
      <c r="AW288" s="13" t="s">
        <v>30</v>
      </c>
      <c r="AX288" s="13" t="s">
        <v>68</v>
      </c>
      <c r="AY288" s="135" t="s">
        <v>168</v>
      </c>
    </row>
    <row r="289" spans="1:51" s="13" customFormat="1" ht="12">
      <c r="A289" s="306"/>
      <c r="B289" s="307"/>
      <c r="C289" s="306"/>
      <c r="D289" s="308" t="s">
        <v>179</v>
      </c>
      <c r="E289" s="309" t="s">
        <v>3</v>
      </c>
      <c r="F289" s="310" t="s">
        <v>372</v>
      </c>
      <c r="G289" s="306"/>
      <c r="H289" s="309" t="s">
        <v>3</v>
      </c>
      <c r="I289" s="267"/>
      <c r="J289" s="306"/>
      <c r="K289" s="306"/>
      <c r="L289" s="134"/>
      <c r="M289" s="136"/>
      <c r="N289" s="137"/>
      <c r="O289" s="137"/>
      <c r="P289" s="137"/>
      <c r="Q289" s="137"/>
      <c r="R289" s="137"/>
      <c r="S289" s="137"/>
      <c r="T289" s="138"/>
      <c r="AT289" s="135" t="s">
        <v>179</v>
      </c>
      <c r="AU289" s="135" t="s">
        <v>78</v>
      </c>
      <c r="AV289" s="13" t="s">
        <v>76</v>
      </c>
      <c r="AW289" s="13" t="s">
        <v>30</v>
      </c>
      <c r="AX289" s="13" t="s">
        <v>68</v>
      </c>
      <c r="AY289" s="135" t="s">
        <v>168</v>
      </c>
    </row>
    <row r="290" spans="1:51" s="14" customFormat="1" ht="12">
      <c r="A290" s="311"/>
      <c r="B290" s="312"/>
      <c r="C290" s="311"/>
      <c r="D290" s="308" t="s">
        <v>179</v>
      </c>
      <c r="E290" s="313" t="s">
        <v>3</v>
      </c>
      <c r="F290" s="314" t="s">
        <v>373</v>
      </c>
      <c r="G290" s="311"/>
      <c r="H290" s="315">
        <v>28.91</v>
      </c>
      <c r="I290" s="268"/>
      <c r="J290" s="311"/>
      <c r="K290" s="311"/>
      <c r="L290" s="139"/>
      <c r="M290" s="141"/>
      <c r="N290" s="142"/>
      <c r="O290" s="142"/>
      <c r="P290" s="142"/>
      <c r="Q290" s="142"/>
      <c r="R290" s="142"/>
      <c r="S290" s="142"/>
      <c r="T290" s="143"/>
      <c r="AT290" s="140" t="s">
        <v>179</v>
      </c>
      <c r="AU290" s="140" t="s">
        <v>78</v>
      </c>
      <c r="AV290" s="14" t="s">
        <v>78</v>
      </c>
      <c r="AW290" s="14" t="s">
        <v>30</v>
      </c>
      <c r="AX290" s="14" t="s">
        <v>68</v>
      </c>
      <c r="AY290" s="140" t="s">
        <v>168</v>
      </c>
    </row>
    <row r="291" spans="1:51" s="16" customFormat="1" ht="12">
      <c r="A291" s="321"/>
      <c r="B291" s="322"/>
      <c r="C291" s="321"/>
      <c r="D291" s="308" t="s">
        <v>179</v>
      </c>
      <c r="E291" s="323" t="s">
        <v>3</v>
      </c>
      <c r="F291" s="324" t="s">
        <v>198</v>
      </c>
      <c r="G291" s="321"/>
      <c r="H291" s="325">
        <v>28.91</v>
      </c>
      <c r="I291" s="270"/>
      <c r="J291" s="321"/>
      <c r="K291" s="321"/>
      <c r="L291" s="149"/>
      <c r="M291" s="151"/>
      <c r="N291" s="152"/>
      <c r="O291" s="152"/>
      <c r="P291" s="152"/>
      <c r="Q291" s="152"/>
      <c r="R291" s="152"/>
      <c r="S291" s="152"/>
      <c r="T291" s="153"/>
      <c r="AT291" s="150" t="s">
        <v>179</v>
      </c>
      <c r="AU291" s="150" t="s">
        <v>78</v>
      </c>
      <c r="AV291" s="16" t="s">
        <v>199</v>
      </c>
      <c r="AW291" s="16" t="s">
        <v>30</v>
      </c>
      <c r="AX291" s="16" t="s">
        <v>68</v>
      </c>
      <c r="AY291" s="150" t="s">
        <v>168</v>
      </c>
    </row>
    <row r="292" spans="1:51" s="14" customFormat="1" ht="12">
      <c r="A292" s="311"/>
      <c r="B292" s="312"/>
      <c r="C292" s="311"/>
      <c r="D292" s="308" t="s">
        <v>179</v>
      </c>
      <c r="E292" s="313" t="s">
        <v>3</v>
      </c>
      <c r="F292" s="314" t="s">
        <v>374</v>
      </c>
      <c r="G292" s="311"/>
      <c r="H292" s="315">
        <v>-2.268</v>
      </c>
      <c r="I292" s="268"/>
      <c r="J292" s="311"/>
      <c r="K292" s="311"/>
      <c r="L292" s="139"/>
      <c r="M292" s="141"/>
      <c r="N292" s="142"/>
      <c r="O292" s="142"/>
      <c r="P292" s="142"/>
      <c r="Q292" s="142"/>
      <c r="R292" s="142"/>
      <c r="S292" s="142"/>
      <c r="T292" s="143"/>
      <c r="AT292" s="140" t="s">
        <v>179</v>
      </c>
      <c r="AU292" s="140" t="s">
        <v>78</v>
      </c>
      <c r="AV292" s="14" t="s">
        <v>78</v>
      </c>
      <c r="AW292" s="14" t="s">
        <v>30</v>
      </c>
      <c r="AX292" s="14" t="s">
        <v>68</v>
      </c>
      <c r="AY292" s="140" t="s">
        <v>168</v>
      </c>
    </row>
    <row r="293" spans="1:51" s="14" customFormat="1" ht="12">
      <c r="A293" s="311"/>
      <c r="B293" s="312"/>
      <c r="C293" s="311"/>
      <c r="D293" s="308" t="s">
        <v>179</v>
      </c>
      <c r="E293" s="313" t="s">
        <v>3</v>
      </c>
      <c r="F293" s="314" t="s">
        <v>375</v>
      </c>
      <c r="G293" s="311"/>
      <c r="H293" s="315">
        <v>-0.347</v>
      </c>
      <c r="I293" s="268"/>
      <c r="J293" s="311"/>
      <c r="K293" s="311"/>
      <c r="L293" s="139"/>
      <c r="M293" s="141"/>
      <c r="N293" s="142"/>
      <c r="O293" s="142"/>
      <c r="P293" s="142"/>
      <c r="Q293" s="142"/>
      <c r="R293" s="142"/>
      <c r="S293" s="142"/>
      <c r="T293" s="143"/>
      <c r="AT293" s="140" t="s">
        <v>179</v>
      </c>
      <c r="AU293" s="140" t="s">
        <v>78</v>
      </c>
      <c r="AV293" s="14" t="s">
        <v>78</v>
      </c>
      <c r="AW293" s="14" t="s">
        <v>30</v>
      </c>
      <c r="AX293" s="14" t="s">
        <v>68</v>
      </c>
      <c r="AY293" s="140" t="s">
        <v>168</v>
      </c>
    </row>
    <row r="294" spans="1:51" s="14" customFormat="1" ht="12">
      <c r="A294" s="311"/>
      <c r="B294" s="312"/>
      <c r="C294" s="311"/>
      <c r="D294" s="308" t="s">
        <v>179</v>
      </c>
      <c r="E294" s="313" t="s">
        <v>3</v>
      </c>
      <c r="F294" s="314" t="s">
        <v>376</v>
      </c>
      <c r="G294" s="311"/>
      <c r="H294" s="315">
        <v>-4.234</v>
      </c>
      <c r="I294" s="268"/>
      <c r="J294" s="311"/>
      <c r="K294" s="311"/>
      <c r="L294" s="139"/>
      <c r="M294" s="141"/>
      <c r="N294" s="142"/>
      <c r="O294" s="142"/>
      <c r="P294" s="142"/>
      <c r="Q294" s="142"/>
      <c r="R294" s="142"/>
      <c r="S294" s="142"/>
      <c r="T294" s="143"/>
      <c r="AT294" s="140" t="s">
        <v>179</v>
      </c>
      <c r="AU294" s="140" t="s">
        <v>78</v>
      </c>
      <c r="AV294" s="14" t="s">
        <v>78</v>
      </c>
      <c r="AW294" s="14" t="s">
        <v>30</v>
      </c>
      <c r="AX294" s="14" t="s">
        <v>68</v>
      </c>
      <c r="AY294" s="140" t="s">
        <v>168</v>
      </c>
    </row>
    <row r="295" spans="1:51" s="14" customFormat="1" ht="12">
      <c r="A295" s="311"/>
      <c r="B295" s="312"/>
      <c r="C295" s="311"/>
      <c r="D295" s="308" t="s">
        <v>179</v>
      </c>
      <c r="E295" s="313" t="s">
        <v>3</v>
      </c>
      <c r="F295" s="314" t="s">
        <v>377</v>
      </c>
      <c r="G295" s="311"/>
      <c r="H295" s="315">
        <v>-0.485</v>
      </c>
      <c r="I295" s="268"/>
      <c r="J295" s="311"/>
      <c r="K295" s="311"/>
      <c r="L295" s="139"/>
      <c r="M295" s="141"/>
      <c r="N295" s="142"/>
      <c r="O295" s="142"/>
      <c r="P295" s="142"/>
      <c r="Q295" s="142"/>
      <c r="R295" s="142"/>
      <c r="S295" s="142"/>
      <c r="T295" s="143"/>
      <c r="AT295" s="140" t="s">
        <v>179</v>
      </c>
      <c r="AU295" s="140" t="s">
        <v>78</v>
      </c>
      <c r="AV295" s="14" t="s">
        <v>78</v>
      </c>
      <c r="AW295" s="14" t="s">
        <v>30</v>
      </c>
      <c r="AX295" s="14" t="s">
        <v>68</v>
      </c>
      <c r="AY295" s="140" t="s">
        <v>168</v>
      </c>
    </row>
    <row r="296" spans="1:51" s="14" customFormat="1" ht="12">
      <c r="A296" s="311"/>
      <c r="B296" s="312"/>
      <c r="C296" s="311"/>
      <c r="D296" s="308" t="s">
        <v>179</v>
      </c>
      <c r="E296" s="313" t="s">
        <v>3</v>
      </c>
      <c r="F296" s="314" t="s">
        <v>378</v>
      </c>
      <c r="G296" s="311"/>
      <c r="H296" s="315">
        <v>-5.712</v>
      </c>
      <c r="I296" s="268"/>
      <c r="J296" s="311"/>
      <c r="K296" s="311"/>
      <c r="L296" s="139"/>
      <c r="M296" s="141"/>
      <c r="N296" s="142"/>
      <c r="O296" s="142"/>
      <c r="P296" s="142"/>
      <c r="Q296" s="142"/>
      <c r="R296" s="142"/>
      <c r="S296" s="142"/>
      <c r="T296" s="143"/>
      <c r="AT296" s="140" t="s">
        <v>179</v>
      </c>
      <c r="AU296" s="140" t="s">
        <v>78</v>
      </c>
      <c r="AV296" s="14" t="s">
        <v>78</v>
      </c>
      <c r="AW296" s="14" t="s">
        <v>30</v>
      </c>
      <c r="AX296" s="14" t="s">
        <v>68</v>
      </c>
      <c r="AY296" s="140" t="s">
        <v>168</v>
      </c>
    </row>
    <row r="297" spans="1:51" s="14" customFormat="1" ht="12">
      <c r="A297" s="311"/>
      <c r="B297" s="312"/>
      <c r="C297" s="311"/>
      <c r="D297" s="308" t="s">
        <v>179</v>
      </c>
      <c r="E297" s="313" t="s">
        <v>3</v>
      </c>
      <c r="F297" s="314" t="s">
        <v>379</v>
      </c>
      <c r="G297" s="311"/>
      <c r="H297" s="315">
        <v>-0.655</v>
      </c>
      <c r="I297" s="268"/>
      <c r="J297" s="311"/>
      <c r="K297" s="311"/>
      <c r="L297" s="139"/>
      <c r="M297" s="141"/>
      <c r="N297" s="142"/>
      <c r="O297" s="142"/>
      <c r="P297" s="142"/>
      <c r="Q297" s="142"/>
      <c r="R297" s="142"/>
      <c r="S297" s="142"/>
      <c r="T297" s="143"/>
      <c r="AT297" s="140" t="s">
        <v>179</v>
      </c>
      <c r="AU297" s="140" t="s">
        <v>78</v>
      </c>
      <c r="AV297" s="14" t="s">
        <v>78</v>
      </c>
      <c r="AW297" s="14" t="s">
        <v>30</v>
      </c>
      <c r="AX297" s="14" t="s">
        <v>68</v>
      </c>
      <c r="AY297" s="140" t="s">
        <v>168</v>
      </c>
    </row>
    <row r="298" spans="1:51" s="14" customFormat="1" ht="12">
      <c r="A298" s="311"/>
      <c r="B298" s="312"/>
      <c r="C298" s="311"/>
      <c r="D298" s="308" t="s">
        <v>179</v>
      </c>
      <c r="E298" s="313" t="s">
        <v>3</v>
      </c>
      <c r="F298" s="314" t="s">
        <v>380</v>
      </c>
      <c r="G298" s="311"/>
      <c r="H298" s="315">
        <v>-9.533</v>
      </c>
      <c r="I298" s="268"/>
      <c r="J298" s="311"/>
      <c r="K298" s="311"/>
      <c r="L298" s="139"/>
      <c r="M298" s="141"/>
      <c r="N298" s="142"/>
      <c r="O298" s="142"/>
      <c r="P298" s="142"/>
      <c r="Q298" s="142"/>
      <c r="R298" s="142"/>
      <c r="S298" s="142"/>
      <c r="T298" s="143"/>
      <c r="AT298" s="140" t="s">
        <v>179</v>
      </c>
      <c r="AU298" s="140" t="s">
        <v>78</v>
      </c>
      <c r="AV298" s="14" t="s">
        <v>78</v>
      </c>
      <c r="AW298" s="14" t="s">
        <v>30</v>
      </c>
      <c r="AX298" s="14" t="s">
        <v>68</v>
      </c>
      <c r="AY298" s="140" t="s">
        <v>168</v>
      </c>
    </row>
    <row r="299" spans="1:51" s="14" customFormat="1" ht="12">
      <c r="A299" s="311"/>
      <c r="B299" s="312"/>
      <c r="C299" s="311"/>
      <c r="D299" s="308" t="s">
        <v>179</v>
      </c>
      <c r="E299" s="313" t="s">
        <v>3</v>
      </c>
      <c r="F299" s="314" t="s">
        <v>381</v>
      </c>
      <c r="G299" s="311"/>
      <c r="H299" s="315">
        <v>-1.059</v>
      </c>
      <c r="I299" s="268"/>
      <c r="J299" s="311"/>
      <c r="K299" s="311"/>
      <c r="L299" s="139"/>
      <c r="M299" s="141"/>
      <c r="N299" s="142"/>
      <c r="O299" s="142"/>
      <c r="P299" s="142"/>
      <c r="Q299" s="142"/>
      <c r="R299" s="142"/>
      <c r="S299" s="142"/>
      <c r="T299" s="143"/>
      <c r="AT299" s="140" t="s">
        <v>179</v>
      </c>
      <c r="AU299" s="140" t="s">
        <v>78</v>
      </c>
      <c r="AV299" s="14" t="s">
        <v>78</v>
      </c>
      <c r="AW299" s="14" t="s">
        <v>30</v>
      </c>
      <c r="AX299" s="14" t="s">
        <v>68</v>
      </c>
      <c r="AY299" s="140" t="s">
        <v>168</v>
      </c>
    </row>
    <row r="300" spans="1:51" s="16" customFormat="1" ht="12">
      <c r="A300" s="321"/>
      <c r="B300" s="322"/>
      <c r="C300" s="321"/>
      <c r="D300" s="308" t="s">
        <v>179</v>
      </c>
      <c r="E300" s="323" t="s">
        <v>3</v>
      </c>
      <c r="F300" s="324" t="s">
        <v>198</v>
      </c>
      <c r="G300" s="321"/>
      <c r="H300" s="325">
        <v>-24.293</v>
      </c>
      <c r="I300" s="270"/>
      <c r="J300" s="321"/>
      <c r="K300" s="321"/>
      <c r="L300" s="149"/>
      <c r="M300" s="151"/>
      <c r="N300" s="152"/>
      <c r="O300" s="152"/>
      <c r="P300" s="152"/>
      <c r="Q300" s="152"/>
      <c r="R300" s="152"/>
      <c r="S300" s="152"/>
      <c r="T300" s="153"/>
      <c r="AT300" s="150" t="s">
        <v>179</v>
      </c>
      <c r="AU300" s="150" t="s">
        <v>78</v>
      </c>
      <c r="AV300" s="16" t="s">
        <v>199</v>
      </c>
      <c r="AW300" s="16" t="s">
        <v>30</v>
      </c>
      <c r="AX300" s="16" t="s">
        <v>68</v>
      </c>
      <c r="AY300" s="150" t="s">
        <v>168</v>
      </c>
    </row>
    <row r="301" spans="1:51" s="15" customFormat="1" ht="12">
      <c r="A301" s="316"/>
      <c r="B301" s="317"/>
      <c r="C301" s="316"/>
      <c r="D301" s="308" t="s">
        <v>179</v>
      </c>
      <c r="E301" s="318" t="s">
        <v>3</v>
      </c>
      <c r="F301" s="319" t="s">
        <v>186</v>
      </c>
      <c r="G301" s="316"/>
      <c r="H301" s="320">
        <v>4.617</v>
      </c>
      <c r="I301" s="269"/>
      <c r="J301" s="316"/>
      <c r="K301" s="316"/>
      <c r="L301" s="144"/>
      <c r="M301" s="146"/>
      <c r="N301" s="147"/>
      <c r="O301" s="147"/>
      <c r="P301" s="147"/>
      <c r="Q301" s="147"/>
      <c r="R301" s="147"/>
      <c r="S301" s="147"/>
      <c r="T301" s="148"/>
      <c r="AT301" s="145" t="s">
        <v>179</v>
      </c>
      <c r="AU301" s="145" t="s">
        <v>78</v>
      </c>
      <c r="AV301" s="15" t="s">
        <v>175</v>
      </c>
      <c r="AW301" s="15" t="s">
        <v>30</v>
      </c>
      <c r="AX301" s="15" t="s">
        <v>76</v>
      </c>
      <c r="AY301" s="145" t="s">
        <v>168</v>
      </c>
    </row>
    <row r="302" spans="1:65" s="2" customFormat="1" ht="16.5" customHeight="1">
      <c r="A302" s="273"/>
      <c r="B302" s="276"/>
      <c r="C302" s="298" t="s">
        <v>382</v>
      </c>
      <c r="D302" s="298" t="s">
        <v>170</v>
      </c>
      <c r="E302" s="299" t="s">
        <v>383</v>
      </c>
      <c r="F302" s="300" t="s">
        <v>384</v>
      </c>
      <c r="G302" s="301" t="s">
        <v>231</v>
      </c>
      <c r="H302" s="302">
        <v>0.129</v>
      </c>
      <c r="I302" s="266"/>
      <c r="J302" s="303">
        <f>ROUND(I302*H302,2)</f>
        <v>0</v>
      </c>
      <c r="K302" s="300" t="s">
        <v>174</v>
      </c>
      <c r="L302" s="32"/>
      <c r="M302" s="126" t="s">
        <v>3</v>
      </c>
      <c r="N302" s="127" t="s">
        <v>39</v>
      </c>
      <c r="O302" s="128">
        <v>19.421</v>
      </c>
      <c r="P302" s="128">
        <f>O302*H302</f>
        <v>2.505309</v>
      </c>
      <c r="Q302" s="128">
        <v>1.0384</v>
      </c>
      <c r="R302" s="128">
        <f>Q302*H302</f>
        <v>0.1339536</v>
      </c>
      <c r="S302" s="128">
        <v>0</v>
      </c>
      <c r="T302" s="129">
        <f>S302*H302</f>
        <v>0</v>
      </c>
      <c r="U302" s="31"/>
      <c r="V302" s="31"/>
      <c r="W302" s="31"/>
      <c r="X302" s="31"/>
      <c r="Y302" s="31"/>
      <c r="Z302" s="31"/>
      <c r="AA302" s="31"/>
      <c r="AB302" s="31"/>
      <c r="AC302" s="31"/>
      <c r="AD302" s="31"/>
      <c r="AE302" s="31"/>
      <c r="AR302" s="130" t="s">
        <v>175</v>
      </c>
      <c r="AT302" s="130" t="s">
        <v>170</v>
      </c>
      <c r="AU302" s="130" t="s">
        <v>78</v>
      </c>
      <c r="AY302" s="19" t="s">
        <v>168</v>
      </c>
      <c r="BE302" s="131">
        <f>IF(N302="základní",J302,0)</f>
        <v>0</v>
      </c>
      <c r="BF302" s="131">
        <f>IF(N302="snížená",J302,0)</f>
        <v>0</v>
      </c>
      <c r="BG302" s="131">
        <f>IF(N302="zákl. přenesená",J302,0)</f>
        <v>0</v>
      </c>
      <c r="BH302" s="131">
        <f>IF(N302="sníž. přenesená",J302,0)</f>
        <v>0</v>
      </c>
      <c r="BI302" s="131">
        <f>IF(N302="nulová",J302,0)</f>
        <v>0</v>
      </c>
      <c r="BJ302" s="19" t="s">
        <v>76</v>
      </c>
      <c r="BK302" s="131">
        <f>ROUND(I302*H302,2)</f>
        <v>0</v>
      </c>
      <c r="BL302" s="19" t="s">
        <v>175</v>
      </c>
      <c r="BM302" s="130" t="s">
        <v>385</v>
      </c>
    </row>
    <row r="303" spans="1:47" s="2" customFormat="1" ht="12">
      <c r="A303" s="273"/>
      <c r="B303" s="276"/>
      <c r="C303" s="273"/>
      <c r="D303" s="304" t="s">
        <v>177</v>
      </c>
      <c r="E303" s="273"/>
      <c r="F303" s="305" t="s">
        <v>386</v>
      </c>
      <c r="G303" s="273"/>
      <c r="H303" s="273"/>
      <c r="I303" s="263"/>
      <c r="J303" s="273"/>
      <c r="K303" s="273"/>
      <c r="L303" s="32"/>
      <c r="M303" s="132"/>
      <c r="N303" s="133"/>
      <c r="O303" s="50"/>
      <c r="P303" s="50"/>
      <c r="Q303" s="50"/>
      <c r="R303" s="50"/>
      <c r="S303" s="50"/>
      <c r="T303" s="51"/>
      <c r="U303" s="31"/>
      <c r="V303" s="31"/>
      <c r="W303" s="31"/>
      <c r="X303" s="31"/>
      <c r="Y303" s="31"/>
      <c r="Z303" s="31"/>
      <c r="AA303" s="31"/>
      <c r="AB303" s="31"/>
      <c r="AC303" s="31"/>
      <c r="AD303" s="31"/>
      <c r="AE303" s="31"/>
      <c r="AT303" s="19" t="s">
        <v>177</v>
      </c>
      <c r="AU303" s="19" t="s">
        <v>78</v>
      </c>
    </row>
    <row r="304" spans="1:51" s="13" customFormat="1" ht="12">
      <c r="A304" s="306"/>
      <c r="B304" s="307"/>
      <c r="C304" s="306"/>
      <c r="D304" s="308" t="s">
        <v>179</v>
      </c>
      <c r="E304" s="309" t="s">
        <v>3</v>
      </c>
      <c r="F304" s="310" t="s">
        <v>371</v>
      </c>
      <c r="G304" s="306"/>
      <c r="H304" s="309" t="s">
        <v>3</v>
      </c>
      <c r="I304" s="267"/>
      <c r="J304" s="306"/>
      <c r="K304" s="306"/>
      <c r="L304" s="134"/>
      <c r="M304" s="136"/>
      <c r="N304" s="137"/>
      <c r="O304" s="137"/>
      <c r="P304" s="137"/>
      <c r="Q304" s="137"/>
      <c r="R304" s="137"/>
      <c r="S304" s="137"/>
      <c r="T304" s="138"/>
      <c r="AT304" s="135" t="s">
        <v>179</v>
      </c>
      <c r="AU304" s="135" t="s">
        <v>78</v>
      </c>
      <c r="AV304" s="13" t="s">
        <v>76</v>
      </c>
      <c r="AW304" s="13" t="s">
        <v>30</v>
      </c>
      <c r="AX304" s="13" t="s">
        <v>68</v>
      </c>
      <c r="AY304" s="135" t="s">
        <v>168</v>
      </c>
    </row>
    <row r="305" spans="1:51" s="13" customFormat="1" ht="12">
      <c r="A305" s="306"/>
      <c r="B305" s="307"/>
      <c r="C305" s="306"/>
      <c r="D305" s="308" t="s">
        <v>179</v>
      </c>
      <c r="E305" s="309" t="s">
        <v>3</v>
      </c>
      <c r="F305" s="310" t="s">
        <v>387</v>
      </c>
      <c r="G305" s="306"/>
      <c r="H305" s="309" t="s">
        <v>3</v>
      </c>
      <c r="I305" s="267"/>
      <c r="J305" s="306"/>
      <c r="K305" s="306"/>
      <c r="L305" s="134"/>
      <c r="M305" s="136"/>
      <c r="N305" s="137"/>
      <c r="O305" s="137"/>
      <c r="P305" s="137"/>
      <c r="Q305" s="137"/>
      <c r="R305" s="137"/>
      <c r="S305" s="137"/>
      <c r="T305" s="138"/>
      <c r="AT305" s="135" t="s">
        <v>179</v>
      </c>
      <c r="AU305" s="135" t="s">
        <v>78</v>
      </c>
      <c r="AV305" s="13" t="s">
        <v>76</v>
      </c>
      <c r="AW305" s="13" t="s">
        <v>30</v>
      </c>
      <c r="AX305" s="13" t="s">
        <v>68</v>
      </c>
      <c r="AY305" s="135" t="s">
        <v>168</v>
      </c>
    </row>
    <row r="306" spans="1:51" s="13" customFormat="1" ht="12">
      <c r="A306" s="306"/>
      <c r="B306" s="307"/>
      <c r="C306" s="306"/>
      <c r="D306" s="308" t="s">
        <v>179</v>
      </c>
      <c r="E306" s="309" t="s">
        <v>3</v>
      </c>
      <c r="F306" s="310" t="s">
        <v>388</v>
      </c>
      <c r="G306" s="306"/>
      <c r="H306" s="309" t="s">
        <v>3</v>
      </c>
      <c r="I306" s="267"/>
      <c r="J306" s="306"/>
      <c r="K306" s="306"/>
      <c r="L306" s="134"/>
      <c r="M306" s="136"/>
      <c r="N306" s="137"/>
      <c r="O306" s="137"/>
      <c r="P306" s="137"/>
      <c r="Q306" s="137"/>
      <c r="R306" s="137"/>
      <c r="S306" s="137"/>
      <c r="T306" s="138"/>
      <c r="AT306" s="135" t="s">
        <v>179</v>
      </c>
      <c r="AU306" s="135" t="s">
        <v>78</v>
      </c>
      <c r="AV306" s="13" t="s">
        <v>76</v>
      </c>
      <c r="AW306" s="13" t="s">
        <v>30</v>
      </c>
      <c r="AX306" s="13" t="s">
        <v>68</v>
      </c>
      <c r="AY306" s="135" t="s">
        <v>168</v>
      </c>
    </row>
    <row r="307" spans="1:51" s="14" customFormat="1" ht="12">
      <c r="A307" s="311"/>
      <c r="B307" s="312"/>
      <c r="C307" s="311"/>
      <c r="D307" s="308" t="s">
        <v>179</v>
      </c>
      <c r="E307" s="313" t="s">
        <v>3</v>
      </c>
      <c r="F307" s="314" t="s">
        <v>389</v>
      </c>
      <c r="G307" s="311"/>
      <c r="H307" s="315">
        <v>0.129</v>
      </c>
      <c r="I307" s="268"/>
      <c r="J307" s="311"/>
      <c r="K307" s="311"/>
      <c r="L307" s="139"/>
      <c r="M307" s="141"/>
      <c r="N307" s="142"/>
      <c r="O307" s="142"/>
      <c r="P307" s="142"/>
      <c r="Q307" s="142"/>
      <c r="R307" s="142"/>
      <c r="S307" s="142"/>
      <c r="T307" s="143"/>
      <c r="AT307" s="140" t="s">
        <v>179</v>
      </c>
      <c r="AU307" s="140" t="s">
        <v>78</v>
      </c>
      <c r="AV307" s="14" t="s">
        <v>78</v>
      </c>
      <c r="AW307" s="14" t="s">
        <v>30</v>
      </c>
      <c r="AX307" s="14" t="s">
        <v>76</v>
      </c>
      <c r="AY307" s="140" t="s">
        <v>168</v>
      </c>
    </row>
    <row r="308" spans="1:65" s="2" customFormat="1" ht="44.25" customHeight="1">
      <c r="A308" s="273"/>
      <c r="B308" s="276"/>
      <c r="C308" s="298" t="s">
        <v>390</v>
      </c>
      <c r="D308" s="298" t="s">
        <v>170</v>
      </c>
      <c r="E308" s="299" t="s">
        <v>391</v>
      </c>
      <c r="F308" s="300" t="s">
        <v>392</v>
      </c>
      <c r="G308" s="301" t="s">
        <v>231</v>
      </c>
      <c r="H308" s="302">
        <v>0.107</v>
      </c>
      <c r="I308" s="266"/>
      <c r="J308" s="303">
        <f>ROUND(I308*H308,2)</f>
        <v>0</v>
      </c>
      <c r="K308" s="300" t="s">
        <v>174</v>
      </c>
      <c r="L308" s="32"/>
      <c r="M308" s="126" t="s">
        <v>3</v>
      </c>
      <c r="N308" s="127" t="s">
        <v>39</v>
      </c>
      <c r="O308" s="128">
        <v>15.211</v>
      </c>
      <c r="P308" s="128">
        <f>O308*H308</f>
        <v>1.627577</v>
      </c>
      <c r="Q308" s="128">
        <v>1.06277</v>
      </c>
      <c r="R308" s="128">
        <f>Q308*H308</f>
        <v>0.11371639</v>
      </c>
      <c r="S308" s="128">
        <v>0</v>
      </c>
      <c r="T308" s="129">
        <f>S308*H308</f>
        <v>0</v>
      </c>
      <c r="U308" s="31"/>
      <c r="V308" s="31"/>
      <c r="W308" s="31"/>
      <c r="X308" s="31"/>
      <c r="Y308" s="31"/>
      <c r="Z308" s="31"/>
      <c r="AA308" s="31"/>
      <c r="AB308" s="31"/>
      <c r="AC308" s="31"/>
      <c r="AD308" s="31"/>
      <c r="AE308" s="31"/>
      <c r="AR308" s="130" t="s">
        <v>175</v>
      </c>
      <c r="AT308" s="130" t="s">
        <v>170</v>
      </c>
      <c r="AU308" s="130" t="s">
        <v>78</v>
      </c>
      <c r="AY308" s="19" t="s">
        <v>168</v>
      </c>
      <c r="BE308" s="131">
        <f>IF(N308="základní",J308,0)</f>
        <v>0</v>
      </c>
      <c r="BF308" s="131">
        <f>IF(N308="snížená",J308,0)</f>
        <v>0</v>
      </c>
      <c r="BG308" s="131">
        <f>IF(N308="zákl. přenesená",J308,0)</f>
        <v>0</v>
      </c>
      <c r="BH308" s="131">
        <f>IF(N308="sníž. přenesená",J308,0)</f>
        <v>0</v>
      </c>
      <c r="BI308" s="131">
        <f>IF(N308="nulová",J308,0)</f>
        <v>0</v>
      </c>
      <c r="BJ308" s="19" t="s">
        <v>76</v>
      </c>
      <c r="BK308" s="131">
        <f>ROUND(I308*H308,2)</f>
        <v>0</v>
      </c>
      <c r="BL308" s="19" t="s">
        <v>175</v>
      </c>
      <c r="BM308" s="130" t="s">
        <v>393</v>
      </c>
    </row>
    <row r="309" spans="1:47" s="2" customFormat="1" ht="12">
      <c r="A309" s="273"/>
      <c r="B309" s="276"/>
      <c r="C309" s="273"/>
      <c r="D309" s="304" t="s">
        <v>177</v>
      </c>
      <c r="E309" s="273"/>
      <c r="F309" s="305" t="s">
        <v>394</v>
      </c>
      <c r="G309" s="273"/>
      <c r="H309" s="273"/>
      <c r="I309" s="263"/>
      <c r="J309" s="273"/>
      <c r="K309" s="273"/>
      <c r="L309" s="32"/>
      <c r="M309" s="132"/>
      <c r="N309" s="133"/>
      <c r="O309" s="50"/>
      <c r="P309" s="50"/>
      <c r="Q309" s="50"/>
      <c r="R309" s="50"/>
      <c r="S309" s="50"/>
      <c r="T309" s="51"/>
      <c r="U309" s="31"/>
      <c r="V309" s="31"/>
      <c r="W309" s="31"/>
      <c r="X309" s="31"/>
      <c r="Y309" s="31"/>
      <c r="Z309" s="31"/>
      <c r="AA309" s="31"/>
      <c r="AB309" s="31"/>
      <c r="AC309" s="31"/>
      <c r="AD309" s="31"/>
      <c r="AE309" s="31"/>
      <c r="AT309" s="19" t="s">
        <v>177</v>
      </c>
      <c r="AU309" s="19" t="s">
        <v>78</v>
      </c>
    </row>
    <row r="310" spans="1:51" s="13" customFormat="1" ht="12">
      <c r="A310" s="306"/>
      <c r="B310" s="307"/>
      <c r="C310" s="306"/>
      <c r="D310" s="308" t="s">
        <v>179</v>
      </c>
      <c r="E310" s="309" t="s">
        <v>3</v>
      </c>
      <c r="F310" s="310" t="s">
        <v>371</v>
      </c>
      <c r="G310" s="306"/>
      <c r="H310" s="309" t="s">
        <v>3</v>
      </c>
      <c r="I310" s="267"/>
      <c r="J310" s="306"/>
      <c r="K310" s="306"/>
      <c r="L310" s="134"/>
      <c r="M310" s="136"/>
      <c r="N310" s="137"/>
      <c r="O310" s="137"/>
      <c r="P310" s="137"/>
      <c r="Q310" s="137"/>
      <c r="R310" s="137"/>
      <c r="S310" s="137"/>
      <c r="T310" s="138"/>
      <c r="AT310" s="135" t="s">
        <v>179</v>
      </c>
      <c r="AU310" s="135" t="s">
        <v>78</v>
      </c>
      <c r="AV310" s="13" t="s">
        <v>76</v>
      </c>
      <c r="AW310" s="13" t="s">
        <v>30</v>
      </c>
      <c r="AX310" s="13" t="s">
        <v>68</v>
      </c>
      <c r="AY310" s="135" t="s">
        <v>168</v>
      </c>
    </row>
    <row r="311" spans="1:51" s="13" customFormat="1" ht="12">
      <c r="A311" s="306"/>
      <c r="B311" s="307"/>
      <c r="C311" s="306"/>
      <c r="D311" s="308" t="s">
        <v>179</v>
      </c>
      <c r="E311" s="309" t="s">
        <v>3</v>
      </c>
      <c r="F311" s="310" t="s">
        <v>387</v>
      </c>
      <c r="G311" s="306"/>
      <c r="H311" s="309" t="s">
        <v>3</v>
      </c>
      <c r="I311" s="267"/>
      <c r="J311" s="306"/>
      <c r="K311" s="306"/>
      <c r="L311" s="134"/>
      <c r="M311" s="136"/>
      <c r="N311" s="137"/>
      <c r="O311" s="137"/>
      <c r="P311" s="137"/>
      <c r="Q311" s="137"/>
      <c r="R311" s="137"/>
      <c r="S311" s="137"/>
      <c r="T311" s="138"/>
      <c r="AT311" s="135" t="s">
        <v>179</v>
      </c>
      <c r="AU311" s="135" t="s">
        <v>78</v>
      </c>
      <c r="AV311" s="13" t="s">
        <v>76</v>
      </c>
      <c r="AW311" s="13" t="s">
        <v>30</v>
      </c>
      <c r="AX311" s="13" t="s">
        <v>68</v>
      </c>
      <c r="AY311" s="135" t="s">
        <v>168</v>
      </c>
    </row>
    <row r="312" spans="1:51" s="13" customFormat="1" ht="12">
      <c r="A312" s="306"/>
      <c r="B312" s="307"/>
      <c r="C312" s="306"/>
      <c r="D312" s="308" t="s">
        <v>179</v>
      </c>
      <c r="E312" s="309" t="s">
        <v>3</v>
      </c>
      <c r="F312" s="310" t="s">
        <v>395</v>
      </c>
      <c r="G312" s="306"/>
      <c r="H312" s="309" t="s">
        <v>3</v>
      </c>
      <c r="I312" s="267"/>
      <c r="J312" s="306"/>
      <c r="K312" s="306"/>
      <c r="L312" s="134"/>
      <c r="M312" s="136"/>
      <c r="N312" s="137"/>
      <c r="O312" s="137"/>
      <c r="P312" s="137"/>
      <c r="Q312" s="137"/>
      <c r="R312" s="137"/>
      <c r="S312" s="137"/>
      <c r="T312" s="138"/>
      <c r="AT312" s="135" t="s">
        <v>179</v>
      </c>
      <c r="AU312" s="135" t="s">
        <v>78</v>
      </c>
      <c r="AV312" s="13" t="s">
        <v>76</v>
      </c>
      <c r="AW312" s="13" t="s">
        <v>30</v>
      </c>
      <c r="AX312" s="13" t="s">
        <v>68</v>
      </c>
      <c r="AY312" s="135" t="s">
        <v>168</v>
      </c>
    </row>
    <row r="313" spans="1:51" s="14" customFormat="1" ht="12">
      <c r="A313" s="311"/>
      <c r="B313" s="312"/>
      <c r="C313" s="311"/>
      <c r="D313" s="308" t="s">
        <v>179</v>
      </c>
      <c r="E313" s="313" t="s">
        <v>3</v>
      </c>
      <c r="F313" s="314" t="s">
        <v>396</v>
      </c>
      <c r="G313" s="311"/>
      <c r="H313" s="315">
        <v>0.056</v>
      </c>
      <c r="I313" s="268"/>
      <c r="J313" s="311"/>
      <c r="K313" s="311"/>
      <c r="L313" s="139"/>
      <c r="M313" s="141"/>
      <c r="N313" s="142"/>
      <c r="O313" s="142"/>
      <c r="P313" s="142"/>
      <c r="Q313" s="142"/>
      <c r="R313" s="142"/>
      <c r="S313" s="142"/>
      <c r="T313" s="143"/>
      <c r="AT313" s="140" t="s">
        <v>179</v>
      </c>
      <c r="AU313" s="140" t="s">
        <v>78</v>
      </c>
      <c r="AV313" s="14" t="s">
        <v>78</v>
      </c>
      <c r="AW313" s="14" t="s">
        <v>30</v>
      </c>
      <c r="AX313" s="14" t="s">
        <v>68</v>
      </c>
      <c r="AY313" s="140" t="s">
        <v>168</v>
      </c>
    </row>
    <row r="314" spans="1:51" s="14" customFormat="1" ht="12">
      <c r="A314" s="311"/>
      <c r="B314" s="312"/>
      <c r="C314" s="311"/>
      <c r="D314" s="308" t="s">
        <v>179</v>
      </c>
      <c r="E314" s="313" t="s">
        <v>3</v>
      </c>
      <c r="F314" s="314" t="s">
        <v>397</v>
      </c>
      <c r="G314" s="311"/>
      <c r="H314" s="315">
        <v>0.051</v>
      </c>
      <c r="I314" s="268"/>
      <c r="J314" s="311"/>
      <c r="K314" s="311"/>
      <c r="L314" s="139"/>
      <c r="M314" s="141"/>
      <c r="N314" s="142"/>
      <c r="O314" s="142"/>
      <c r="P314" s="142"/>
      <c r="Q314" s="142"/>
      <c r="R314" s="142"/>
      <c r="S314" s="142"/>
      <c r="T314" s="143"/>
      <c r="AT314" s="140" t="s">
        <v>179</v>
      </c>
      <c r="AU314" s="140" t="s">
        <v>78</v>
      </c>
      <c r="AV314" s="14" t="s">
        <v>78</v>
      </c>
      <c r="AW314" s="14" t="s">
        <v>30</v>
      </c>
      <c r="AX314" s="14" t="s">
        <v>68</v>
      </c>
      <c r="AY314" s="140" t="s">
        <v>168</v>
      </c>
    </row>
    <row r="315" spans="1:51" s="15" customFormat="1" ht="12">
      <c r="A315" s="316"/>
      <c r="B315" s="317"/>
      <c r="C315" s="316"/>
      <c r="D315" s="308" t="s">
        <v>179</v>
      </c>
      <c r="E315" s="318" t="s">
        <v>3</v>
      </c>
      <c r="F315" s="319" t="s">
        <v>186</v>
      </c>
      <c r="G315" s="316"/>
      <c r="H315" s="320">
        <v>0.107</v>
      </c>
      <c r="I315" s="269"/>
      <c r="J315" s="316"/>
      <c r="K315" s="316"/>
      <c r="L315" s="144"/>
      <c r="M315" s="146"/>
      <c r="N315" s="147"/>
      <c r="O315" s="147"/>
      <c r="P315" s="147"/>
      <c r="Q315" s="147"/>
      <c r="R315" s="147"/>
      <c r="S315" s="147"/>
      <c r="T315" s="148"/>
      <c r="AT315" s="145" t="s">
        <v>179</v>
      </c>
      <c r="AU315" s="145" t="s">
        <v>78</v>
      </c>
      <c r="AV315" s="15" t="s">
        <v>175</v>
      </c>
      <c r="AW315" s="15" t="s">
        <v>30</v>
      </c>
      <c r="AX315" s="15" t="s">
        <v>76</v>
      </c>
      <c r="AY315" s="145" t="s">
        <v>168</v>
      </c>
    </row>
    <row r="316" spans="1:65" s="2" customFormat="1" ht="24.2" customHeight="1">
      <c r="A316" s="273"/>
      <c r="B316" s="276"/>
      <c r="C316" s="298" t="s">
        <v>398</v>
      </c>
      <c r="D316" s="298" t="s">
        <v>170</v>
      </c>
      <c r="E316" s="299" t="s">
        <v>399</v>
      </c>
      <c r="F316" s="300" t="s">
        <v>400</v>
      </c>
      <c r="G316" s="301" t="s">
        <v>326</v>
      </c>
      <c r="H316" s="302">
        <v>19</v>
      </c>
      <c r="I316" s="266"/>
      <c r="J316" s="303">
        <f>ROUND(I316*H316,2)</f>
        <v>0</v>
      </c>
      <c r="K316" s="300" t="s">
        <v>174</v>
      </c>
      <c r="L316" s="32"/>
      <c r="M316" s="126" t="s">
        <v>3</v>
      </c>
      <c r="N316" s="127" t="s">
        <v>39</v>
      </c>
      <c r="O316" s="128">
        <v>0.34</v>
      </c>
      <c r="P316" s="128">
        <f>O316*H316</f>
        <v>6.460000000000001</v>
      </c>
      <c r="Q316" s="128">
        <v>0.06736</v>
      </c>
      <c r="R316" s="128">
        <f>Q316*H316</f>
        <v>1.27984</v>
      </c>
      <c r="S316" s="128">
        <v>0</v>
      </c>
      <c r="T316" s="129">
        <f>S316*H316</f>
        <v>0</v>
      </c>
      <c r="U316" s="31"/>
      <c r="V316" s="31"/>
      <c r="W316" s="31"/>
      <c r="X316" s="31"/>
      <c r="Y316" s="31"/>
      <c r="Z316" s="31"/>
      <c r="AA316" s="31"/>
      <c r="AB316" s="31"/>
      <c r="AC316" s="31"/>
      <c r="AD316" s="31"/>
      <c r="AE316" s="31"/>
      <c r="AR316" s="130" t="s">
        <v>175</v>
      </c>
      <c r="AT316" s="130" t="s">
        <v>170</v>
      </c>
      <c r="AU316" s="130" t="s">
        <v>78</v>
      </c>
      <c r="AY316" s="19" t="s">
        <v>168</v>
      </c>
      <c r="BE316" s="131">
        <f>IF(N316="základní",J316,0)</f>
        <v>0</v>
      </c>
      <c r="BF316" s="131">
        <f>IF(N316="snížená",J316,0)</f>
        <v>0</v>
      </c>
      <c r="BG316" s="131">
        <f>IF(N316="zákl. přenesená",J316,0)</f>
        <v>0</v>
      </c>
      <c r="BH316" s="131">
        <f>IF(N316="sníž. přenesená",J316,0)</f>
        <v>0</v>
      </c>
      <c r="BI316" s="131">
        <f>IF(N316="nulová",J316,0)</f>
        <v>0</v>
      </c>
      <c r="BJ316" s="19" t="s">
        <v>76</v>
      </c>
      <c r="BK316" s="131">
        <f>ROUND(I316*H316,2)</f>
        <v>0</v>
      </c>
      <c r="BL316" s="19" t="s">
        <v>175</v>
      </c>
      <c r="BM316" s="130" t="s">
        <v>401</v>
      </c>
    </row>
    <row r="317" spans="1:47" s="2" customFormat="1" ht="12">
      <c r="A317" s="273"/>
      <c r="B317" s="276"/>
      <c r="C317" s="273"/>
      <c r="D317" s="304" t="s">
        <v>177</v>
      </c>
      <c r="E317" s="273"/>
      <c r="F317" s="305" t="s">
        <v>402</v>
      </c>
      <c r="G317" s="273"/>
      <c r="H317" s="273"/>
      <c r="I317" s="263"/>
      <c r="J317" s="273"/>
      <c r="K317" s="273"/>
      <c r="L317" s="32"/>
      <c r="M317" s="132"/>
      <c r="N317" s="133"/>
      <c r="O317" s="50"/>
      <c r="P317" s="50"/>
      <c r="Q317" s="50"/>
      <c r="R317" s="50"/>
      <c r="S317" s="50"/>
      <c r="T317" s="51"/>
      <c r="U317" s="31"/>
      <c r="V317" s="31"/>
      <c r="W317" s="31"/>
      <c r="X317" s="31"/>
      <c r="Y317" s="31"/>
      <c r="Z317" s="31"/>
      <c r="AA317" s="31"/>
      <c r="AB317" s="31"/>
      <c r="AC317" s="31"/>
      <c r="AD317" s="31"/>
      <c r="AE317" s="31"/>
      <c r="AT317" s="19" t="s">
        <v>177</v>
      </c>
      <c r="AU317" s="19" t="s">
        <v>78</v>
      </c>
    </row>
    <row r="318" spans="1:51" s="13" customFormat="1" ht="12">
      <c r="A318" s="306"/>
      <c r="B318" s="307"/>
      <c r="C318" s="306"/>
      <c r="D318" s="308" t="s">
        <v>179</v>
      </c>
      <c r="E318" s="309" t="s">
        <v>3</v>
      </c>
      <c r="F318" s="310" t="s">
        <v>403</v>
      </c>
      <c r="G318" s="306"/>
      <c r="H318" s="309" t="s">
        <v>3</v>
      </c>
      <c r="I318" s="267"/>
      <c r="J318" s="306"/>
      <c r="K318" s="306"/>
      <c r="L318" s="134"/>
      <c r="M318" s="136"/>
      <c r="N318" s="137"/>
      <c r="O318" s="137"/>
      <c r="P318" s="137"/>
      <c r="Q318" s="137"/>
      <c r="R318" s="137"/>
      <c r="S318" s="137"/>
      <c r="T318" s="138"/>
      <c r="AT318" s="135" t="s">
        <v>179</v>
      </c>
      <c r="AU318" s="135" t="s">
        <v>78</v>
      </c>
      <c r="AV318" s="13" t="s">
        <v>76</v>
      </c>
      <c r="AW318" s="13" t="s">
        <v>30</v>
      </c>
      <c r="AX318" s="13" t="s">
        <v>68</v>
      </c>
      <c r="AY318" s="135" t="s">
        <v>168</v>
      </c>
    </row>
    <row r="319" spans="1:51" s="14" customFormat="1" ht="12">
      <c r="A319" s="311"/>
      <c r="B319" s="312"/>
      <c r="C319" s="311"/>
      <c r="D319" s="308" t="s">
        <v>179</v>
      </c>
      <c r="E319" s="313" t="s">
        <v>3</v>
      </c>
      <c r="F319" s="314" t="s">
        <v>404</v>
      </c>
      <c r="G319" s="311"/>
      <c r="H319" s="315">
        <v>10</v>
      </c>
      <c r="I319" s="268"/>
      <c r="J319" s="311"/>
      <c r="K319" s="311"/>
      <c r="L319" s="139"/>
      <c r="M319" s="141"/>
      <c r="N319" s="142"/>
      <c r="O319" s="142"/>
      <c r="P319" s="142"/>
      <c r="Q319" s="142"/>
      <c r="R319" s="142"/>
      <c r="S319" s="142"/>
      <c r="T319" s="143"/>
      <c r="AT319" s="140" t="s">
        <v>179</v>
      </c>
      <c r="AU319" s="140" t="s">
        <v>78</v>
      </c>
      <c r="AV319" s="14" t="s">
        <v>78</v>
      </c>
      <c r="AW319" s="14" t="s">
        <v>30</v>
      </c>
      <c r="AX319" s="14" t="s">
        <v>68</v>
      </c>
      <c r="AY319" s="140" t="s">
        <v>168</v>
      </c>
    </row>
    <row r="320" spans="1:51" s="14" customFormat="1" ht="12">
      <c r="A320" s="311"/>
      <c r="B320" s="312"/>
      <c r="C320" s="311"/>
      <c r="D320" s="308" t="s">
        <v>179</v>
      </c>
      <c r="E320" s="313" t="s">
        <v>3</v>
      </c>
      <c r="F320" s="314" t="s">
        <v>405</v>
      </c>
      <c r="G320" s="311"/>
      <c r="H320" s="315">
        <v>9</v>
      </c>
      <c r="I320" s="268"/>
      <c r="J320" s="311"/>
      <c r="K320" s="311"/>
      <c r="L320" s="139"/>
      <c r="M320" s="141"/>
      <c r="N320" s="142"/>
      <c r="O320" s="142"/>
      <c r="P320" s="142"/>
      <c r="Q320" s="142"/>
      <c r="R320" s="142"/>
      <c r="S320" s="142"/>
      <c r="T320" s="143"/>
      <c r="AT320" s="140" t="s">
        <v>179</v>
      </c>
      <c r="AU320" s="140" t="s">
        <v>78</v>
      </c>
      <c r="AV320" s="14" t="s">
        <v>78</v>
      </c>
      <c r="AW320" s="14" t="s">
        <v>30</v>
      </c>
      <c r="AX320" s="14" t="s">
        <v>68</v>
      </c>
      <c r="AY320" s="140" t="s">
        <v>168</v>
      </c>
    </row>
    <row r="321" spans="1:51" s="15" customFormat="1" ht="12">
      <c r="A321" s="316"/>
      <c r="B321" s="317"/>
      <c r="C321" s="316"/>
      <c r="D321" s="308" t="s">
        <v>179</v>
      </c>
      <c r="E321" s="318" t="s">
        <v>3</v>
      </c>
      <c r="F321" s="319" t="s">
        <v>186</v>
      </c>
      <c r="G321" s="316"/>
      <c r="H321" s="320">
        <v>19</v>
      </c>
      <c r="I321" s="269"/>
      <c r="J321" s="316"/>
      <c r="K321" s="316"/>
      <c r="L321" s="144"/>
      <c r="M321" s="146"/>
      <c r="N321" s="147"/>
      <c r="O321" s="147"/>
      <c r="P321" s="147"/>
      <c r="Q321" s="147"/>
      <c r="R321" s="147"/>
      <c r="S321" s="147"/>
      <c r="T321" s="148"/>
      <c r="AT321" s="145" t="s">
        <v>179</v>
      </c>
      <c r="AU321" s="145" t="s">
        <v>78</v>
      </c>
      <c r="AV321" s="15" t="s">
        <v>175</v>
      </c>
      <c r="AW321" s="15" t="s">
        <v>30</v>
      </c>
      <c r="AX321" s="15" t="s">
        <v>76</v>
      </c>
      <c r="AY321" s="145" t="s">
        <v>168</v>
      </c>
    </row>
    <row r="322" spans="1:65" s="2" customFormat="1" ht="21.75" customHeight="1">
      <c r="A322" s="273"/>
      <c r="B322" s="276"/>
      <c r="C322" s="298" t="s">
        <v>406</v>
      </c>
      <c r="D322" s="298" t="s">
        <v>170</v>
      </c>
      <c r="E322" s="299" t="s">
        <v>407</v>
      </c>
      <c r="F322" s="300" t="s">
        <v>408</v>
      </c>
      <c r="G322" s="301" t="s">
        <v>326</v>
      </c>
      <c r="H322" s="302">
        <v>1</v>
      </c>
      <c r="I322" s="266"/>
      <c r="J322" s="303">
        <f>ROUND(I322*H322,2)</f>
        <v>0</v>
      </c>
      <c r="K322" s="300" t="s">
        <v>174</v>
      </c>
      <c r="L322" s="32"/>
      <c r="M322" s="126" t="s">
        <v>3</v>
      </c>
      <c r="N322" s="127" t="s">
        <v>39</v>
      </c>
      <c r="O322" s="128">
        <v>0.43</v>
      </c>
      <c r="P322" s="128">
        <f>O322*H322</f>
        <v>0.43</v>
      </c>
      <c r="Q322" s="128">
        <v>0.08235</v>
      </c>
      <c r="R322" s="128">
        <f>Q322*H322</f>
        <v>0.08235</v>
      </c>
      <c r="S322" s="128">
        <v>0</v>
      </c>
      <c r="T322" s="129">
        <f>S322*H322</f>
        <v>0</v>
      </c>
      <c r="U322" s="31"/>
      <c r="V322" s="31"/>
      <c r="W322" s="31"/>
      <c r="X322" s="31"/>
      <c r="Y322" s="31"/>
      <c r="Z322" s="31"/>
      <c r="AA322" s="31"/>
      <c r="AB322" s="31"/>
      <c r="AC322" s="31"/>
      <c r="AD322" s="31"/>
      <c r="AE322" s="31"/>
      <c r="AR322" s="130" t="s">
        <v>175</v>
      </c>
      <c r="AT322" s="130" t="s">
        <v>170</v>
      </c>
      <c r="AU322" s="130" t="s">
        <v>78</v>
      </c>
      <c r="AY322" s="19" t="s">
        <v>168</v>
      </c>
      <c r="BE322" s="131">
        <f>IF(N322="základní",J322,0)</f>
        <v>0</v>
      </c>
      <c r="BF322" s="131">
        <f>IF(N322="snížená",J322,0)</f>
        <v>0</v>
      </c>
      <c r="BG322" s="131">
        <f>IF(N322="zákl. přenesená",J322,0)</f>
        <v>0</v>
      </c>
      <c r="BH322" s="131">
        <f>IF(N322="sníž. přenesená",J322,0)</f>
        <v>0</v>
      </c>
      <c r="BI322" s="131">
        <f>IF(N322="nulová",J322,0)</f>
        <v>0</v>
      </c>
      <c r="BJ322" s="19" t="s">
        <v>76</v>
      </c>
      <c r="BK322" s="131">
        <f>ROUND(I322*H322,2)</f>
        <v>0</v>
      </c>
      <c r="BL322" s="19" t="s">
        <v>175</v>
      </c>
      <c r="BM322" s="130" t="s">
        <v>409</v>
      </c>
    </row>
    <row r="323" spans="1:47" s="2" customFormat="1" ht="12">
      <c r="A323" s="273"/>
      <c r="B323" s="276"/>
      <c r="C323" s="273"/>
      <c r="D323" s="304" t="s">
        <v>177</v>
      </c>
      <c r="E323" s="273"/>
      <c r="F323" s="305" t="s">
        <v>410</v>
      </c>
      <c r="G323" s="273"/>
      <c r="H323" s="273"/>
      <c r="I323" s="263"/>
      <c r="J323" s="273"/>
      <c r="K323" s="273"/>
      <c r="L323" s="32"/>
      <c r="M323" s="132"/>
      <c r="N323" s="133"/>
      <c r="O323" s="50"/>
      <c r="P323" s="50"/>
      <c r="Q323" s="50"/>
      <c r="R323" s="50"/>
      <c r="S323" s="50"/>
      <c r="T323" s="51"/>
      <c r="U323" s="31"/>
      <c r="V323" s="31"/>
      <c r="W323" s="31"/>
      <c r="X323" s="31"/>
      <c r="Y323" s="31"/>
      <c r="Z323" s="31"/>
      <c r="AA323" s="31"/>
      <c r="AB323" s="31"/>
      <c r="AC323" s="31"/>
      <c r="AD323" s="31"/>
      <c r="AE323" s="31"/>
      <c r="AT323" s="19" t="s">
        <v>177</v>
      </c>
      <c r="AU323" s="19" t="s">
        <v>78</v>
      </c>
    </row>
    <row r="324" spans="1:51" s="13" customFormat="1" ht="12">
      <c r="A324" s="306"/>
      <c r="B324" s="307"/>
      <c r="C324" s="306"/>
      <c r="D324" s="308" t="s">
        <v>179</v>
      </c>
      <c r="E324" s="309" t="s">
        <v>3</v>
      </c>
      <c r="F324" s="310" t="s">
        <v>403</v>
      </c>
      <c r="G324" s="306"/>
      <c r="H324" s="309" t="s">
        <v>3</v>
      </c>
      <c r="I324" s="267"/>
      <c r="J324" s="306"/>
      <c r="K324" s="306"/>
      <c r="L324" s="134"/>
      <c r="M324" s="136"/>
      <c r="N324" s="137"/>
      <c r="O324" s="137"/>
      <c r="P324" s="137"/>
      <c r="Q324" s="137"/>
      <c r="R324" s="137"/>
      <c r="S324" s="137"/>
      <c r="T324" s="138"/>
      <c r="AT324" s="135" t="s">
        <v>179</v>
      </c>
      <c r="AU324" s="135" t="s">
        <v>78</v>
      </c>
      <c r="AV324" s="13" t="s">
        <v>76</v>
      </c>
      <c r="AW324" s="13" t="s">
        <v>30</v>
      </c>
      <c r="AX324" s="13" t="s">
        <v>68</v>
      </c>
      <c r="AY324" s="135" t="s">
        <v>168</v>
      </c>
    </row>
    <row r="325" spans="1:51" s="14" customFormat="1" ht="12">
      <c r="A325" s="311"/>
      <c r="B325" s="312"/>
      <c r="C325" s="311"/>
      <c r="D325" s="308" t="s">
        <v>179</v>
      </c>
      <c r="E325" s="313" t="s">
        <v>3</v>
      </c>
      <c r="F325" s="314" t="s">
        <v>411</v>
      </c>
      <c r="G325" s="311"/>
      <c r="H325" s="315">
        <v>1</v>
      </c>
      <c r="I325" s="268"/>
      <c r="J325" s="311"/>
      <c r="K325" s="311"/>
      <c r="L325" s="139"/>
      <c r="M325" s="141"/>
      <c r="N325" s="142"/>
      <c r="O325" s="142"/>
      <c r="P325" s="142"/>
      <c r="Q325" s="142"/>
      <c r="R325" s="142"/>
      <c r="S325" s="142"/>
      <c r="T325" s="143"/>
      <c r="AT325" s="140" t="s">
        <v>179</v>
      </c>
      <c r="AU325" s="140" t="s">
        <v>78</v>
      </c>
      <c r="AV325" s="14" t="s">
        <v>78</v>
      </c>
      <c r="AW325" s="14" t="s">
        <v>30</v>
      </c>
      <c r="AX325" s="14" t="s">
        <v>76</v>
      </c>
      <c r="AY325" s="140" t="s">
        <v>168</v>
      </c>
    </row>
    <row r="326" spans="1:65" s="2" customFormat="1" ht="21.75" customHeight="1">
      <c r="A326" s="273"/>
      <c r="B326" s="276"/>
      <c r="C326" s="298" t="s">
        <v>412</v>
      </c>
      <c r="D326" s="298" t="s">
        <v>170</v>
      </c>
      <c r="E326" s="299" t="s">
        <v>413</v>
      </c>
      <c r="F326" s="300" t="s">
        <v>414</v>
      </c>
      <c r="G326" s="301" t="s">
        <v>231</v>
      </c>
      <c r="H326" s="302">
        <v>0.501</v>
      </c>
      <c r="I326" s="266"/>
      <c r="J326" s="303">
        <f>ROUND(I326*H326,2)</f>
        <v>0</v>
      </c>
      <c r="K326" s="300" t="s">
        <v>174</v>
      </c>
      <c r="L326" s="32"/>
      <c r="M326" s="126" t="s">
        <v>3</v>
      </c>
      <c r="N326" s="127" t="s">
        <v>39</v>
      </c>
      <c r="O326" s="128">
        <v>15.533</v>
      </c>
      <c r="P326" s="128">
        <f>O326*H326</f>
        <v>7.782032999999999</v>
      </c>
      <c r="Q326" s="128">
        <v>0.01221</v>
      </c>
      <c r="R326" s="128">
        <f>Q326*H326</f>
        <v>0.0061172100000000005</v>
      </c>
      <c r="S326" s="128">
        <v>0</v>
      </c>
      <c r="T326" s="129">
        <f>S326*H326</f>
        <v>0</v>
      </c>
      <c r="U326" s="31"/>
      <c r="V326" s="31"/>
      <c r="W326" s="31"/>
      <c r="X326" s="31"/>
      <c r="Y326" s="31"/>
      <c r="Z326" s="31"/>
      <c r="AA326" s="31"/>
      <c r="AB326" s="31"/>
      <c r="AC326" s="31"/>
      <c r="AD326" s="31"/>
      <c r="AE326" s="31"/>
      <c r="AR326" s="130" t="s">
        <v>175</v>
      </c>
      <c r="AT326" s="130" t="s">
        <v>170</v>
      </c>
      <c r="AU326" s="130" t="s">
        <v>78</v>
      </c>
      <c r="AY326" s="19" t="s">
        <v>168</v>
      </c>
      <c r="BE326" s="131">
        <f>IF(N326="základní",J326,0)</f>
        <v>0</v>
      </c>
      <c r="BF326" s="131">
        <f>IF(N326="snížená",J326,0)</f>
        <v>0</v>
      </c>
      <c r="BG326" s="131">
        <f>IF(N326="zákl. přenesená",J326,0)</f>
        <v>0</v>
      </c>
      <c r="BH326" s="131">
        <f>IF(N326="sníž. přenesená",J326,0)</f>
        <v>0</v>
      </c>
      <c r="BI326" s="131">
        <f>IF(N326="nulová",J326,0)</f>
        <v>0</v>
      </c>
      <c r="BJ326" s="19" t="s">
        <v>76</v>
      </c>
      <c r="BK326" s="131">
        <f>ROUND(I326*H326,2)</f>
        <v>0</v>
      </c>
      <c r="BL326" s="19" t="s">
        <v>175</v>
      </c>
      <c r="BM326" s="130" t="s">
        <v>415</v>
      </c>
    </row>
    <row r="327" spans="1:47" s="2" customFormat="1" ht="12">
      <c r="A327" s="273"/>
      <c r="B327" s="276"/>
      <c r="C327" s="273"/>
      <c r="D327" s="304" t="s">
        <v>177</v>
      </c>
      <c r="E327" s="273"/>
      <c r="F327" s="305" t="s">
        <v>416</v>
      </c>
      <c r="G327" s="273"/>
      <c r="H327" s="273"/>
      <c r="I327" s="263"/>
      <c r="J327" s="273"/>
      <c r="K327" s="273"/>
      <c r="L327" s="32"/>
      <c r="M327" s="132"/>
      <c r="N327" s="133"/>
      <c r="O327" s="50"/>
      <c r="P327" s="50"/>
      <c r="Q327" s="50"/>
      <c r="R327" s="50"/>
      <c r="S327" s="50"/>
      <c r="T327" s="51"/>
      <c r="U327" s="31"/>
      <c r="V327" s="31"/>
      <c r="W327" s="31"/>
      <c r="X327" s="31"/>
      <c r="Y327" s="31"/>
      <c r="Z327" s="31"/>
      <c r="AA327" s="31"/>
      <c r="AB327" s="31"/>
      <c r="AC327" s="31"/>
      <c r="AD327" s="31"/>
      <c r="AE327" s="31"/>
      <c r="AT327" s="19" t="s">
        <v>177</v>
      </c>
      <c r="AU327" s="19" t="s">
        <v>78</v>
      </c>
    </row>
    <row r="328" spans="1:51" s="13" customFormat="1" ht="12">
      <c r="A328" s="306"/>
      <c r="B328" s="307"/>
      <c r="C328" s="306"/>
      <c r="D328" s="308" t="s">
        <v>179</v>
      </c>
      <c r="E328" s="309" t="s">
        <v>3</v>
      </c>
      <c r="F328" s="310" t="s">
        <v>417</v>
      </c>
      <c r="G328" s="306"/>
      <c r="H328" s="309" t="s">
        <v>3</v>
      </c>
      <c r="I328" s="267"/>
      <c r="J328" s="306"/>
      <c r="K328" s="306"/>
      <c r="L328" s="134"/>
      <c r="M328" s="136"/>
      <c r="N328" s="137"/>
      <c r="O328" s="137"/>
      <c r="P328" s="137"/>
      <c r="Q328" s="137"/>
      <c r="R328" s="137"/>
      <c r="S328" s="137"/>
      <c r="T328" s="138"/>
      <c r="AT328" s="135" t="s">
        <v>179</v>
      </c>
      <c r="AU328" s="135" t="s">
        <v>78</v>
      </c>
      <c r="AV328" s="13" t="s">
        <v>76</v>
      </c>
      <c r="AW328" s="13" t="s">
        <v>30</v>
      </c>
      <c r="AX328" s="13" t="s">
        <v>68</v>
      </c>
      <c r="AY328" s="135" t="s">
        <v>168</v>
      </c>
    </row>
    <row r="329" spans="1:51" s="14" customFormat="1" ht="12">
      <c r="A329" s="311"/>
      <c r="B329" s="312"/>
      <c r="C329" s="311"/>
      <c r="D329" s="308" t="s">
        <v>179</v>
      </c>
      <c r="E329" s="313" t="s">
        <v>3</v>
      </c>
      <c r="F329" s="314" t="s">
        <v>418</v>
      </c>
      <c r="G329" s="311"/>
      <c r="H329" s="315">
        <v>0.501</v>
      </c>
      <c r="I329" s="268"/>
      <c r="J329" s="311"/>
      <c r="K329" s="311"/>
      <c r="L329" s="139"/>
      <c r="M329" s="141"/>
      <c r="N329" s="142"/>
      <c r="O329" s="142"/>
      <c r="P329" s="142"/>
      <c r="Q329" s="142"/>
      <c r="R329" s="142"/>
      <c r="S329" s="142"/>
      <c r="T329" s="143"/>
      <c r="AT329" s="140" t="s">
        <v>179</v>
      </c>
      <c r="AU329" s="140" t="s">
        <v>78</v>
      </c>
      <c r="AV329" s="14" t="s">
        <v>78</v>
      </c>
      <c r="AW329" s="14" t="s">
        <v>30</v>
      </c>
      <c r="AX329" s="14" t="s">
        <v>76</v>
      </c>
      <c r="AY329" s="140" t="s">
        <v>168</v>
      </c>
    </row>
    <row r="330" spans="1:65" s="2" customFormat="1" ht="16.5" customHeight="1">
      <c r="A330" s="273"/>
      <c r="B330" s="276"/>
      <c r="C330" s="326" t="s">
        <v>419</v>
      </c>
      <c r="D330" s="326" t="s">
        <v>332</v>
      </c>
      <c r="E330" s="327" t="s">
        <v>420</v>
      </c>
      <c r="F330" s="328" t="s">
        <v>421</v>
      </c>
      <c r="G330" s="329" t="s">
        <v>231</v>
      </c>
      <c r="H330" s="330">
        <v>0.541</v>
      </c>
      <c r="I330" s="272"/>
      <c r="J330" s="331">
        <f>ROUND(I330*H330,2)</f>
        <v>0</v>
      </c>
      <c r="K330" s="328" t="s">
        <v>174</v>
      </c>
      <c r="L330" s="154"/>
      <c r="M330" s="155" t="s">
        <v>3</v>
      </c>
      <c r="N330" s="156" t="s">
        <v>39</v>
      </c>
      <c r="O330" s="128">
        <v>0</v>
      </c>
      <c r="P330" s="128">
        <f>O330*H330</f>
        <v>0</v>
      </c>
      <c r="Q330" s="128">
        <v>1</v>
      </c>
      <c r="R330" s="128">
        <f>Q330*H330</f>
        <v>0.541</v>
      </c>
      <c r="S330" s="128">
        <v>0</v>
      </c>
      <c r="T330" s="129">
        <f>S330*H330</f>
        <v>0</v>
      </c>
      <c r="U330" s="31"/>
      <c r="V330" s="31"/>
      <c r="W330" s="31"/>
      <c r="X330" s="31"/>
      <c r="Y330" s="31"/>
      <c r="Z330" s="31"/>
      <c r="AA330" s="31"/>
      <c r="AB330" s="31"/>
      <c r="AC330" s="31"/>
      <c r="AD330" s="31"/>
      <c r="AE330" s="31"/>
      <c r="AR330" s="130" t="s">
        <v>235</v>
      </c>
      <c r="AT330" s="130" t="s">
        <v>332</v>
      </c>
      <c r="AU330" s="130" t="s">
        <v>78</v>
      </c>
      <c r="AY330" s="19" t="s">
        <v>168</v>
      </c>
      <c r="BE330" s="131">
        <f>IF(N330="základní",J330,0)</f>
        <v>0</v>
      </c>
      <c r="BF330" s="131">
        <f>IF(N330="snížená",J330,0)</f>
        <v>0</v>
      </c>
      <c r="BG330" s="131">
        <f>IF(N330="zákl. přenesená",J330,0)</f>
        <v>0</v>
      </c>
      <c r="BH330" s="131">
        <f>IF(N330="sníž. přenesená",J330,0)</f>
        <v>0</v>
      </c>
      <c r="BI330" s="131">
        <f>IF(N330="nulová",J330,0)</f>
        <v>0</v>
      </c>
      <c r="BJ330" s="19" t="s">
        <v>76</v>
      </c>
      <c r="BK330" s="131">
        <f>ROUND(I330*H330,2)</f>
        <v>0</v>
      </c>
      <c r="BL330" s="19" t="s">
        <v>175</v>
      </c>
      <c r="BM330" s="130" t="s">
        <v>422</v>
      </c>
    </row>
    <row r="331" spans="1:51" s="14" customFormat="1" ht="12">
      <c r="A331" s="311"/>
      <c r="B331" s="312"/>
      <c r="C331" s="311"/>
      <c r="D331" s="308" t="s">
        <v>179</v>
      </c>
      <c r="E331" s="311"/>
      <c r="F331" s="314" t="s">
        <v>423</v>
      </c>
      <c r="G331" s="311"/>
      <c r="H331" s="315">
        <v>0.541</v>
      </c>
      <c r="I331" s="268"/>
      <c r="J331" s="311"/>
      <c r="K331" s="311"/>
      <c r="L331" s="139"/>
      <c r="M331" s="141"/>
      <c r="N331" s="142"/>
      <c r="O331" s="142"/>
      <c r="P331" s="142"/>
      <c r="Q331" s="142"/>
      <c r="R331" s="142"/>
      <c r="S331" s="142"/>
      <c r="T331" s="143"/>
      <c r="AT331" s="140" t="s">
        <v>179</v>
      </c>
      <c r="AU331" s="140" t="s">
        <v>78</v>
      </c>
      <c r="AV331" s="14" t="s">
        <v>78</v>
      </c>
      <c r="AW331" s="14" t="s">
        <v>4</v>
      </c>
      <c r="AX331" s="14" t="s">
        <v>76</v>
      </c>
      <c r="AY331" s="140" t="s">
        <v>168</v>
      </c>
    </row>
    <row r="332" spans="1:65" s="2" customFormat="1" ht="24.2" customHeight="1">
      <c r="A332" s="273"/>
      <c r="B332" s="276"/>
      <c r="C332" s="298" t="s">
        <v>424</v>
      </c>
      <c r="D332" s="298" t="s">
        <v>170</v>
      </c>
      <c r="E332" s="299" t="s">
        <v>425</v>
      </c>
      <c r="F332" s="300" t="s">
        <v>426</v>
      </c>
      <c r="G332" s="301" t="s">
        <v>173</v>
      </c>
      <c r="H332" s="302">
        <v>1.168</v>
      </c>
      <c r="I332" s="266"/>
      <c r="J332" s="303">
        <f>ROUND(I332*H332,2)</f>
        <v>0</v>
      </c>
      <c r="K332" s="300" t="s">
        <v>174</v>
      </c>
      <c r="L332" s="32"/>
      <c r="M332" s="126" t="s">
        <v>3</v>
      </c>
      <c r="N332" s="127" t="s">
        <v>39</v>
      </c>
      <c r="O332" s="128">
        <v>2.513</v>
      </c>
      <c r="P332" s="128">
        <f>O332*H332</f>
        <v>2.9351839999999996</v>
      </c>
      <c r="Q332" s="128">
        <v>2.50195</v>
      </c>
      <c r="R332" s="128">
        <f>Q332*H332</f>
        <v>2.9222775999999997</v>
      </c>
      <c r="S332" s="128">
        <v>0</v>
      </c>
      <c r="T332" s="129">
        <f>S332*H332</f>
        <v>0</v>
      </c>
      <c r="U332" s="31"/>
      <c r="V332" s="31"/>
      <c r="W332" s="31"/>
      <c r="X332" s="31"/>
      <c r="Y332" s="31"/>
      <c r="Z332" s="31"/>
      <c r="AA332" s="31"/>
      <c r="AB332" s="31"/>
      <c r="AC332" s="31"/>
      <c r="AD332" s="31"/>
      <c r="AE332" s="31"/>
      <c r="AR332" s="130" t="s">
        <v>175</v>
      </c>
      <c r="AT332" s="130" t="s">
        <v>170</v>
      </c>
      <c r="AU332" s="130" t="s">
        <v>78</v>
      </c>
      <c r="AY332" s="19" t="s">
        <v>168</v>
      </c>
      <c r="BE332" s="131">
        <f>IF(N332="základní",J332,0)</f>
        <v>0</v>
      </c>
      <c r="BF332" s="131">
        <f>IF(N332="snížená",J332,0)</f>
        <v>0</v>
      </c>
      <c r="BG332" s="131">
        <f>IF(N332="zákl. přenesená",J332,0)</f>
        <v>0</v>
      </c>
      <c r="BH332" s="131">
        <f>IF(N332="sníž. přenesená",J332,0)</f>
        <v>0</v>
      </c>
      <c r="BI332" s="131">
        <f>IF(N332="nulová",J332,0)</f>
        <v>0</v>
      </c>
      <c r="BJ332" s="19" t="s">
        <v>76</v>
      </c>
      <c r="BK332" s="131">
        <f>ROUND(I332*H332,2)</f>
        <v>0</v>
      </c>
      <c r="BL332" s="19" t="s">
        <v>175</v>
      </c>
      <c r="BM332" s="130" t="s">
        <v>427</v>
      </c>
    </row>
    <row r="333" spans="1:47" s="2" customFormat="1" ht="12">
      <c r="A333" s="273"/>
      <c r="B333" s="276"/>
      <c r="C333" s="273"/>
      <c r="D333" s="304" t="s">
        <v>177</v>
      </c>
      <c r="E333" s="273"/>
      <c r="F333" s="305" t="s">
        <v>428</v>
      </c>
      <c r="G333" s="273"/>
      <c r="H333" s="273"/>
      <c r="I333" s="263"/>
      <c r="J333" s="273"/>
      <c r="K333" s="273"/>
      <c r="L333" s="32"/>
      <c r="M333" s="132"/>
      <c r="N333" s="133"/>
      <c r="O333" s="50"/>
      <c r="P333" s="50"/>
      <c r="Q333" s="50"/>
      <c r="R333" s="50"/>
      <c r="S333" s="50"/>
      <c r="T333" s="51"/>
      <c r="U333" s="31"/>
      <c r="V333" s="31"/>
      <c r="W333" s="31"/>
      <c r="X333" s="31"/>
      <c r="Y333" s="31"/>
      <c r="Z333" s="31"/>
      <c r="AA333" s="31"/>
      <c r="AB333" s="31"/>
      <c r="AC333" s="31"/>
      <c r="AD333" s="31"/>
      <c r="AE333" s="31"/>
      <c r="AT333" s="19" t="s">
        <v>177</v>
      </c>
      <c r="AU333" s="19" t="s">
        <v>78</v>
      </c>
    </row>
    <row r="334" spans="1:51" s="13" customFormat="1" ht="12">
      <c r="A334" s="306"/>
      <c r="B334" s="307"/>
      <c r="C334" s="306"/>
      <c r="D334" s="308" t="s">
        <v>179</v>
      </c>
      <c r="E334" s="309" t="s">
        <v>3</v>
      </c>
      <c r="F334" s="310" t="s">
        <v>429</v>
      </c>
      <c r="G334" s="306"/>
      <c r="H334" s="309" t="s">
        <v>3</v>
      </c>
      <c r="I334" s="267"/>
      <c r="J334" s="306"/>
      <c r="K334" s="306"/>
      <c r="L334" s="134"/>
      <c r="M334" s="136"/>
      <c r="N334" s="137"/>
      <c r="O334" s="137"/>
      <c r="P334" s="137"/>
      <c r="Q334" s="137"/>
      <c r="R334" s="137"/>
      <c r="S334" s="137"/>
      <c r="T334" s="138"/>
      <c r="AT334" s="135" t="s">
        <v>179</v>
      </c>
      <c r="AU334" s="135" t="s">
        <v>78</v>
      </c>
      <c r="AV334" s="13" t="s">
        <v>76</v>
      </c>
      <c r="AW334" s="13" t="s">
        <v>30</v>
      </c>
      <c r="AX334" s="13" t="s">
        <v>68</v>
      </c>
      <c r="AY334" s="135" t="s">
        <v>168</v>
      </c>
    </row>
    <row r="335" spans="1:51" s="14" customFormat="1" ht="12">
      <c r="A335" s="311"/>
      <c r="B335" s="312"/>
      <c r="C335" s="311"/>
      <c r="D335" s="308" t="s">
        <v>179</v>
      </c>
      <c r="E335" s="313" t="s">
        <v>3</v>
      </c>
      <c r="F335" s="314" t="s">
        <v>430</v>
      </c>
      <c r="G335" s="311"/>
      <c r="H335" s="315">
        <v>1.05</v>
      </c>
      <c r="I335" s="268"/>
      <c r="J335" s="311"/>
      <c r="K335" s="311"/>
      <c r="L335" s="139"/>
      <c r="M335" s="141"/>
      <c r="N335" s="142"/>
      <c r="O335" s="142"/>
      <c r="P335" s="142"/>
      <c r="Q335" s="142"/>
      <c r="R335" s="142"/>
      <c r="S335" s="142"/>
      <c r="T335" s="143"/>
      <c r="AT335" s="140" t="s">
        <v>179</v>
      </c>
      <c r="AU335" s="140" t="s">
        <v>78</v>
      </c>
      <c r="AV335" s="14" t="s">
        <v>78</v>
      </c>
      <c r="AW335" s="14" t="s">
        <v>30</v>
      </c>
      <c r="AX335" s="14" t="s">
        <v>68</v>
      </c>
      <c r="AY335" s="140" t="s">
        <v>168</v>
      </c>
    </row>
    <row r="336" spans="1:51" s="14" customFormat="1" ht="12">
      <c r="A336" s="311"/>
      <c r="B336" s="312"/>
      <c r="C336" s="311"/>
      <c r="D336" s="308" t="s">
        <v>179</v>
      </c>
      <c r="E336" s="313" t="s">
        <v>3</v>
      </c>
      <c r="F336" s="314" t="s">
        <v>431</v>
      </c>
      <c r="G336" s="311"/>
      <c r="H336" s="315">
        <v>0.063</v>
      </c>
      <c r="I336" s="268"/>
      <c r="J336" s="311"/>
      <c r="K336" s="311"/>
      <c r="L336" s="139"/>
      <c r="M336" s="141"/>
      <c r="N336" s="142"/>
      <c r="O336" s="142"/>
      <c r="P336" s="142"/>
      <c r="Q336" s="142"/>
      <c r="R336" s="142"/>
      <c r="S336" s="142"/>
      <c r="T336" s="143"/>
      <c r="AT336" s="140" t="s">
        <v>179</v>
      </c>
      <c r="AU336" s="140" t="s">
        <v>78</v>
      </c>
      <c r="AV336" s="14" t="s">
        <v>78</v>
      </c>
      <c r="AW336" s="14" t="s">
        <v>30</v>
      </c>
      <c r="AX336" s="14" t="s">
        <v>68</v>
      </c>
      <c r="AY336" s="140" t="s">
        <v>168</v>
      </c>
    </row>
    <row r="337" spans="1:51" s="14" customFormat="1" ht="12">
      <c r="A337" s="311"/>
      <c r="B337" s="312"/>
      <c r="C337" s="311"/>
      <c r="D337" s="308" t="s">
        <v>179</v>
      </c>
      <c r="E337" s="313" t="s">
        <v>3</v>
      </c>
      <c r="F337" s="314" t="s">
        <v>432</v>
      </c>
      <c r="G337" s="311"/>
      <c r="H337" s="315">
        <v>0.055</v>
      </c>
      <c r="I337" s="268"/>
      <c r="J337" s="311"/>
      <c r="K337" s="311"/>
      <c r="L337" s="139"/>
      <c r="M337" s="141"/>
      <c r="N337" s="142"/>
      <c r="O337" s="142"/>
      <c r="P337" s="142"/>
      <c r="Q337" s="142"/>
      <c r="R337" s="142"/>
      <c r="S337" s="142"/>
      <c r="T337" s="143"/>
      <c r="AT337" s="140" t="s">
        <v>179</v>
      </c>
      <c r="AU337" s="140" t="s">
        <v>78</v>
      </c>
      <c r="AV337" s="14" t="s">
        <v>78</v>
      </c>
      <c r="AW337" s="14" t="s">
        <v>30</v>
      </c>
      <c r="AX337" s="14" t="s">
        <v>68</v>
      </c>
      <c r="AY337" s="140" t="s">
        <v>168</v>
      </c>
    </row>
    <row r="338" spans="1:51" s="15" customFormat="1" ht="12">
      <c r="A338" s="316"/>
      <c r="B338" s="317"/>
      <c r="C338" s="316"/>
      <c r="D338" s="308" t="s">
        <v>179</v>
      </c>
      <c r="E338" s="318" t="s">
        <v>3</v>
      </c>
      <c r="F338" s="319" t="s">
        <v>186</v>
      </c>
      <c r="G338" s="316"/>
      <c r="H338" s="320">
        <v>1.168</v>
      </c>
      <c r="I338" s="269"/>
      <c r="J338" s="316"/>
      <c r="K338" s="316"/>
      <c r="L338" s="144"/>
      <c r="M338" s="146"/>
      <c r="N338" s="147"/>
      <c r="O338" s="147"/>
      <c r="P338" s="147"/>
      <c r="Q338" s="147"/>
      <c r="R338" s="147"/>
      <c r="S338" s="147"/>
      <c r="T338" s="148"/>
      <c r="AT338" s="145" t="s">
        <v>179</v>
      </c>
      <c r="AU338" s="145" t="s">
        <v>78</v>
      </c>
      <c r="AV338" s="15" t="s">
        <v>175</v>
      </c>
      <c r="AW338" s="15" t="s">
        <v>30</v>
      </c>
      <c r="AX338" s="15" t="s">
        <v>76</v>
      </c>
      <c r="AY338" s="145" t="s">
        <v>168</v>
      </c>
    </row>
    <row r="339" spans="1:65" s="2" customFormat="1" ht="24.2" customHeight="1">
      <c r="A339" s="273"/>
      <c r="B339" s="276"/>
      <c r="C339" s="298" t="s">
        <v>433</v>
      </c>
      <c r="D339" s="298" t="s">
        <v>170</v>
      </c>
      <c r="E339" s="299" t="s">
        <v>434</v>
      </c>
      <c r="F339" s="300" t="s">
        <v>435</v>
      </c>
      <c r="G339" s="301" t="s">
        <v>231</v>
      </c>
      <c r="H339" s="302">
        <v>0.139</v>
      </c>
      <c r="I339" s="266"/>
      <c r="J339" s="303">
        <f>ROUND(I339*H339,2)</f>
        <v>0</v>
      </c>
      <c r="K339" s="300" t="s">
        <v>174</v>
      </c>
      <c r="L339" s="32"/>
      <c r="M339" s="126" t="s">
        <v>3</v>
      </c>
      <c r="N339" s="127" t="s">
        <v>39</v>
      </c>
      <c r="O339" s="128">
        <v>15.211</v>
      </c>
      <c r="P339" s="128">
        <f>O339*H339</f>
        <v>2.114329</v>
      </c>
      <c r="Q339" s="128">
        <v>1.06277</v>
      </c>
      <c r="R339" s="128">
        <f>Q339*H339</f>
        <v>0.14772503</v>
      </c>
      <c r="S339" s="128">
        <v>0</v>
      </c>
      <c r="T339" s="129">
        <f>S339*H339</f>
        <v>0</v>
      </c>
      <c r="U339" s="31"/>
      <c r="V339" s="31"/>
      <c r="W339" s="31"/>
      <c r="X339" s="31"/>
      <c r="Y339" s="31"/>
      <c r="Z339" s="31"/>
      <c r="AA339" s="31"/>
      <c r="AB339" s="31"/>
      <c r="AC339" s="31"/>
      <c r="AD339" s="31"/>
      <c r="AE339" s="31"/>
      <c r="AR339" s="130" t="s">
        <v>175</v>
      </c>
      <c r="AT339" s="130" t="s">
        <v>170</v>
      </c>
      <c r="AU339" s="130" t="s">
        <v>78</v>
      </c>
      <c r="AY339" s="19" t="s">
        <v>168</v>
      </c>
      <c r="BE339" s="131">
        <f>IF(N339="základní",J339,0)</f>
        <v>0</v>
      </c>
      <c r="BF339" s="131">
        <f>IF(N339="snížená",J339,0)</f>
        <v>0</v>
      </c>
      <c r="BG339" s="131">
        <f>IF(N339="zákl. přenesená",J339,0)</f>
        <v>0</v>
      </c>
      <c r="BH339" s="131">
        <f>IF(N339="sníž. přenesená",J339,0)</f>
        <v>0</v>
      </c>
      <c r="BI339" s="131">
        <f>IF(N339="nulová",J339,0)</f>
        <v>0</v>
      </c>
      <c r="BJ339" s="19" t="s">
        <v>76</v>
      </c>
      <c r="BK339" s="131">
        <f>ROUND(I339*H339,2)</f>
        <v>0</v>
      </c>
      <c r="BL339" s="19" t="s">
        <v>175</v>
      </c>
      <c r="BM339" s="130" t="s">
        <v>436</v>
      </c>
    </row>
    <row r="340" spans="1:47" s="2" customFormat="1" ht="12">
      <c r="A340" s="273"/>
      <c r="B340" s="276"/>
      <c r="C340" s="273"/>
      <c r="D340" s="304" t="s">
        <v>177</v>
      </c>
      <c r="E340" s="273"/>
      <c r="F340" s="305" t="s">
        <v>437</v>
      </c>
      <c r="G340" s="273"/>
      <c r="H340" s="273"/>
      <c r="I340" s="263"/>
      <c r="J340" s="273"/>
      <c r="K340" s="273"/>
      <c r="L340" s="32"/>
      <c r="M340" s="132"/>
      <c r="N340" s="133"/>
      <c r="O340" s="50"/>
      <c r="P340" s="50"/>
      <c r="Q340" s="50"/>
      <c r="R340" s="50"/>
      <c r="S340" s="50"/>
      <c r="T340" s="51"/>
      <c r="U340" s="31"/>
      <c r="V340" s="31"/>
      <c r="W340" s="31"/>
      <c r="X340" s="31"/>
      <c r="Y340" s="31"/>
      <c r="Z340" s="31"/>
      <c r="AA340" s="31"/>
      <c r="AB340" s="31"/>
      <c r="AC340" s="31"/>
      <c r="AD340" s="31"/>
      <c r="AE340" s="31"/>
      <c r="AT340" s="19" t="s">
        <v>177</v>
      </c>
      <c r="AU340" s="19" t="s">
        <v>78</v>
      </c>
    </row>
    <row r="341" spans="1:51" s="13" customFormat="1" ht="12">
      <c r="A341" s="306"/>
      <c r="B341" s="307"/>
      <c r="C341" s="306"/>
      <c r="D341" s="308" t="s">
        <v>179</v>
      </c>
      <c r="E341" s="309" t="s">
        <v>3</v>
      </c>
      <c r="F341" s="310" t="s">
        <v>429</v>
      </c>
      <c r="G341" s="306"/>
      <c r="H341" s="309" t="s">
        <v>3</v>
      </c>
      <c r="I341" s="267"/>
      <c r="J341" s="306"/>
      <c r="K341" s="306"/>
      <c r="L341" s="134"/>
      <c r="M341" s="136"/>
      <c r="N341" s="137"/>
      <c r="O341" s="137"/>
      <c r="P341" s="137"/>
      <c r="Q341" s="137"/>
      <c r="R341" s="137"/>
      <c r="S341" s="137"/>
      <c r="T341" s="138"/>
      <c r="AT341" s="135" t="s">
        <v>179</v>
      </c>
      <c r="AU341" s="135" t="s">
        <v>78</v>
      </c>
      <c r="AV341" s="13" t="s">
        <v>76</v>
      </c>
      <c r="AW341" s="13" t="s">
        <v>30</v>
      </c>
      <c r="AX341" s="13" t="s">
        <v>68</v>
      </c>
      <c r="AY341" s="135" t="s">
        <v>168</v>
      </c>
    </row>
    <row r="342" spans="1:51" s="13" customFormat="1" ht="12">
      <c r="A342" s="306"/>
      <c r="B342" s="307"/>
      <c r="C342" s="306"/>
      <c r="D342" s="308" t="s">
        <v>179</v>
      </c>
      <c r="E342" s="309" t="s">
        <v>3</v>
      </c>
      <c r="F342" s="310" t="s">
        <v>438</v>
      </c>
      <c r="G342" s="306"/>
      <c r="H342" s="309" t="s">
        <v>3</v>
      </c>
      <c r="I342" s="267"/>
      <c r="J342" s="306"/>
      <c r="K342" s="306"/>
      <c r="L342" s="134"/>
      <c r="M342" s="136"/>
      <c r="N342" s="137"/>
      <c r="O342" s="137"/>
      <c r="P342" s="137"/>
      <c r="Q342" s="137"/>
      <c r="R342" s="137"/>
      <c r="S342" s="137"/>
      <c r="T342" s="138"/>
      <c r="AT342" s="135" t="s">
        <v>179</v>
      </c>
      <c r="AU342" s="135" t="s">
        <v>78</v>
      </c>
      <c r="AV342" s="13" t="s">
        <v>76</v>
      </c>
      <c r="AW342" s="13" t="s">
        <v>30</v>
      </c>
      <c r="AX342" s="13" t="s">
        <v>68</v>
      </c>
      <c r="AY342" s="135" t="s">
        <v>168</v>
      </c>
    </row>
    <row r="343" spans="1:51" s="14" customFormat="1" ht="12">
      <c r="A343" s="311"/>
      <c r="B343" s="312"/>
      <c r="C343" s="311"/>
      <c r="D343" s="308" t="s">
        <v>179</v>
      </c>
      <c r="E343" s="313" t="s">
        <v>3</v>
      </c>
      <c r="F343" s="314" t="s">
        <v>439</v>
      </c>
      <c r="G343" s="311"/>
      <c r="H343" s="315">
        <v>0.139</v>
      </c>
      <c r="I343" s="268"/>
      <c r="J343" s="311"/>
      <c r="K343" s="311"/>
      <c r="L343" s="139"/>
      <c r="M343" s="141"/>
      <c r="N343" s="142"/>
      <c r="O343" s="142"/>
      <c r="P343" s="142"/>
      <c r="Q343" s="142"/>
      <c r="R343" s="142"/>
      <c r="S343" s="142"/>
      <c r="T343" s="143"/>
      <c r="AT343" s="140" t="s">
        <v>179</v>
      </c>
      <c r="AU343" s="140" t="s">
        <v>78</v>
      </c>
      <c r="AV343" s="14" t="s">
        <v>78</v>
      </c>
      <c r="AW343" s="14" t="s">
        <v>30</v>
      </c>
      <c r="AX343" s="14" t="s">
        <v>76</v>
      </c>
      <c r="AY343" s="140" t="s">
        <v>168</v>
      </c>
    </row>
    <row r="344" spans="1:65" s="2" customFormat="1" ht="24.2" customHeight="1">
      <c r="A344" s="273"/>
      <c r="B344" s="276"/>
      <c r="C344" s="298" t="s">
        <v>440</v>
      </c>
      <c r="D344" s="298" t="s">
        <v>170</v>
      </c>
      <c r="E344" s="299" t="s">
        <v>441</v>
      </c>
      <c r="F344" s="300" t="s">
        <v>442</v>
      </c>
      <c r="G344" s="301" t="s">
        <v>263</v>
      </c>
      <c r="H344" s="302">
        <v>8.959</v>
      </c>
      <c r="I344" s="266"/>
      <c r="J344" s="303">
        <f>ROUND(I344*H344,2)</f>
        <v>0</v>
      </c>
      <c r="K344" s="300" t="s">
        <v>174</v>
      </c>
      <c r="L344" s="32"/>
      <c r="M344" s="126" t="s">
        <v>3</v>
      </c>
      <c r="N344" s="127" t="s">
        <v>39</v>
      </c>
      <c r="O344" s="128">
        <v>2.105</v>
      </c>
      <c r="P344" s="128">
        <f>O344*H344</f>
        <v>18.858694999999997</v>
      </c>
      <c r="Q344" s="128">
        <v>0.01288</v>
      </c>
      <c r="R344" s="128">
        <f>Q344*H344</f>
        <v>0.11539192000000001</v>
      </c>
      <c r="S344" s="128">
        <v>0</v>
      </c>
      <c r="T344" s="129">
        <f>S344*H344</f>
        <v>0</v>
      </c>
      <c r="U344" s="31"/>
      <c r="V344" s="31"/>
      <c r="W344" s="31"/>
      <c r="X344" s="31"/>
      <c r="Y344" s="31"/>
      <c r="Z344" s="31"/>
      <c r="AA344" s="31"/>
      <c r="AB344" s="31"/>
      <c r="AC344" s="31"/>
      <c r="AD344" s="31"/>
      <c r="AE344" s="31"/>
      <c r="AR344" s="130" t="s">
        <v>175</v>
      </c>
      <c r="AT344" s="130" t="s">
        <v>170</v>
      </c>
      <c r="AU344" s="130" t="s">
        <v>78</v>
      </c>
      <c r="AY344" s="19" t="s">
        <v>168</v>
      </c>
      <c r="BE344" s="131">
        <f>IF(N344="základní",J344,0)</f>
        <v>0</v>
      </c>
      <c r="BF344" s="131">
        <f>IF(N344="snížená",J344,0)</f>
        <v>0</v>
      </c>
      <c r="BG344" s="131">
        <f>IF(N344="zákl. přenesená",J344,0)</f>
        <v>0</v>
      </c>
      <c r="BH344" s="131">
        <f>IF(N344="sníž. přenesená",J344,0)</f>
        <v>0</v>
      </c>
      <c r="BI344" s="131">
        <f>IF(N344="nulová",J344,0)</f>
        <v>0</v>
      </c>
      <c r="BJ344" s="19" t="s">
        <v>76</v>
      </c>
      <c r="BK344" s="131">
        <f>ROUND(I344*H344,2)</f>
        <v>0</v>
      </c>
      <c r="BL344" s="19" t="s">
        <v>175</v>
      </c>
      <c r="BM344" s="130" t="s">
        <v>443</v>
      </c>
    </row>
    <row r="345" spans="1:47" s="2" customFormat="1" ht="12">
      <c r="A345" s="273"/>
      <c r="B345" s="276"/>
      <c r="C345" s="273"/>
      <c r="D345" s="304" t="s">
        <v>177</v>
      </c>
      <c r="E345" s="273"/>
      <c r="F345" s="305" t="s">
        <v>444</v>
      </c>
      <c r="G345" s="273"/>
      <c r="H345" s="273"/>
      <c r="I345" s="263"/>
      <c r="J345" s="273"/>
      <c r="K345" s="273"/>
      <c r="L345" s="32"/>
      <c r="M345" s="132"/>
      <c r="N345" s="133"/>
      <c r="O345" s="50"/>
      <c r="P345" s="50"/>
      <c r="Q345" s="50"/>
      <c r="R345" s="50"/>
      <c r="S345" s="50"/>
      <c r="T345" s="51"/>
      <c r="U345" s="31"/>
      <c r="V345" s="31"/>
      <c r="W345" s="31"/>
      <c r="X345" s="31"/>
      <c r="Y345" s="31"/>
      <c r="Z345" s="31"/>
      <c r="AA345" s="31"/>
      <c r="AB345" s="31"/>
      <c r="AC345" s="31"/>
      <c r="AD345" s="31"/>
      <c r="AE345" s="31"/>
      <c r="AT345" s="19" t="s">
        <v>177</v>
      </c>
      <c r="AU345" s="19" t="s">
        <v>78</v>
      </c>
    </row>
    <row r="346" spans="1:51" s="13" customFormat="1" ht="12">
      <c r="A346" s="306"/>
      <c r="B346" s="307"/>
      <c r="C346" s="306"/>
      <c r="D346" s="308" t="s">
        <v>179</v>
      </c>
      <c r="E346" s="309" t="s">
        <v>3</v>
      </c>
      <c r="F346" s="310" t="s">
        <v>429</v>
      </c>
      <c r="G346" s="306"/>
      <c r="H346" s="309" t="s">
        <v>3</v>
      </c>
      <c r="I346" s="267"/>
      <c r="J346" s="306"/>
      <c r="K346" s="306"/>
      <c r="L346" s="134"/>
      <c r="M346" s="136"/>
      <c r="N346" s="137"/>
      <c r="O346" s="137"/>
      <c r="P346" s="137"/>
      <c r="Q346" s="137"/>
      <c r="R346" s="137"/>
      <c r="S346" s="137"/>
      <c r="T346" s="138"/>
      <c r="AT346" s="135" t="s">
        <v>179</v>
      </c>
      <c r="AU346" s="135" t="s">
        <v>78</v>
      </c>
      <c r="AV346" s="13" t="s">
        <v>76</v>
      </c>
      <c r="AW346" s="13" t="s">
        <v>30</v>
      </c>
      <c r="AX346" s="13" t="s">
        <v>68</v>
      </c>
      <c r="AY346" s="135" t="s">
        <v>168</v>
      </c>
    </row>
    <row r="347" spans="1:51" s="14" customFormat="1" ht="12">
      <c r="A347" s="311"/>
      <c r="B347" s="312"/>
      <c r="C347" s="311"/>
      <c r="D347" s="308" t="s">
        <v>179</v>
      </c>
      <c r="E347" s="313" t="s">
        <v>3</v>
      </c>
      <c r="F347" s="314" t="s">
        <v>445</v>
      </c>
      <c r="G347" s="311"/>
      <c r="H347" s="315">
        <v>7</v>
      </c>
      <c r="I347" s="268"/>
      <c r="J347" s="311"/>
      <c r="K347" s="311"/>
      <c r="L347" s="139"/>
      <c r="M347" s="141"/>
      <c r="N347" s="142"/>
      <c r="O347" s="142"/>
      <c r="P347" s="142"/>
      <c r="Q347" s="142"/>
      <c r="R347" s="142"/>
      <c r="S347" s="142"/>
      <c r="T347" s="143"/>
      <c r="AT347" s="140" t="s">
        <v>179</v>
      </c>
      <c r="AU347" s="140" t="s">
        <v>78</v>
      </c>
      <c r="AV347" s="14" t="s">
        <v>78</v>
      </c>
      <c r="AW347" s="14" t="s">
        <v>30</v>
      </c>
      <c r="AX347" s="14" t="s">
        <v>68</v>
      </c>
      <c r="AY347" s="140" t="s">
        <v>168</v>
      </c>
    </row>
    <row r="348" spans="1:51" s="14" customFormat="1" ht="12">
      <c r="A348" s="311"/>
      <c r="B348" s="312"/>
      <c r="C348" s="311"/>
      <c r="D348" s="308" t="s">
        <v>179</v>
      </c>
      <c r="E348" s="313" t="s">
        <v>3</v>
      </c>
      <c r="F348" s="314" t="s">
        <v>446</v>
      </c>
      <c r="G348" s="311"/>
      <c r="H348" s="315">
        <v>1.959</v>
      </c>
      <c r="I348" s="268"/>
      <c r="J348" s="311"/>
      <c r="K348" s="311"/>
      <c r="L348" s="139"/>
      <c r="M348" s="141"/>
      <c r="N348" s="142"/>
      <c r="O348" s="142"/>
      <c r="P348" s="142"/>
      <c r="Q348" s="142"/>
      <c r="R348" s="142"/>
      <c r="S348" s="142"/>
      <c r="T348" s="143"/>
      <c r="AT348" s="140" t="s">
        <v>179</v>
      </c>
      <c r="AU348" s="140" t="s">
        <v>78</v>
      </c>
      <c r="AV348" s="14" t="s">
        <v>78</v>
      </c>
      <c r="AW348" s="14" t="s">
        <v>30</v>
      </c>
      <c r="AX348" s="14" t="s">
        <v>68</v>
      </c>
      <c r="AY348" s="140" t="s">
        <v>168</v>
      </c>
    </row>
    <row r="349" spans="1:51" s="15" customFormat="1" ht="12">
      <c r="A349" s="316"/>
      <c r="B349" s="317"/>
      <c r="C349" s="316"/>
      <c r="D349" s="308" t="s">
        <v>179</v>
      </c>
      <c r="E349" s="318" t="s">
        <v>3</v>
      </c>
      <c r="F349" s="319" t="s">
        <v>186</v>
      </c>
      <c r="G349" s="316"/>
      <c r="H349" s="320">
        <v>8.959</v>
      </c>
      <c r="I349" s="269"/>
      <c r="J349" s="316"/>
      <c r="K349" s="316"/>
      <c r="L349" s="144"/>
      <c r="M349" s="146"/>
      <c r="N349" s="147"/>
      <c r="O349" s="147"/>
      <c r="P349" s="147"/>
      <c r="Q349" s="147"/>
      <c r="R349" s="147"/>
      <c r="S349" s="147"/>
      <c r="T349" s="148"/>
      <c r="AT349" s="145" t="s">
        <v>179</v>
      </c>
      <c r="AU349" s="145" t="s">
        <v>78</v>
      </c>
      <c r="AV349" s="15" t="s">
        <v>175</v>
      </c>
      <c r="AW349" s="15" t="s">
        <v>30</v>
      </c>
      <c r="AX349" s="15" t="s">
        <v>76</v>
      </c>
      <c r="AY349" s="145" t="s">
        <v>168</v>
      </c>
    </row>
    <row r="350" spans="1:65" s="2" customFormat="1" ht="24.2" customHeight="1">
      <c r="A350" s="273"/>
      <c r="B350" s="276"/>
      <c r="C350" s="298" t="s">
        <v>447</v>
      </c>
      <c r="D350" s="298" t="s">
        <v>170</v>
      </c>
      <c r="E350" s="299" t="s">
        <v>448</v>
      </c>
      <c r="F350" s="300" t="s">
        <v>449</v>
      </c>
      <c r="G350" s="301" t="s">
        <v>263</v>
      </c>
      <c r="H350" s="302">
        <v>8.959</v>
      </c>
      <c r="I350" s="266"/>
      <c r="J350" s="303">
        <f>ROUND(I350*H350,2)</f>
        <v>0</v>
      </c>
      <c r="K350" s="300" t="s">
        <v>174</v>
      </c>
      <c r="L350" s="32"/>
      <c r="M350" s="126" t="s">
        <v>3</v>
      </c>
      <c r="N350" s="127" t="s">
        <v>39</v>
      </c>
      <c r="O350" s="128">
        <v>0.35</v>
      </c>
      <c r="P350" s="128">
        <f>O350*H350</f>
        <v>3.1356499999999996</v>
      </c>
      <c r="Q350" s="128">
        <v>0</v>
      </c>
      <c r="R350" s="128">
        <f>Q350*H350</f>
        <v>0</v>
      </c>
      <c r="S350" s="128">
        <v>0</v>
      </c>
      <c r="T350" s="129">
        <f>S350*H350</f>
        <v>0</v>
      </c>
      <c r="U350" s="31"/>
      <c r="V350" s="31"/>
      <c r="W350" s="31"/>
      <c r="X350" s="31"/>
      <c r="Y350" s="31"/>
      <c r="Z350" s="31"/>
      <c r="AA350" s="31"/>
      <c r="AB350" s="31"/>
      <c r="AC350" s="31"/>
      <c r="AD350" s="31"/>
      <c r="AE350" s="31"/>
      <c r="AR350" s="130" t="s">
        <v>175</v>
      </c>
      <c r="AT350" s="130" t="s">
        <v>170</v>
      </c>
      <c r="AU350" s="130" t="s">
        <v>78</v>
      </c>
      <c r="AY350" s="19" t="s">
        <v>168</v>
      </c>
      <c r="BE350" s="131">
        <f>IF(N350="základní",J350,0)</f>
        <v>0</v>
      </c>
      <c r="BF350" s="131">
        <f>IF(N350="snížená",J350,0)</f>
        <v>0</v>
      </c>
      <c r="BG350" s="131">
        <f>IF(N350="zákl. přenesená",J350,0)</f>
        <v>0</v>
      </c>
      <c r="BH350" s="131">
        <f>IF(N350="sníž. přenesená",J350,0)</f>
        <v>0</v>
      </c>
      <c r="BI350" s="131">
        <f>IF(N350="nulová",J350,0)</f>
        <v>0</v>
      </c>
      <c r="BJ350" s="19" t="s">
        <v>76</v>
      </c>
      <c r="BK350" s="131">
        <f>ROUND(I350*H350,2)</f>
        <v>0</v>
      </c>
      <c r="BL350" s="19" t="s">
        <v>175</v>
      </c>
      <c r="BM350" s="130" t="s">
        <v>450</v>
      </c>
    </row>
    <row r="351" spans="1:47" s="2" customFormat="1" ht="12">
      <c r="A351" s="273"/>
      <c r="B351" s="276"/>
      <c r="C351" s="273"/>
      <c r="D351" s="304" t="s">
        <v>177</v>
      </c>
      <c r="E351" s="273"/>
      <c r="F351" s="305" t="s">
        <v>451</v>
      </c>
      <c r="G351" s="273"/>
      <c r="H351" s="273"/>
      <c r="I351" s="263"/>
      <c r="J351" s="273"/>
      <c r="K351" s="273"/>
      <c r="L351" s="32"/>
      <c r="M351" s="132"/>
      <c r="N351" s="133"/>
      <c r="O351" s="50"/>
      <c r="P351" s="50"/>
      <c r="Q351" s="50"/>
      <c r="R351" s="50"/>
      <c r="S351" s="50"/>
      <c r="T351" s="51"/>
      <c r="U351" s="31"/>
      <c r="V351" s="31"/>
      <c r="W351" s="31"/>
      <c r="X351" s="31"/>
      <c r="Y351" s="31"/>
      <c r="Z351" s="31"/>
      <c r="AA351" s="31"/>
      <c r="AB351" s="31"/>
      <c r="AC351" s="31"/>
      <c r="AD351" s="31"/>
      <c r="AE351" s="31"/>
      <c r="AT351" s="19" t="s">
        <v>177</v>
      </c>
      <c r="AU351" s="19" t="s">
        <v>78</v>
      </c>
    </row>
    <row r="352" spans="1:63" s="12" customFormat="1" ht="22.9" customHeight="1">
      <c r="A352" s="291"/>
      <c r="B352" s="292"/>
      <c r="C352" s="291"/>
      <c r="D352" s="293" t="s">
        <v>67</v>
      </c>
      <c r="E352" s="296" t="s">
        <v>452</v>
      </c>
      <c r="F352" s="296" t="s">
        <v>453</v>
      </c>
      <c r="G352" s="291"/>
      <c r="H352" s="291"/>
      <c r="I352" s="271"/>
      <c r="J352" s="297">
        <f>BK352</f>
        <v>0</v>
      </c>
      <c r="K352" s="291"/>
      <c r="L352" s="118"/>
      <c r="M352" s="120"/>
      <c r="N352" s="121"/>
      <c r="O352" s="121"/>
      <c r="P352" s="122">
        <f>SUM(P353:P378)</f>
        <v>49.255038</v>
      </c>
      <c r="Q352" s="121"/>
      <c r="R352" s="122">
        <f>SUM(R353:R378)</f>
        <v>1.91676114</v>
      </c>
      <c r="S352" s="121"/>
      <c r="T352" s="123">
        <f>SUM(T353:T378)</f>
        <v>0</v>
      </c>
      <c r="AR352" s="119" t="s">
        <v>76</v>
      </c>
      <c r="AT352" s="124" t="s">
        <v>67</v>
      </c>
      <c r="AU352" s="124" t="s">
        <v>76</v>
      </c>
      <c r="AY352" s="119" t="s">
        <v>168</v>
      </c>
      <c r="BK352" s="125">
        <f>SUM(BK353:BK378)</f>
        <v>0</v>
      </c>
    </row>
    <row r="353" spans="1:65" s="2" customFormat="1" ht="16.5" customHeight="1">
      <c r="A353" s="273"/>
      <c r="B353" s="276"/>
      <c r="C353" s="298" t="s">
        <v>454</v>
      </c>
      <c r="D353" s="298" t="s">
        <v>170</v>
      </c>
      <c r="E353" s="299" t="s">
        <v>455</v>
      </c>
      <c r="F353" s="300" t="s">
        <v>456</v>
      </c>
      <c r="G353" s="301" t="s">
        <v>263</v>
      </c>
      <c r="H353" s="302">
        <v>48.741</v>
      </c>
      <c r="I353" s="266"/>
      <c r="J353" s="303">
        <f>ROUND(I353*H353,2)</f>
        <v>0</v>
      </c>
      <c r="K353" s="300" t="s">
        <v>174</v>
      </c>
      <c r="L353" s="32"/>
      <c r="M353" s="126" t="s">
        <v>3</v>
      </c>
      <c r="N353" s="127" t="s">
        <v>39</v>
      </c>
      <c r="O353" s="128">
        <v>0.104</v>
      </c>
      <c r="P353" s="128">
        <f>O353*H353</f>
        <v>5.069064</v>
      </c>
      <c r="Q353" s="128">
        <v>0.00026</v>
      </c>
      <c r="R353" s="128">
        <f>Q353*H353</f>
        <v>0.012672659999999999</v>
      </c>
      <c r="S353" s="128">
        <v>0</v>
      </c>
      <c r="T353" s="129">
        <f>S353*H353</f>
        <v>0</v>
      </c>
      <c r="U353" s="31"/>
      <c r="V353" s="31"/>
      <c r="W353" s="31"/>
      <c r="X353" s="31"/>
      <c r="Y353" s="31"/>
      <c r="Z353" s="31"/>
      <c r="AA353" s="31"/>
      <c r="AB353" s="31"/>
      <c r="AC353" s="31"/>
      <c r="AD353" s="31"/>
      <c r="AE353" s="31"/>
      <c r="AR353" s="130" t="s">
        <v>175</v>
      </c>
      <c r="AT353" s="130" t="s">
        <v>170</v>
      </c>
      <c r="AU353" s="130" t="s">
        <v>78</v>
      </c>
      <c r="AY353" s="19" t="s">
        <v>168</v>
      </c>
      <c r="BE353" s="131">
        <f>IF(N353="základní",J353,0)</f>
        <v>0</v>
      </c>
      <c r="BF353" s="131">
        <f>IF(N353="snížená",J353,0)</f>
        <v>0</v>
      </c>
      <c r="BG353" s="131">
        <f>IF(N353="zákl. přenesená",J353,0)</f>
        <v>0</v>
      </c>
      <c r="BH353" s="131">
        <f>IF(N353="sníž. přenesená",J353,0)</f>
        <v>0</v>
      </c>
      <c r="BI353" s="131">
        <f>IF(N353="nulová",J353,0)</f>
        <v>0</v>
      </c>
      <c r="BJ353" s="19" t="s">
        <v>76</v>
      </c>
      <c r="BK353" s="131">
        <f>ROUND(I353*H353,2)</f>
        <v>0</v>
      </c>
      <c r="BL353" s="19" t="s">
        <v>175</v>
      </c>
      <c r="BM353" s="130" t="s">
        <v>457</v>
      </c>
    </row>
    <row r="354" spans="1:47" s="2" customFormat="1" ht="12">
      <c r="A354" s="273"/>
      <c r="B354" s="276"/>
      <c r="C354" s="273"/>
      <c r="D354" s="304" t="s">
        <v>177</v>
      </c>
      <c r="E354" s="273"/>
      <c r="F354" s="305" t="s">
        <v>458</v>
      </c>
      <c r="G354" s="273"/>
      <c r="H354" s="273"/>
      <c r="I354" s="263"/>
      <c r="J354" s="273"/>
      <c r="K354" s="273"/>
      <c r="L354" s="32"/>
      <c r="M354" s="132"/>
      <c r="N354" s="133"/>
      <c r="O354" s="50"/>
      <c r="P354" s="50"/>
      <c r="Q354" s="50"/>
      <c r="R354" s="50"/>
      <c r="S354" s="50"/>
      <c r="T354" s="51"/>
      <c r="U354" s="31"/>
      <c r="V354" s="31"/>
      <c r="W354" s="31"/>
      <c r="X354" s="31"/>
      <c r="Y354" s="31"/>
      <c r="Z354" s="31"/>
      <c r="AA354" s="31"/>
      <c r="AB354" s="31"/>
      <c r="AC354" s="31"/>
      <c r="AD354" s="31"/>
      <c r="AE354" s="31"/>
      <c r="AT354" s="19" t="s">
        <v>177</v>
      </c>
      <c r="AU354" s="19" t="s">
        <v>78</v>
      </c>
    </row>
    <row r="355" spans="1:65" s="2" customFormat="1" ht="21.75" customHeight="1">
      <c r="A355" s="273"/>
      <c r="B355" s="276"/>
      <c r="C355" s="298" t="s">
        <v>459</v>
      </c>
      <c r="D355" s="298" t="s">
        <v>170</v>
      </c>
      <c r="E355" s="299" t="s">
        <v>460</v>
      </c>
      <c r="F355" s="300" t="s">
        <v>461</v>
      </c>
      <c r="G355" s="301" t="s">
        <v>263</v>
      </c>
      <c r="H355" s="302">
        <v>48.741</v>
      </c>
      <c r="I355" s="266"/>
      <c r="J355" s="303">
        <f>ROUND(I355*H355,2)</f>
        <v>0</v>
      </c>
      <c r="K355" s="300" t="s">
        <v>174</v>
      </c>
      <c r="L355" s="32"/>
      <c r="M355" s="126" t="s">
        <v>3</v>
      </c>
      <c r="N355" s="127" t="s">
        <v>39</v>
      </c>
      <c r="O355" s="128">
        <v>0.474</v>
      </c>
      <c r="P355" s="128">
        <f>O355*H355</f>
        <v>23.103233999999997</v>
      </c>
      <c r="Q355" s="128">
        <v>0.02048</v>
      </c>
      <c r="R355" s="128">
        <f>Q355*H355</f>
        <v>0.99821568</v>
      </c>
      <c r="S355" s="128">
        <v>0</v>
      </c>
      <c r="T355" s="129">
        <f>S355*H355</f>
        <v>0</v>
      </c>
      <c r="U355" s="31"/>
      <c r="V355" s="31"/>
      <c r="W355" s="31"/>
      <c r="X355" s="31"/>
      <c r="Y355" s="31"/>
      <c r="Z355" s="31"/>
      <c r="AA355" s="31"/>
      <c r="AB355" s="31"/>
      <c r="AC355" s="31"/>
      <c r="AD355" s="31"/>
      <c r="AE355" s="31"/>
      <c r="AR355" s="130" t="s">
        <v>175</v>
      </c>
      <c r="AT355" s="130" t="s">
        <v>170</v>
      </c>
      <c r="AU355" s="130" t="s">
        <v>78</v>
      </c>
      <c r="AY355" s="19" t="s">
        <v>168</v>
      </c>
      <c r="BE355" s="131">
        <f>IF(N355="základní",J355,0)</f>
        <v>0</v>
      </c>
      <c r="BF355" s="131">
        <f>IF(N355="snížená",J355,0)</f>
        <v>0</v>
      </c>
      <c r="BG355" s="131">
        <f>IF(N355="zákl. přenesená",J355,0)</f>
        <v>0</v>
      </c>
      <c r="BH355" s="131">
        <f>IF(N355="sníž. přenesená",J355,0)</f>
        <v>0</v>
      </c>
      <c r="BI355" s="131">
        <f>IF(N355="nulová",J355,0)</f>
        <v>0</v>
      </c>
      <c r="BJ355" s="19" t="s">
        <v>76</v>
      </c>
      <c r="BK355" s="131">
        <f>ROUND(I355*H355,2)</f>
        <v>0</v>
      </c>
      <c r="BL355" s="19" t="s">
        <v>175</v>
      </c>
      <c r="BM355" s="130" t="s">
        <v>462</v>
      </c>
    </row>
    <row r="356" spans="1:47" s="2" customFormat="1" ht="12">
      <c r="A356" s="273"/>
      <c r="B356" s="276"/>
      <c r="C356" s="273"/>
      <c r="D356" s="304" t="s">
        <v>177</v>
      </c>
      <c r="E356" s="273"/>
      <c r="F356" s="305" t="s">
        <v>463</v>
      </c>
      <c r="G356" s="273"/>
      <c r="H356" s="273"/>
      <c r="I356" s="263"/>
      <c r="J356" s="273"/>
      <c r="K356" s="273"/>
      <c r="L356" s="32"/>
      <c r="M356" s="132"/>
      <c r="N356" s="133"/>
      <c r="O356" s="50"/>
      <c r="P356" s="50"/>
      <c r="Q356" s="50"/>
      <c r="R356" s="50"/>
      <c r="S356" s="50"/>
      <c r="T356" s="51"/>
      <c r="U356" s="31"/>
      <c r="V356" s="31"/>
      <c r="W356" s="31"/>
      <c r="X356" s="31"/>
      <c r="Y356" s="31"/>
      <c r="Z356" s="31"/>
      <c r="AA356" s="31"/>
      <c r="AB356" s="31"/>
      <c r="AC356" s="31"/>
      <c r="AD356" s="31"/>
      <c r="AE356" s="31"/>
      <c r="AT356" s="19" t="s">
        <v>177</v>
      </c>
      <c r="AU356" s="19" t="s">
        <v>78</v>
      </c>
    </row>
    <row r="357" spans="1:51" s="13" customFormat="1" ht="12">
      <c r="A357" s="306"/>
      <c r="B357" s="307"/>
      <c r="C357" s="306"/>
      <c r="D357" s="308" t="s">
        <v>179</v>
      </c>
      <c r="E357" s="309" t="s">
        <v>3</v>
      </c>
      <c r="F357" s="310" t="s">
        <v>464</v>
      </c>
      <c r="G357" s="306"/>
      <c r="H357" s="309" t="s">
        <v>3</v>
      </c>
      <c r="I357" s="267"/>
      <c r="J357" s="306"/>
      <c r="K357" s="306"/>
      <c r="L357" s="134"/>
      <c r="M357" s="136"/>
      <c r="N357" s="137"/>
      <c r="O357" s="137"/>
      <c r="P357" s="137"/>
      <c r="Q357" s="137"/>
      <c r="R357" s="137"/>
      <c r="S357" s="137"/>
      <c r="T357" s="138"/>
      <c r="AT357" s="135" t="s">
        <v>179</v>
      </c>
      <c r="AU357" s="135" t="s">
        <v>78</v>
      </c>
      <c r="AV357" s="13" t="s">
        <v>76</v>
      </c>
      <c r="AW357" s="13" t="s">
        <v>30</v>
      </c>
      <c r="AX357" s="13" t="s">
        <v>68</v>
      </c>
      <c r="AY357" s="135" t="s">
        <v>168</v>
      </c>
    </row>
    <row r="358" spans="1:51" s="13" customFormat="1" ht="12">
      <c r="A358" s="306"/>
      <c r="B358" s="307"/>
      <c r="C358" s="306"/>
      <c r="D358" s="308" t="s">
        <v>179</v>
      </c>
      <c r="E358" s="309" t="s">
        <v>3</v>
      </c>
      <c r="F358" s="310" t="s">
        <v>465</v>
      </c>
      <c r="G358" s="306"/>
      <c r="H358" s="309" t="s">
        <v>3</v>
      </c>
      <c r="I358" s="267"/>
      <c r="J358" s="306"/>
      <c r="K358" s="306"/>
      <c r="L358" s="134"/>
      <c r="M358" s="136"/>
      <c r="N358" s="137"/>
      <c r="O358" s="137"/>
      <c r="P358" s="137"/>
      <c r="Q358" s="137"/>
      <c r="R358" s="137"/>
      <c r="S358" s="137"/>
      <c r="T358" s="138"/>
      <c r="AT358" s="135" t="s">
        <v>179</v>
      </c>
      <c r="AU358" s="135" t="s">
        <v>78</v>
      </c>
      <c r="AV358" s="13" t="s">
        <v>76</v>
      </c>
      <c r="AW358" s="13" t="s">
        <v>30</v>
      </c>
      <c r="AX358" s="13" t="s">
        <v>68</v>
      </c>
      <c r="AY358" s="135" t="s">
        <v>168</v>
      </c>
    </row>
    <row r="359" spans="1:51" s="14" customFormat="1" ht="12">
      <c r="A359" s="311"/>
      <c r="B359" s="312"/>
      <c r="C359" s="311"/>
      <c r="D359" s="308" t="s">
        <v>179</v>
      </c>
      <c r="E359" s="313" t="s">
        <v>3</v>
      </c>
      <c r="F359" s="314" t="s">
        <v>466</v>
      </c>
      <c r="G359" s="311"/>
      <c r="H359" s="315">
        <v>9.765</v>
      </c>
      <c r="I359" s="268"/>
      <c r="J359" s="311"/>
      <c r="K359" s="311"/>
      <c r="L359" s="139"/>
      <c r="M359" s="141"/>
      <c r="N359" s="142"/>
      <c r="O359" s="142"/>
      <c r="P359" s="142"/>
      <c r="Q359" s="142"/>
      <c r="R359" s="142"/>
      <c r="S359" s="142"/>
      <c r="T359" s="143"/>
      <c r="AT359" s="140" t="s">
        <v>179</v>
      </c>
      <c r="AU359" s="140" t="s">
        <v>78</v>
      </c>
      <c r="AV359" s="14" t="s">
        <v>78</v>
      </c>
      <c r="AW359" s="14" t="s">
        <v>30</v>
      </c>
      <c r="AX359" s="14" t="s">
        <v>68</v>
      </c>
      <c r="AY359" s="140" t="s">
        <v>168</v>
      </c>
    </row>
    <row r="360" spans="1:51" s="13" customFormat="1" ht="12">
      <c r="A360" s="306"/>
      <c r="B360" s="307"/>
      <c r="C360" s="306"/>
      <c r="D360" s="308" t="s">
        <v>179</v>
      </c>
      <c r="E360" s="309" t="s">
        <v>3</v>
      </c>
      <c r="F360" s="310" t="s">
        <v>467</v>
      </c>
      <c r="G360" s="306"/>
      <c r="H360" s="309" t="s">
        <v>3</v>
      </c>
      <c r="I360" s="267"/>
      <c r="J360" s="306"/>
      <c r="K360" s="306"/>
      <c r="L360" s="134"/>
      <c r="M360" s="136"/>
      <c r="N360" s="137"/>
      <c r="O360" s="137"/>
      <c r="P360" s="137"/>
      <c r="Q360" s="137"/>
      <c r="R360" s="137"/>
      <c r="S360" s="137"/>
      <c r="T360" s="138"/>
      <c r="AT360" s="135" t="s">
        <v>179</v>
      </c>
      <c r="AU360" s="135" t="s">
        <v>78</v>
      </c>
      <c r="AV360" s="13" t="s">
        <v>76</v>
      </c>
      <c r="AW360" s="13" t="s">
        <v>30</v>
      </c>
      <c r="AX360" s="13" t="s">
        <v>68</v>
      </c>
      <c r="AY360" s="135" t="s">
        <v>168</v>
      </c>
    </row>
    <row r="361" spans="1:51" s="14" customFormat="1" ht="12">
      <c r="A361" s="311"/>
      <c r="B361" s="312"/>
      <c r="C361" s="311"/>
      <c r="D361" s="308" t="s">
        <v>179</v>
      </c>
      <c r="E361" s="313" t="s">
        <v>3</v>
      </c>
      <c r="F361" s="314" t="s">
        <v>468</v>
      </c>
      <c r="G361" s="311"/>
      <c r="H361" s="315">
        <v>13.725</v>
      </c>
      <c r="I361" s="268"/>
      <c r="J361" s="311"/>
      <c r="K361" s="311"/>
      <c r="L361" s="139"/>
      <c r="M361" s="141"/>
      <c r="N361" s="142"/>
      <c r="O361" s="142"/>
      <c r="P361" s="142"/>
      <c r="Q361" s="142"/>
      <c r="R361" s="142"/>
      <c r="S361" s="142"/>
      <c r="T361" s="143"/>
      <c r="AT361" s="140" t="s">
        <v>179</v>
      </c>
      <c r="AU361" s="140" t="s">
        <v>78</v>
      </c>
      <c r="AV361" s="14" t="s">
        <v>78</v>
      </c>
      <c r="AW361" s="14" t="s">
        <v>30</v>
      </c>
      <c r="AX361" s="14" t="s">
        <v>68</v>
      </c>
      <c r="AY361" s="140" t="s">
        <v>168</v>
      </c>
    </row>
    <row r="362" spans="1:51" s="14" customFormat="1" ht="12">
      <c r="A362" s="311"/>
      <c r="B362" s="312"/>
      <c r="C362" s="311"/>
      <c r="D362" s="308" t="s">
        <v>179</v>
      </c>
      <c r="E362" s="313" t="s">
        <v>3</v>
      </c>
      <c r="F362" s="314" t="s">
        <v>469</v>
      </c>
      <c r="G362" s="311"/>
      <c r="H362" s="315">
        <v>-1.818</v>
      </c>
      <c r="I362" s="268"/>
      <c r="J362" s="311"/>
      <c r="K362" s="311"/>
      <c r="L362" s="139"/>
      <c r="M362" s="141"/>
      <c r="N362" s="142"/>
      <c r="O362" s="142"/>
      <c r="P362" s="142"/>
      <c r="Q362" s="142"/>
      <c r="R362" s="142"/>
      <c r="S362" s="142"/>
      <c r="T362" s="143"/>
      <c r="AT362" s="140" t="s">
        <v>179</v>
      </c>
      <c r="AU362" s="140" t="s">
        <v>78</v>
      </c>
      <c r="AV362" s="14" t="s">
        <v>78</v>
      </c>
      <c r="AW362" s="14" t="s">
        <v>30</v>
      </c>
      <c r="AX362" s="14" t="s">
        <v>68</v>
      </c>
      <c r="AY362" s="140" t="s">
        <v>168</v>
      </c>
    </row>
    <row r="363" spans="1:51" s="14" customFormat="1" ht="12">
      <c r="A363" s="311"/>
      <c r="B363" s="312"/>
      <c r="C363" s="311"/>
      <c r="D363" s="308" t="s">
        <v>179</v>
      </c>
      <c r="E363" s="313" t="s">
        <v>3</v>
      </c>
      <c r="F363" s="314" t="s">
        <v>470</v>
      </c>
      <c r="G363" s="311"/>
      <c r="H363" s="315">
        <v>-1.375</v>
      </c>
      <c r="I363" s="268"/>
      <c r="J363" s="311"/>
      <c r="K363" s="311"/>
      <c r="L363" s="139"/>
      <c r="M363" s="141"/>
      <c r="N363" s="142"/>
      <c r="O363" s="142"/>
      <c r="P363" s="142"/>
      <c r="Q363" s="142"/>
      <c r="R363" s="142"/>
      <c r="S363" s="142"/>
      <c r="T363" s="143"/>
      <c r="AT363" s="140" t="s">
        <v>179</v>
      </c>
      <c r="AU363" s="140" t="s">
        <v>78</v>
      </c>
      <c r="AV363" s="14" t="s">
        <v>78</v>
      </c>
      <c r="AW363" s="14" t="s">
        <v>30</v>
      </c>
      <c r="AX363" s="14" t="s">
        <v>68</v>
      </c>
      <c r="AY363" s="140" t="s">
        <v>168</v>
      </c>
    </row>
    <row r="364" spans="1:51" s="14" customFormat="1" ht="12">
      <c r="A364" s="311"/>
      <c r="B364" s="312"/>
      <c r="C364" s="311"/>
      <c r="D364" s="308" t="s">
        <v>179</v>
      </c>
      <c r="E364" s="313" t="s">
        <v>3</v>
      </c>
      <c r="F364" s="314" t="s">
        <v>471</v>
      </c>
      <c r="G364" s="311"/>
      <c r="H364" s="315">
        <v>28.444</v>
      </c>
      <c r="I364" s="268"/>
      <c r="J364" s="311"/>
      <c r="K364" s="311"/>
      <c r="L364" s="139"/>
      <c r="M364" s="141"/>
      <c r="N364" s="142"/>
      <c r="O364" s="142"/>
      <c r="P364" s="142"/>
      <c r="Q364" s="142"/>
      <c r="R364" s="142"/>
      <c r="S364" s="142"/>
      <c r="T364" s="143"/>
      <c r="AT364" s="140" t="s">
        <v>179</v>
      </c>
      <c r="AU364" s="140" t="s">
        <v>78</v>
      </c>
      <c r="AV364" s="14" t="s">
        <v>78</v>
      </c>
      <c r="AW364" s="14" t="s">
        <v>30</v>
      </c>
      <c r="AX364" s="14" t="s">
        <v>68</v>
      </c>
      <c r="AY364" s="140" t="s">
        <v>168</v>
      </c>
    </row>
    <row r="365" spans="1:51" s="15" customFormat="1" ht="12">
      <c r="A365" s="316"/>
      <c r="B365" s="317"/>
      <c r="C365" s="316"/>
      <c r="D365" s="308" t="s">
        <v>179</v>
      </c>
      <c r="E365" s="318" t="s">
        <v>3</v>
      </c>
      <c r="F365" s="319" t="s">
        <v>186</v>
      </c>
      <c r="G365" s="316"/>
      <c r="H365" s="320">
        <v>48.741</v>
      </c>
      <c r="I365" s="269"/>
      <c r="J365" s="316"/>
      <c r="K365" s="316"/>
      <c r="L365" s="144"/>
      <c r="M365" s="146"/>
      <c r="N365" s="147"/>
      <c r="O365" s="147"/>
      <c r="P365" s="147"/>
      <c r="Q365" s="147"/>
      <c r="R365" s="147"/>
      <c r="S365" s="147"/>
      <c r="T365" s="148"/>
      <c r="AT365" s="145" t="s">
        <v>179</v>
      </c>
      <c r="AU365" s="145" t="s">
        <v>78</v>
      </c>
      <c r="AV365" s="15" t="s">
        <v>175</v>
      </c>
      <c r="AW365" s="15" t="s">
        <v>30</v>
      </c>
      <c r="AX365" s="15" t="s">
        <v>76</v>
      </c>
      <c r="AY365" s="145" t="s">
        <v>168</v>
      </c>
    </row>
    <row r="366" spans="1:65" s="2" customFormat="1" ht="24.2" customHeight="1">
      <c r="A366" s="273"/>
      <c r="B366" s="276"/>
      <c r="C366" s="298" t="s">
        <v>472</v>
      </c>
      <c r="D366" s="298" t="s">
        <v>170</v>
      </c>
      <c r="E366" s="299" t="s">
        <v>473</v>
      </c>
      <c r="F366" s="300" t="s">
        <v>474</v>
      </c>
      <c r="G366" s="301" t="s">
        <v>263</v>
      </c>
      <c r="H366" s="302">
        <v>97.482</v>
      </c>
      <c r="I366" s="266"/>
      <c r="J366" s="303">
        <f>ROUND(I366*H366,2)</f>
        <v>0</v>
      </c>
      <c r="K366" s="300" t="s">
        <v>174</v>
      </c>
      <c r="L366" s="32"/>
      <c r="M366" s="126" t="s">
        <v>3</v>
      </c>
      <c r="N366" s="127" t="s">
        <v>39</v>
      </c>
      <c r="O366" s="128">
        <v>0.09</v>
      </c>
      <c r="P366" s="128">
        <f>O366*H366</f>
        <v>8.77338</v>
      </c>
      <c r="Q366" s="128">
        <v>0.0079</v>
      </c>
      <c r="R366" s="128">
        <f>Q366*H366</f>
        <v>0.7701078000000001</v>
      </c>
      <c r="S366" s="128">
        <v>0</v>
      </c>
      <c r="T366" s="129">
        <f>S366*H366</f>
        <v>0</v>
      </c>
      <c r="U366" s="31"/>
      <c r="V366" s="31"/>
      <c r="W366" s="31"/>
      <c r="X366" s="31"/>
      <c r="Y366" s="31"/>
      <c r="Z366" s="31"/>
      <c r="AA366" s="31"/>
      <c r="AB366" s="31"/>
      <c r="AC366" s="31"/>
      <c r="AD366" s="31"/>
      <c r="AE366" s="31"/>
      <c r="AR366" s="130" t="s">
        <v>175</v>
      </c>
      <c r="AT366" s="130" t="s">
        <v>170</v>
      </c>
      <c r="AU366" s="130" t="s">
        <v>78</v>
      </c>
      <c r="AY366" s="19" t="s">
        <v>168</v>
      </c>
      <c r="BE366" s="131">
        <f>IF(N366="základní",J366,0)</f>
        <v>0</v>
      </c>
      <c r="BF366" s="131">
        <f>IF(N366="snížená",J366,0)</f>
        <v>0</v>
      </c>
      <c r="BG366" s="131">
        <f>IF(N366="zákl. přenesená",J366,0)</f>
        <v>0</v>
      </c>
      <c r="BH366" s="131">
        <f>IF(N366="sníž. přenesená",J366,0)</f>
        <v>0</v>
      </c>
      <c r="BI366" s="131">
        <f>IF(N366="nulová",J366,0)</f>
        <v>0</v>
      </c>
      <c r="BJ366" s="19" t="s">
        <v>76</v>
      </c>
      <c r="BK366" s="131">
        <f>ROUND(I366*H366,2)</f>
        <v>0</v>
      </c>
      <c r="BL366" s="19" t="s">
        <v>175</v>
      </c>
      <c r="BM366" s="130" t="s">
        <v>475</v>
      </c>
    </row>
    <row r="367" spans="1:47" s="2" customFormat="1" ht="12">
      <c r="A367" s="273"/>
      <c r="B367" s="276"/>
      <c r="C367" s="273"/>
      <c r="D367" s="304" t="s">
        <v>177</v>
      </c>
      <c r="E367" s="273"/>
      <c r="F367" s="305" t="s">
        <v>476</v>
      </c>
      <c r="G367" s="273"/>
      <c r="H367" s="273"/>
      <c r="I367" s="263"/>
      <c r="J367" s="273"/>
      <c r="K367" s="273"/>
      <c r="L367" s="32"/>
      <c r="M367" s="132"/>
      <c r="N367" s="133"/>
      <c r="O367" s="50"/>
      <c r="P367" s="50"/>
      <c r="Q367" s="50"/>
      <c r="R367" s="50"/>
      <c r="S367" s="50"/>
      <c r="T367" s="51"/>
      <c r="U367" s="31"/>
      <c r="V367" s="31"/>
      <c r="W367" s="31"/>
      <c r="X367" s="31"/>
      <c r="Y367" s="31"/>
      <c r="Z367" s="31"/>
      <c r="AA367" s="31"/>
      <c r="AB367" s="31"/>
      <c r="AC367" s="31"/>
      <c r="AD367" s="31"/>
      <c r="AE367" s="31"/>
      <c r="AT367" s="19" t="s">
        <v>177</v>
      </c>
      <c r="AU367" s="19" t="s">
        <v>78</v>
      </c>
    </row>
    <row r="368" spans="1:51" s="14" customFormat="1" ht="12">
      <c r="A368" s="311"/>
      <c r="B368" s="312"/>
      <c r="C368" s="311"/>
      <c r="D368" s="308" t="s">
        <v>179</v>
      </c>
      <c r="E368" s="311"/>
      <c r="F368" s="314" t="s">
        <v>477</v>
      </c>
      <c r="G368" s="311"/>
      <c r="H368" s="315">
        <v>97.482</v>
      </c>
      <c r="I368" s="268"/>
      <c r="J368" s="311"/>
      <c r="K368" s="311"/>
      <c r="L368" s="139"/>
      <c r="M368" s="141"/>
      <c r="N368" s="142"/>
      <c r="O368" s="142"/>
      <c r="P368" s="142"/>
      <c r="Q368" s="142"/>
      <c r="R368" s="142"/>
      <c r="S368" s="142"/>
      <c r="T368" s="143"/>
      <c r="AT368" s="140" t="s">
        <v>179</v>
      </c>
      <c r="AU368" s="140" t="s">
        <v>78</v>
      </c>
      <c r="AV368" s="14" t="s">
        <v>78</v>
      </c>
      <c r="AW368" s="14" t="s">
        <v>4</v>
      </c>
      <c r="AX368" s="14" t="s">
        <v>76</v>
      </c>
      <c r="AY368" s="140" t="s">
        <v>168</v>
      </c>
    </row>
    <row r="369" spans="1:65" s="2" customFormat="1" ht="16.5" customHeight="1">
      <c r="A369" s="273"/>
      <c r="B369" s="276"/>
      <c r="C369" s="298" t="s">
        <v>478</v>
      </c>
      <c r="D369" s="298" t="s">
        <v>170</v>
      </c>
      <c r="E369" s="299" t="s">
        <v>479</v>
      </c>
      <c r="F369" s="300" t="s">
        <v>480</v>
      </c>
      <c r="G369" s="301" t="s">
        <v>263</v>
      </c>
      <c r="H369" s="302">
        <v>45.255</v>
      </c>
      <c r="I369" s="266"/>
      <c r="J369" s="303">
        <f>ROUND(I369*H369,2)</f>
        <v>0</v>
      </c>
      <c r="K369" s="300" t="s">
        <v>174</v>
      </c>
      <c r="L369" s="32"/>
      <c r="M369" s="126" t="s">
        <v>3</v>
      </c>
      <c r="N369" s="127" t="s">
        <v>39</v>
      </c>
      <c r="O369" s="128">
        <v>0.272</v>
      </c>
      <c r="P369" s="128">
        <f>O369*H369</f>
        <v>12.309360000000002</v>
      </c>
      <c r="Q369" s="128">
        <v>0.003</v>
      </c>
      <c r="R369" s="128">
        <f>Q369*H369</f>
        <v>0.135765</v>
      </c>
      <c r="S369" s="128">
        <v>0</v>
      </c>
      <c r="T369" s="129">
        <f>S369*H369</f>
        <v>0</v>
      </c>
      <c r="U369" s="31"/>
      <c r="V369" s="31"/>
      <c r="W369" s="31"/>
      <c r="X369" s="31"/>
      <c r="Y369" s="31"/>
      <c r="Z369" s="31"/>
      <c r="AA369" s="31"/>
      <c r="AB369" s="31"/>
      <c r="AC369" s="31"/>
      <c r="AD369" s="31"/>
      <c r="AE369" s="31"/>
      <c r="AR369" s="130" t="s">
        <v>175</v>
      </c>
      <c r="AT369" s="130" t="s">
        <v>170</v>
      </c>
      <c r="AU369" s="130" t="s">
        <v>78</v>
      </c>
      <c r="AY369" s="19" t="s">
        <v>168</v>
      </c>
      <c r="BE369" s="131">
        <f>IF(N369="základní",J369,0)</f>
        <v>0</v>
      </c>
      <c r="BF369" s="131">
        <f>IF(N369="snížená",J369,0)</f>
        <v>0</v>
      </c>
      <c r="BG369" s="131">
        <f>IF(N369="zákl. přenesená",J369,0)</f>
        <v>0</v>
      </c>
      <c r="BH369" s="131">
        <f>IF(N369="sníž. přenesená",J369,0)</f>
        <v>0</v>
      </c>
      <c r="BI369" s="131">
        <f>IF(N369="nulová",J369,0)</f>
        <v>0</v>
      </c>
      <c r="BJ369" s="19" t="s">
        <v>76</v>
      </c>
      <c r="BK369" s="131">
        <f>ROUND(I369*H369,2)</f>
        <v>0</v>
      </c>
      <c r="BL369" s="19" t="s">
        <v>175</v>
      </c>
      <c r="BM369" s="130" t="s">
        <v>481</v>
      </c>
    </row>
    <row r="370" spans="1:47" s="2" customFormat="1" ht="12">
      <c r="A370" s="273"/>
      <c r="B370" s="276"/>
      <c r="C370" s="273"/>
      <c r="D370" s="304" t="s">
        <v>177</v>
      </c>
      <c r="E370" s="273"/>
      <c r="F370" s="305" t="s">
        <v>482</v>
      </c>
      <c r="G370" s="273"/>
      <c r="H370" s="273"/>
      <c r="I370" s="263"/>
      <c r="J370" s="273"/>
      <c r="K370" s="273"/>
      <c r="L370" s="32"/>
      <c r="M370" s="132"/>
      <c r="N370" s="133"/>
      <c r="O370" s="50"/>
      <c r="P370" s="50"/>
      <c r="Q370" s="50"/>
      <c r="R370" s="50"/>
      <c r="S370" s="50"/>
      <c r="T370" s="51"/>
      <c r="U370" s="31"/>
      <c r="V370" s="31"/>
      <c r="W370" s="31"/>
      <c r="X370" s="31"/>
      <c r="Y370" s="31"/>
      <c r="Z370" s="31"/>
      <c r="AA370" s="31"/>
      <c r="AB370" s="31"/>
      <c r="AC370" s="31"/>
      <c r="AD370" s="31"/>
      <c r="AE370" s="31"/>
      <c r="AT370" s="19" t="s">
        <v>177</v>
      </c>
      <c r="AU370" s="19" t="s">
        <v>78</v>
      </c>
    </row>
    <row r="371" spans="1:51" s="13" customFormat="1" ht="12">
      <c r="A371" s="306"/>
      <c r="B371" s="307"/>
      <c r="C371" s="306"/>
      <c r="D371" s="308" t="s">
        <v>179</v>
      </c>
      <c r="E371" s="309" t="s">
        <v>3</v>
      </c>
      <c r="F371" s="310" t="s">
        <v>465</v>
      </c>
      <c r="G371" s="306"/>
      <c r="H371" s="309" t="s">
        <v>3</v>
      </c>
      <c r="I371" s="267"/>
      <c r="J371" s="306"/>
      <c r="K371" s="306"/>
      <c r="L371" s="134"/>
      <c r="M371" s="136"/>
      <c r="N371" s="137"/>
      <c r="O371" s="137"/>
      <c r="P371" s="137"/>
      <c r="Q371" s="137"/>
      <c r="R371" s="137"/>
      <c r="S371" s="137"/>
      <c r="T371" s="138"/>
      <c r="AT371" s="135" t="s">
        <v>179</v>
      </c>
      <c r="AU371" s="135" t="s">
        <v>78</v>
      </c>
      <c r="AV371" s="13" t="s">
        <v>76</v>
      </c>
      <c r="AW371" s="13" t="s">
        <v>30</v>
      </c>
      <c r="AX371" s="13" t="s">
        <v>68</v>
      </c>
      <c r="AY371" s="135" t="s">
        <v>168</v>
      </c>
    </row>
    <row r="372" spans="1:51" s="14" customFormat="1" ht="12">
      <c r="A372" s="311"/>
      <c r="B372" s="312"/>
      <c r="C372" s="311"/>
      <c r="D372" s="308" t="s">
        <v>179</v>
      </c>
      <c r="E372" s="313" t="s">
        <v>3</v>
      </c>
      <c r="F372" s="314" t="s">
        <v>483</v>
      </c>
      <c r="G372" s="311"/>
      <c r="H372" s="315">
        <v>8.789</v>
      </c>
      <c r="I372" s="268"/>
      <c r="J372" s="311"/>
      <c r="K372" s="311"/>
      <c r="L372" s="139"/>
      <c r="M372" s="141"/>
      <c r="N372" s="142"/>
      <c r="O372" s="142"/>
      <c r="P372" s="142"/>
      <c r="Q372" s="142"/>
      <c r="R372" s="142"/>
      <c r="S372" s="142"/>
      <c r="T372" s="143"/>
      <c r="AT372" s="140" t="s">
        <v>179</v>
      </c>
      <c r="AU372" s="140" t="s">
        <v>78</v>
      </c>
      <c r="AV372" s="14" t="s">
        <v>78</v>
      </c>
      <c r="AW372" s="14" t="s">
        <v>30</v>
      </c>
      <c r="AX372" s="14" t="s">
        <v>68</v>
      </c>
      <c r="AY372" s="140" t="s">
        <v>168</v>
      </c>
    </row>
    <row r="373" spans="1:51" s="13" customFormat="1" ht="12">
      <c r="A373" s="306"/>
      <c r="B373" s="307"/>
      <c r="C373" s="306"/>
      <c r="D373" s="308" t="s">
        <v>179</v>
      </c>
      <c r="E373" s="309" t="s">
        <v>3</v>
      </c>
      <c r="F373" s="310" t="s">
        <v>467</v>
      </c>
      <c r="G373" s="306"/>
      <c r="H373" s="309" t="s">
        <v>3</v>
      </c>
      <c r="I373" s="267"/>
      <c r="J373" s="306"/>
      <c r="K373" s="306"/>
      <c r="L373" s="134"/>
      <c r="M373" s="136"/>
      <c r="N373" s="137"/>
      <c r="O373" s="137"/>
      <c r="P373" s="137"/>
      <c r="Q373" s="137"/>
      <c r="R373" s="137"/>
      <c r="S373" s="137"/>
      <c r="T373" s="138"/>
      <c r="AT373" s="135" t="s">
        <v>179</v>
      </c>
      <c r="AU373" s="135" t="s">
        <v>78</v>
      </c>
      <c r="AV373" s="13" t="s">
        <v>76</v>
      </c>
      <c r="AW373" s="13" t="s">
        <v>30</v>
      </c>
      <c r="AX373" s="13" t="s">
        <v>68</v>
      </c>
      <c r="AY373" s="135" t="s">
        <v>168</v>
      </c>
    </row>
    <row r="374" spans="1:51" s="14" customFormat="1" ht="12">
      <c r="A374" s="311"/>
      <c r="B374" s="312"/>
      <c r="C374" s="311"/>
      <c r="D374" s="308" t="s">
        <v>179</v>
      </c>
      <c r="E374" s="313" t="s">
        <v>3</v>
      </c>
      <c r="F374" s="314" t="s">
        <v>484</v>
      </c>
      <c r="G374" s="311"/>
      <c r="H374" s="315">
        <v>12.353</v>
      </c>
      <c r="I374" s="268"/>
      <c r="J374" s="311"/>
      <c r="K374" s="311"/>
      <c r="L374" s="139"/>
      <c r="M374" s="141"/>
      <c r="N374" s="142"/>
      <c r="O374" s="142"/>
      <c r="P374" s="142"/>
      <c r="Q374" s="142"/>
      <c r="R374" s="142"/>
      <c r="S374" s="142"/>
      <c r="T374" s="143"/>
      <c r="AT374" s="140" t="s">
        <v>179</v>
      </c>
      <c r="AU374" s="140" t="s">
        <v>78</v>
      </c>
      <c r="AV374" s="14" t="s">
        <v>78</v>
      </c>
      <c r="AW374" s="14" t="s">
        <v>30</v>
      </c>
      <c r="AX374" s="14" t="s">
        <v>68</v>
      </c>
      <c r="AY374" s="140" t="s">
        <v>168</v>
      </c>
    </row>
    <row r="375" spans="1:51" s="14" customFormat="1" ht="12">
      <c r="A375" s="311"/>
      <c r="B375" s="312"/>
      <c r="C375" s="311"/>
      <c r="D375" s="308" t="s">
        <v>179</v>
      </c>
      <c r="E375" s="313" t="s">
        <v>3</v>
      </c>
      <c r="F375" s="314" t="s">
        <v>469</v>
      </c>
      <c r="G375" s="311"/>
      <c r="H375" s="315">
        <v>-1.818</v>
      </c>
      <c r="I375" s="268"/>
      <c r="J375" s="311"/>
      <c r="K375" s="311"/>
      <c r="L375" s="139"/>
      <c r="M375" s="141"/>
      <c r="N375" s="142"/>
      <c r="O375" s="142"/>
      <c r="P375" s="142"/>
      <c r="Q375" s="142"/>
      <c r="R375" s="142"/>
      <c r="S375" s="142"/>
      <c r="T375" s="143"/>
      <c r="AT375" s="140" t="s">
        <v>179</v>
      </c>
      <c r="AU375" s="140" t="s">
        <v>78</v>
      </c>
      <c r="AV375" s="14" t="s">
        <v>78</v>
      </c>
      <c r="AW375" s="14" t="s">
        <v>30</v>
      </c>
      <c r="AX375" s="14" t="s">
        <v>68</v>
      </c>
      <c r="AY375" s="140" t="s">
        <v>168</v>
      </c>
    </row>
    <row r="376" spans="1:51" s="14" customFormat="1" ht="12">
      <c r="A376" s="311"/>
      <c r="B376" s="312"/>
      <c r="C376" s="311"/>
      <c r="D376" s="308" t="s">
        <v>179</v>
      </c>
      <c r="E376" s="313" t="s">
        <v>3</v>
      </c>
      <c r="F376" s="314" t="s">
        <v>470</v>
      </c>
      <c r="G376" s="311"/>
      <c r="H376" s="315">
        <v>-1.375</v>
      </c>
      <c r="I376" s="268"/>
      <c r="J376" s="311"/>
      <c r="K376" s="311"/>
      <c r="L376" s="139"/>
      <c r="M376" s="141"/>
      <c r="N376" s="142"/>
      <c r="O376" s="142"/>
      <c r="P376" s="142"/>
      <c r="Q376" s="142"/>
      <c r="R376" s="142"/>
      <c r="S376" s="142"/>
      <c r="T376" s="143"/>
      <c r="AT376" s="140" t="s">
        <v>179</v>
      </c>
      <c r="AU376" s="140" t="s">
        <v>78</v>
      </c>
      <c r="AV376" s="14" t="s">
        <v>78</v>
      </c>
      <c r="AW376" s="14" t="s">
        <v>30</v>
      </c>
      <c r="AX376" s="14" t="s">
        <v>68</v>
      </c>
      <c r="AY376" s="140" t="s">
        <v>168</v>
      </c>
    </row>
    <row r="377" spans="1:51" s="14" customFormat="1" ht="12">
      <c r="A377" s="311"/>
      <c r="B377" s="312"/>
      <c r="C377" s="311"/>
      <c r="D377" s="308" t="s">
        <v>179</v>
      </c>
      <c r="E377" s="313" t="s">
        <v>3</v>
      </c>
      <c r="F377" s="314" t="s">
        <v>485</v>
      </c>
      <c r="G377" s="311"/>
      <c r="H377" s="315">
        <v>27.306</v>
      </c>
      <c r="I377" s="268"/>
      <c r="J377" s="311"/>
      <c r="K377" s="311"/>
      <c r="L377" s="139"/>
      <c r="M377" s="141"/>
      <c r="N377" s="142"/>
      <c r="O377" s="142"/>
      <c r="P377" s="142"/>
      <c r="Q377" s="142"/>
      <c r="R377" s="142"/>
      <c r="S377" s="142"/>
      <c r="T377" s="143"/>
      <c r="AT377" s="140" t="s">
        <v>179</v>
      </c>
      <c r="AU377" s="140" t="s">
        <v>78</v>
      </c>
      <c r="AV377" s="14" t="s">
        <v>78</v>
      </c>
      <c r="AW377" s="14" t="s">
        <v>30</v>
      </c>
      <c r="AX377" s="14" t="s">
        <v>68</v>
      </c>
      <c r="AY377" s="140" t="s">
        <v>168</v>
      </c>
    </row>
    <row r="378" spans="1:51" s="15" customFormat="1" ht="12">
      <c r="A378" s="316"/>
      <c r="B378" s="317"/>
      <c r="C378" s="316"/>
      <c r="D378" s="308" t="s">
        <v>179</v>
      </c>
      <c r="E378" s="318" t="s">
        <v>3</v>
      </c>
      <c r="F378" s="319" t="s">
        <v>186</v>
      </c>
      <c r="G378" s="316"/>
      <c r="H378" s="320">
        <v>45.255</v>
      </c>
      <c r="I378" s="269"/>
      <c r="J378" s="316"/>
      <c r="K378" s="316"/>
      <c r="L378" s="144"/>
      <c r="M378" s="146"/>
      <c r="N378" s="147"/>
      <c r="O378" s="147"/>
      <c r="P378" s="147"/>
      <c r="Q378" s="147"/>
      <c r="R378" s="147"/>
      <c r="S378" s="147"/>
      <c r="T378" s="148"/>
      <c r="AT378" s="145" t="s">
        <v>179</v>
      </c>
      <c r="AU378" s="145" t="s">
        <v>78</v>
      </c>
      <c r="AV378" s="15" t="s">
        <v>175</v>
      </c>
      <c r="AW378" s="15" t="s">
        <v>30</v>
      </c>
      <c r="AX378" s="15" t="s">
        <v>76</v>
      </c>
      <c r="AY378" s="145" t="s">
        <v>168</v>
      </c>
    </row>
    <row r="379" spans="1:63" s="12" customFormat="1" ht="22.9" customHeight="1">
      <c r="A379" s="291"/>
      <c r="B379" s="292"/>
      <c r="C379" s="291"/>
      <c r="D379" s="293" t="s">
        <v>67</v>
      </c>
      <c r="E379" s="296" t="s">
        <v>486</v>
      </c>
      <c r="F379" s="296" t="s">
        <v>487</v>
      </c>
      <c r="G379" s="291"/>
      <c r="H379" s="291"/>
      <c r="I379" s="271"/>
      <c r="J379" s="297">
        <f>BK379</f>
        <v>0</v>
      </c>
      <c r="K379" s="291"/>
      <c r="L379" s="118"/>
      <c r="M379" s="120"/>
      <c r="N379" s="121"/>
      <c r="O379" s="121"/>
      <c r="P379" s="122">
        <f>SUM(P380:P471)</f>
        <v>835.332194</v>
      </c>
      <c r="Q379" s="121"/>
      <c r="R379" s="122">
        <f>SUM(R380:R471)</f>
        <v>4.2185773399999995</v>
      </c>
      <c r="S379" s="121"/>
      <c r="T379" s="123">
        <f>SUM(T380:T471)</f>
        <v>0</v>
      </c>
      <c r="AR379" s="119" t="s">
        <v>76</v>
      </c>
      <c r="AT379" s="124" t="s">
        <v>67</v>
      </c>
      <c r="AU379" s="124" t="s">
        <v>76</v>
      </c>
      <c r="AY379" s="119" t="s">
        <v>168</v>
      </c>
      <c r="BK379" s="125">
        <f>SUM(BK380:BK471)</f>
        <v>0</v>
      </c>
    </row>
    <row r="380" spans="1:65" s="2" customFormat="1" ht="16.5" customHeight="1">
      <c r="A380" s="273"/>
      <c r="B380" s="276"/>
      <c r="C380" s="298" t="s">
        <v>488</v>
      </c>
      <c r="D380" s="298" t="s">
        <v>170</v>
      </c>
      <c r="E380" s="299" t="s">
        <v>489</v>
      </c>
      <c r="F380" s="300" t="s">
        <v>490</v>
      </c>
      <c r="G380" s="301" t="s">
        <v>263</v>
      </c>
      <c r="H380" s="302">
        <v>46.813</v>
      </c>
      <c r="I380" s="266"/>
      <c r="J380" s="303">
        <f>ROUND(I380*H380,2)</f>
        <v>0</v>
      </c>
      <c r="K380" s="300" t="s">
        <v>174</v>
      </c>
      <c r="L380" s="32"/>
      <c r="M380" s="126" t="s">
        <v>3</v>
      </c>
      <c r="N380" s="127" t="s">
        <v>39</v>
      </c>
      <c r="O380" s="128">
        <v>0.074</v>
      </c>
      <c r="P380" s="128">
        <f>O380*H380</f>
        <v>3.464162</v>
      </c>
      <c r="Q380" s="128">
        <v>0.00026</v>
      </c>
      <c r="R380" s="128">
        <f>Q380*H380</f>
        <v>0.012171379999999999</v>
      </c>
      <c r="S380" s="128">
        <v>0</v>
      </c>
      <c r="T380" s="129">
        <f>S380*H380</f>
        <v>0</v>
      </c>
      <c r="U380" s="31"/>
      <c r="V380" s="31"/>
      <c r="W380" s="31"/>
      <c r="X380" s="31"/>
      <c r="Y380" s="31"/>
      <c r="Z380" s="31"/>
      <c r="AA380" s="31"/>
      <c r="AB380" s="31"/>
      <c r="AC380" s="31"/>
      <c r="AD380" s="31"/>
      <c r="AE380" s="31"/>
      <c r="AR380" s="130" t="s">
        <v>175</v>
      </c>
      <c r="AT380" s="130" t="s">
        <v>170</v>
      </c>
      <c r="AU380" s="130" t="s">
        <v>78</v>
      </c>
      <c r="AY380" s="19" t="s">
        <v>168</v>
      </c>
      <c r="BE380" s="131">
        <f>IF(N380="základní",J380,0)</f>
        <v>0</v>
      </c>
      <c r="BF380" s="131">
        <f>IF(N380="snížená",J380,0)</f>
        <v>0</v>
      </c>
      <c r="BG380" s="131">
        <f>IF(N380="zákl. přenesená",J380,0)</f>
        <v>0</v>
      </c>
      <c r="BH380" s="131">
        <f>IF(N380="sníž. přenesená",J380,0)</f>
        <v>0</v>
      </c>
      <c r="BI380" s="131">
        <f>IF(N380="nulová",J380,0)</f>
        <v>0</v>
      </c>
      <c r="BJ380" s="19" t="s">
        <v>76</v>
      </c>
      <c r="BK380" s="131">
        <f>ROUND(I380*H380,2)</f>
        <v>0</v>
      </c>
      <c r="BL380" s="19" t="s">
        <v>175</v>
      </c>
      <c r="BM380" s="130" t="s">
        <v>491</v>
      </c>
    </row>
    <row r="381" spans="1:47" s="2" customFormat="1" ht="12">
      <c r="A381" s="273"/>
      <c r="B381" s="276"/>
      <c r="C381" s="273"/>
      <c r="D381" s="304" t="s">
        <v>177</v>
      </c>
      <c r="E381" s="273"/>
      <c r="F381" s="305" t="s">
        <v>492</v>
      </c>
      <c r="G381" s="273"/>
      <c r="H381" s="273"/>
      <c r="I381" s="263"/>
      <c r="J381" s="273"/>
      <c r="K381" s="273"/>
      <c r="L381" s="32"/>
      <c r="M381" s="132"/>
      <c r="N381" s="133"/>
      <c r="O381" s="50"/>
      <c r="P381" s="50"/>
      <c r="Q381" s="50"/>
      <c r="R381" s="50"/>
      <c r="S381" s="50"/>
      <c r="T381" s="51"/>
      <c r="U381" s="31"/>
      <c r="V381" s="31"/>
      <c r="W381" s="31"/>
      <c r="X381" s="31"/>
      <c r="Y381" s="31"/>
      <c r="Z381" s="31"/>
      <c r="AA381" s="31"/>
      <c r="AB381" s="31"/>
      <c r="AC381" s="31"/>
      <c r="AD381" s="31"/>
      <c r="AE381" s="31"/>
      <c r="AT381" s="19" t="s">
        <v>177</v>
      </c>
      <c r="AU381" s="19" t="s">
        <v>78</v>
      </c>
    </row>
    <row r="382" spans="1:51" s="13" customFormat="1" ht="12">
      <c r="A382" s="306"/>
      <c r="B382" s="307"/>
      <c r="C382" s="306"/>
      <c r="D382" s="308" t="s">
        <v>179</v>
      </c>
      <c r="E382" s="309" t="s">
        <v>3</v>
      </c>
      <c r="F382" s="310" t="s">
        <v>493</v>
      </c>
      <c r="G382" s="306"/>
      <c r="H382" s="309" t="s">
        <v>3</v>
      </c>
      <c r="I382" s="267"/>
      <c r="J382" s="306"/>
      <c r="K382" s="306"/>
      <c r="L382" s="134"/>
      <c r="M382" s="136"/>
      <c r="N382" s="137"/>
      <c r="O382" s="137"/>
      <c r="P382" s="137"/>
      <c r="Q382" s="137"/>
      <c r="R382" s="137"/>
      <c r="S382" s="137"/>
      <c r="T382" s="138"/>
      <c r="AT382" s="135" t="s">
        <v>179</v>
      </c>
      <c r="AU382" s="135" t="s">
        <v>78</v>
      </c>
      <c r="AV382" s="13" t="s">
        <v>76</v>
      </c>
      <c r="AW382" s="13" t="s">
        <v>30</v>
      </c>
      <c r="AX382" s="13" t="s">
        <v>68</v>
      </c>
      <c r="AY382" s="135" t="s">
        <v>168</v>
      </c>
    </row>
    <row r="383" spans="1:51" s="13" customFormat="1" ht="12">
      <c r="A383" s="306"/>
      <c r="B383" s="307"/>
      <c r="C383" s="306"/>
      <c r="D383" s="308" t="s">
        <v>179</v>
      </c>
      <c r="E383" s="309" t="s">
        <v>3</v>
      </c>
      <c r="F383" s="310" t="s">
        <v>494</v>
      </c>
      <c r="G383" s="306"/>
      <c r="H383" s="309" t="s">
        <v>3</v>
      </c>
      <c r="I383" s="267"/>
      <c r="J383" s="306"/>
      <c r="K383" s="306"/>
      <c r="L383" s="134"/>
      <c r="M383" s="136"/>
      <c r="N383" s="137"/>
      <c r="O383" s="137"/>
      <c r="P383" s="137"/>
      <c r="Q383" s="137"/>
      <c r="R383" s="137"/>
      <c r="S383" s="137"/>
      <c r="T383" s="138"/>
      <c r="AT383" s="135" t="s">
        <v>179</v>
      </c>
      <c r="AU383" s="135" t="s">
        <v>78</v>
      </c>
      <c r="AV383" s="13" t="s">
        <v>76</v>
      </c>
      <c r="AW383" s="13" t="s">
        <v>30</v>
      </c>
      <c r="AX383" s="13" t="s">
        <v>68</v>
      </c>
      <c r="AY383" s="135" t="s">
        <v>168</v>
      </c>
    </row>
    <row r="384" spans="1:51" s="13" customFormat="1" ht="12">
      <c r="A384" s="306"/>
      <c r="B384" s="307"/>
      <c r="C384" s="306"/>
      <c r="D384" s="308" t="s">
        <v>179</v>
      </c>
      <c r="E384" s="309" t="s">
        <v>3</v>
      </c>
      <c r="F384" s="310" t="s">
        <v>495</v>
      </c>
      <c r="G384" s="306"/>
      <c r="H384" s="309" t="s">
        <v>3</v>
      </c>
      <c r="I384" s="267"/>
      <c r="J384" s="306"/>
      <c r="K384" s="306"/>
      <c r="L384" s="134"/>
      <c r="M384" s="136"/>
      <c r="N384" s="137"/>
      <c r="O384" s="137"/>
      <c r="P384" s="137"/>
      <c r="Q384" s="137"/>
      <c r="R384" s="137"/>
      <c r="S384" s="137"/>
      <c r="T384" s="138"/>
      <c r="AT384" s="135" t="s">
        <v>179</v>
      </c>
      <c r="AU384" s="135" t="s">
        <v>78</v>
      </c>
      <c r="AV384" s="13" t="s">
        <v>76</v>
      </c>
      <c r="AW384" s="13" t="s">
        <v>30</v>
      </c>
      <c r="AX384" s="13" t="s">
        <v>68</v>
      </c>
      <c r="AY384" s="135" t="s">
        <v>168</v>
      </c>
    </row>
    <row r="385" spans="1:51" s="14" customFormat="1" ht="12">
      <c r="A385" s="311"/>
      <c r="B385" s="312"/>
      <c r="C385" s="311"/>
      <c r="D385" s="308" t="s">
        <v>179</v>
      </c>
      <c r="E385" s="313" t="s">
        <v>3</v>
      </c>
      <c r="F385" s="314" t="s">
        <v>496</v>
      </c>
      <c r="G385" s="311"/>
      <c r="H385" s="315">
        <v>4.876</v>
      </c>
      <c r="I385" s="268"/>
      <c r="J385" s="311"/>
      <c r="K385" s="311"/>
      <c r="L385" s="139"/>
      <c r="M385" s="141"/>
      <c r="N385" s="142"/>
      <c r="O385" s="142"/>
      <c r="P385" s="142"/>
      <c r="Q385" s="142"/>
      <c r="R385" s="142"/>
      <c r="S385" s="142"/>
      <c r="T385" s="143"/>
      <c r="AT385" s="140" t="s">
        <v>179</v>
      </c>
      <c r="AU385" s="140" t="s">
        <v>78</v>
      </c>
      <c r="AV385" s="14" t="s">
        <v>78</v>
      </c>
      <c r="AW385" s="14" t="s">
        <v>30</v>
      </c>
      <c r="AX385" s="14" t="s">
        <v>68</v>
      </c>
      <c r="AY385" s="140" t="s">
        <v>168</v>
      </c>
    </row>
    <row r="386" spans="1:51" s="13" customFormat="1" ht="12">
      <c r="A386" s="306"/>
      <c r="B386" s="307"/>
      <c r="C386" s="306"/>
      <c r="D386" s="308" t="s">
        <v>179</v>
      </c>
      <c r="E386" s="309" t="s">
        <v>3</v>
      </c>
      <c r="F386" s="310" t="s">
        <v>497</v>
      </c>
      <c r="G386" s="306"/>
      <c r="H386" s="309" t="s">
        <v>3</v>
      </c>
      <c r="I386" s="267"/>
      <c r="J386" s="306"/>
      <c r="K386" s="306"/>
      <c r="L386" s="134"/>
      <c r="M386" s="136"/>
      <c r="N386" s="137"/>
      <c r="O386" s="137"/>
      <c r="P386" s="137"/>
      <c r="Q386" s="137"/>
      <c r="R386" s="137"/>
      <c r="S386" s="137"/>
      <c r="T386" s="138"/>
      <c r="AT386" s="135" t="s">
        <v>179</v>
      </c>
      <c r="AU386" s="135" t="s">
        <v>78</v>
      </c>
      <c r="AV386" s="13" t="s">
        <v>76</v>
      </c>
      <c r="AW386" s="13" t="s">
        <v>30</v>
      </c>
      <c r="AX386" s="13" t="s">
        <v>68</v>
      </c>
      <c r="AY386" s="135" t="s">
        <v>168</v>
      </c>
    </row>
    <row r="387" spans="1:51" s="14" customFormat="1" ht="12">
      <c r="A387" s="311"/>
      <c r="B387" s="312"/>
      <c r="C387" s="311"/>
      <c r="D387" s="308" t="s">
        <v>179</v>
      </c>
      <c r="E387" s="313" t="s">
        <v>3</v>
      </c>
      <c r="F387" s="314" t="s">
        <v>498</v>
      </c>
      <c r="G387" s="311"/>
      <c r="H387" s="315">
        <v>33.017</v>
      </c>
      <c r="I387" s="268"/>
      <c r="J387" s="311"/>
      <c r="K387" s="311"/>
      <c r="L387" s="139"/>
      <c r="M387" s="141"/>
      <c r="N387" s="142"/>
      <c r="O387" s="142"/>
      <c r="P387" s="142"/>
      <c r="Q387" s="142"/>
      <c r="R387" s="142"/>
      <c r="S387" s="142"/>
      <c r="T387" s="143"/>
      <c r="AT387" s="140" t="s">
        <v>179</v>
      </c>
      <c r="AU387" s="140" t="s">
        <v>78</v>
      </c>
      <c r="AV387" s="14" t="s">
        <v>78</v>
      </c>
      <c r="AW387" s="14" t="s">
        <v>30</v>
      </c>
      <c r="AX387" s="14" t="s">
        <v>68</v>
      </c>
      <c r="AY387" s="140" t="s">
        <v>168</v>
      </c>
    </row>
    <row r="388" spans="1:51" s="14" customFormat="1" ht="12">
      <c r="A388" s="311"/>
      <c r="B388" s="312"/>
      <c r="C388" s="311"/>
      <c r="D388" s="308" t="s">
        <v>179</v>
      </c>
      <c r="E388" s="313" t="s">
        <v>3</v>
      </c>
      <c r="F388" s="314" t="s">
        <v>499</v>
      </c>
      <c r="G388" s="311"/>
      <c r="H388" s="315">
        <v>-1.431</v>
      </c>
      <c r="I388" s="268"/>
      <c r="J388" s="311"/>
      <c r="K388" s="311"/>
      <c r="L388" s="139"/>
      <c r="M388" s="141"/>
      <c r="N388" s="142"/>
      <c r="O388" s="142"/>
      <c r="P388" s="142"/>
      <c r="Q388" s="142"/>
      <c r="R388" s="142"/>
      <c r="S388" s="142"/>
      <c r="T388" s="143"/>
      <c r="AT388" s="140" t="s">
        <v>179</v>
      </c>
      <c r="AU388" s="140" t="s">
        <v>78</v>
      </c>
      <c r="AV388" s="14" t="s">
        <v>78</v>
      </c>
      <c r="AW388" s="14" t="s">
        <v>30</v>
      </c>
      <c r="AX388" s="14" t="s">
        <v>68</v>
      </c>
      <c r="AY388" s="140" t="s">
        <v>168</v>
      </c>
    </row>
    <row r="389" spans="1:51" s="13" customFormat="1" ht="12">
      <c r="A389" s="306"/>
      <c r="B389" s="307"/>
      <c r="C389" s="306"/>
      <c r="D389" s="308" t="s">
        <v>179</v>
      </c>
      <c r="E389" s="309" t="s">
        <v>3</v>
      </c>
      <c r="F389" s="310" t="s">
        <v>500</v>
      </c>
      <c r="G389" s="306"/>
      <c r="H389" s="309" t="s">
        <v>3</v>
      </c>
      <c r="I389" s="267"/>
      <c r="J389" s="306"/>
      <c r="K389" s="306"/>
      <c r="L389" s="134"/>
      <c r="M389" s="136"/>
      <c r="N389" s="137"/>
      <c r="O389" s="137"/>
      <c r="P389" s="137"/>
      <c r="Q389" s="137"/>
      <c r="R389" s="137"/>
      <c r="S389" s="137"/>
      <c r="T389" s="138"/>
      <c r="AT389" s="135" t="s">
        <v>179</v>
      </c>
      <c r="AU389" s="135" t="s">
        <v>78</v>
      </c>
      <c r="AV389" s="13" t="s">
        <v>76</v>
      </c>
      <c r="AW389" s="13" t="s">
        <v>30</v>
      </c>
      <c r="AX389" s="13" t="s">
        <v>68</v>
      </c>
      <c r="AY389" s="135" t="s">
        <v>168</v>
      </c>
    </row>
    <row r="390" spans="1:51" s="14" customFormat="1" ht="12">
      <c r="A390" s="311"/>
      <c r="B390" s="312"/>
      <c r="C390" s="311"/>
      <c r="D390" s="308" t="s">
        <v>179</v>
      </c>
      <c r="E390" s="313" t="s">
        <v>3</v>
      </c>
      <c r="F390" s="314" t="s">
        <v>501</v>
      </c>
      <c r="G390" s="311"/>
      <c r="H390" s="315">
        <v>11.778</v>
      </c>
      <c r="I390" s="268"/>
      <c r="J390" s="311"/>
      <c r="K390" s="311"/>
      <c r="L390" s="139"/>
      <c r="M390" s="141"/>
      <c r="N390" s="142"/>
      <c r="O390" s="142"/>
      <c r="P390" s="142"/>
      <c r="Q390" s="142"/>
      <c r="R390" s="142"/>
      <c r="S390" s="142"/>
      <c r="T390" s="143"/>
      <c r="AT390" s="140" t="s">
        <v>179</v>
      </c>
      <c r="AU390" s="140" t="s">
        <v>78</v>
      </c>
      <c r="AV390" s="14" t="s">
        <v>78</v>
      </c>
      <c r="AW390" s="14" t="s">
        <v>30</v>
      </c>
      <c r="AX390" s="14" t="s">
        <v>68</v>
      </c>
      <c r="AY390" s="140" t="s">
        <v>168</v>
      </c>
    </row>
    <row r="391" spans="1:51" s="14" customFormat="1" ht="12">
      <c r="A391" s="311"/>
      <c r="B391" s="312"/>
      <c r="C391" s="311"/>
      <c r="D391" s="308" t="s">
        <v>179</v>
      </c>
      <c r="E391" s="313" t="s">
        <v>3</v>
      </c>
      <c r="F391" s="314" t="s">
        <v>502</v>
      </c>
      <c r="G391" s="311"/>
      <c r="H391" s="315">
        <v>-1.427</v>
      </c>
      <c r="I391" s="268"/>
      <c r="J391" s="311"/>
      <c r="K391" s="311"/>
      <c r="L391" s="139"/>
      <c r="M391" s="141"/>
      <c r="N391" s="142"/>
      <c r="O391" s="142"/>
      <c r="P391" s="142"/>
      <c r="Q391" s="142"/>
      <c r="R391" s="142"/>
      <c r="S391" s="142"/>
      <c r="T391" s="143"/>
      <c r="AT391" s="140" t="s">
        <v>179</v>
      </c>
      <c r="AU391" s="140" t="s">
        <v>78</v>
      </c>
      <c r="AV391" s="14" t="s">
        <v>78</v>
      </c>
      <c r="AW391" s="14" t="s">
        <v>30</v>
      </c>
      <c r="AX391" s="14" t="s">
        <v>68</v>
      </c>
      <c r="AY391" s="140" t="s">
        <v>168</v>
      </c>
    </row>
    <row r="392" spans="1:51" s="15" customFormat="1" ht="12">
      <c r="A392" s="316"/>
      <c r="B392" s="317"/>
      <c r="C392" s="316"/>
      <c r="D392" s="308" t="s">
        <v>179</v>
      </c>
      <c r="E392" s="318" t="s">
        <v>3</v>
      </c>
      <c r="F392" s="319" t="s">
        <v>186</v>
      </c>
      <c r="G392" s="316"/>
      <c r="H392" s="320">
        <v>46.813</v>
      </c>
      <c r="I392" s="269"/>
      <c r="J392" s="316"/>
      <c r="K392" s="316"/>
      <c r="L392" s="144"/>
      <c r="M392" s="146"/>
      <c r="N392" s="147"/>
      <c r="O392" s="147"/>
      <c r="P392" s="147"/>
      <c r="Q392" s="147"/>
      <c r="R392" s="147"/>
      <c r="S392" s="147"/>
      <c r="T392" s="148"/>
      <c r="AT392" s="145" t="s">
        <v>179</v>
      </c>
      <c r="AU392" s="145" t="s">
        <v>78</v>
      </c>
      <c r="AV392" s="15" t="s">
        <v>175</v>
      </c>
      <c r="AW392" s="15" t="s">
        <v>30</v>
      </c>
      <c r="AX392" s="15" t="s">
        <v>76</v>
      </c>
      <c r="AY392" s="145" t="s">
        <v>168</v>
      </c>
    </row>
    <row r="393" spans="1:65" s="2" customFormat="1" ht="16.5" customHeight="1">
      <c r="A393" s="273"/>
      <c r="B393" s="276"/>
      <c r="C393" s="298" t="s">
        <v>503</v>
      </c>
      <c r="D393" s="298" t="s">
        <v>170</v>
      </c>
      <c r="E393" s="299" t="s">
        <v>504</v>
      </c>
      <c r="F393" s="300" t="s">
        <v>505</v>
      </c>
      <c r="G393" s="301" t="s">
        <v>263</v>
      </c>
      <c r="H393" s="302">
        <v>46.813</v>
      </c>
      <c r="I393" s="266"/>
      <c r="J393" s="303">
        <f>ROUND(I393*H393,2)</f>
        <v>0</v>
      </c>
      <c r="K393" s="300" t="s">
        <v>174</v>
      </c>
      <c r="L393" s="32"/>
      <c r="M393" s="126" t="s">
        <v>3</v>
      </c>
      <c r="N393" s="127" t="s">
        <v>39</v>
      </c>
      <c r="O393" s="128">
        <v>0.24</v>
      </c>
      <c r="P393" s="128">
        <f>O393*H393</f>
        <v>11.23512</v>
      </c>
      <c r="Q393" s="128">
        <v>0.00546</v>
      </c>
      <c r="R393" s="128">
        <f>Q393*H393</f>
        <v>0.25559898</v>
      </c>
      <c r="S393" s="128">
        <v>0</v>
      </c>
      <c r="T393" s="129">
        <f>S393*H393</f>
        <v>0</v>
      </c>
      <c r="U393" s="31"/>
      <c r="V393" s="31"/>
      <c r="W393" s="31"/>
      <c r="X393" s="31"/>
      <c r="Y393" s="31"/>
      <c r="Z393" s="31"/>
      <c r="AA393" s="31"/>
      <c r="AB393" s="31"/>
      <c r="AC393" s="31"/>
      <c r="AD393" s="31"/>
      <c r="AE393" s="31"/>
      <c r="AR393" s="130" t="s">
        <v>175</v>
      </c>
      <c r="AT393" s="130" t="s">
        <v>170</v>
      </c>
      <c r="AU393" s="130" t="s">
        <v>78</v>
      </c>
      <c r="AY393" s="19" t="s">
        <v>168</v>
      </c>
      <c r="BE393" s="131">
        <f>IF(N393="základní",J393,0)</f>
        <v>0</v>
      </c>
      <c r="BF393" s="131">
        <f>IF(N393="snížená",J393,0)</f>
        <v>0</v>
      </c>
      <c r="BG393" s="131">
        <f>IF(N393="zákl. přenesená",J393,0)</f>
        <v>0</v>
      </c>
      <c r="BH393" s="131">
        <f>IF(N393="sníž. přenesená",J393,0)</f>
        <v>0</v>
      </c>
      <c r="BI393" s="131">
        <f>IF(N393="nulová",J393,0)</f>
        <v>0</v>
      </c>
      <c r="BJ393" s="19" t="s">
        <v>76</v>
      </c>
      <c r="BK393" s="131">
        <f>ROUND(I393*H393,2)</f>
        <v>0</v>
      </c>
      <c r="BL393" s="19" t="s">
        <v>175</v>
      </c>
      <c r="BM393" s="130" t="s">
        <v>506</v>
      </c>
    </row>
    <row r="394" spans="1:47" s="2" customFormat="1" ht="12">
      <c r="A394" s="273"/>
      <c r="B394" s="276"/>
      <c r="C394" s="273"/>
      <c r="D394" s="304" t="s">
        <v>177</v>
      </c>
      <c r="E394" s="273"/>
      <c r="F394" s="305" t="s">
        <v>507</v>
      </c>
      <c r="G394" s="273"/>
      <c r="H394" s="273"/>
      <c r="I394" s="263"/>
      <c r="J394" s="273"/>
      <c r="K394" s="273"/>
      <c r="L394" s="32"/>
      <c r="M394" s="132"/>
      <c r="N394" s="133"/>
      <c r="O394" s="50"/>
      <c r="P394" s="50"/>
      <c r="Q394" s="50"/>
      <c r="R394" s="50"/>
      <c r="S394" s="50"/>
      <c r="T394" s="51"/>
      <c r="U394" s="31"/>
      <c r="V394" s="31"/>
      <c r="W394" s="31"/>
      <c r="X394" s="31"/>
      <c r="Y394" s="31"/>
      <c r="Z394" s="31"/>
      <c r="AA394" s="31"/>
      <c r="AB394" s="31"/>
      <c r="AC394" s="31"/>
      <c r="AD394" s="31"/>
      <c r="AE394" s="31"/>
      <c r="AT394" s="19" t="s">
        <v>177</v>
      </c>
      <c r="AU394" s="19" t="s">
        <v>78</v>
      </c>
    </row>
    <row r="395" spans="1:65" s="2" customFormat="1" ht="37.9" customHeight="1">
      <c r="A395" s="273"/>
      <c r="B395" s="276"/>
      <c r="C395" s="298" t="s">
        <v>508</v>
      </c>
      <c r="D395" s="298" t="s">
        <v>170</v>
      </c>
      <c r="E395" s="299" t="s">
        <v>509</v>
      </c>
      <c r="F395" s="300" t="s">
        <v>510</v>
      </c>
      <c r="G395" s="301" t="s">
        <v>263</v>
      </c>
      <c r="H395" s="302">
        <v>76.418</v>
      </c>
      <c r="I395" s="266"/>
      <c r="J395" s="303">
        <f>ROUND(I395*H395,2)</f>
        <v>0</v>
      </c>
      <c r="K395" s="300" t="s">
        <v>174</v>
      </c>
      <c r="L395" s="32"/>
      <c r="M395" s="126" t="s">
        <v>3</v>
      </c>
      <c r="N395" s="127" t="s">
        <v>39</v>
      </c>
      <c r="O395" s="128">
        <v>1.04</v>
      </c>
      <c r="P395" s="128">
        <f>O395*H395</f>
        <v>79.47472</v>
      </c>
      <c r="Q395" s="128">
        <v>0.00852</v>
      </c>
      <c r="R395" s="128">
        <f>Q395*H395</f>
        <v>0.65108136</v>
      </c>
      <c r="S395" s="128">
        <v>0</v>
      </c>
      <c r="T395" s="129">
        <f>S395*H395</f>
        <v>0</v>
      </c>
      <c r="U395" s="31"/>
      <c r="V395" s="31"/>
      <c r="W395" s="31"/>
      <c r="X395" s="31"/>
      <c r="Y395" s="31"/>
      <c r="Z395" s="31"/>
      <c r="AA395" s="31"/>
      <c r="AB395" s="31"/>
      <c r="AC395" s="31"/>
      <c r="AD395" s="31"/>
      <c r="AE395" s="31"/>
      <c r="AR395" s="130" t="s">
        <v>175</v>
      </c>
      <c r="AT395" s="130" t="s">
        <v>170</v>
      </c>
      <c r="AU395" s="130" t="s">
        <v>78</v>
      </c>
      <c r="AY395" s="19" t="s">
        <v>168</v>
      </c>
      <c r="BE395" s="131">
        <f>IF(N395="základní",J395,0)</f>
        <v>0</v>
      </c>
      <c r="BF395" s="131">
        <f>IF(N395="snížená",J395,0)</f>
        <v>0</v>
      </c>
      <c r="BG395" s="131">
        <f>IF(N395="zákl. přenesená",J395,0)</f>
        <v>0</v>
      </c>
      <c r="BH395" s="131">
        <f>IF(N395="sníž. přenesená",J395,0)</f>
        <v>0</v>
      </c>
      <c r="BI395" s="131">
        <f>IF(N395="nulová",J395,0)</f>
        <v>0</v>
      </c>
      <c r="BJ395" s="19" t="s">
        <v>76</v>
      </c>
      <c r="BK395" s="131">
        <f>ROUND(I395*H395,2)</f>
        <v>0</v>
      </c>
      <c r="BL395" s="19" t="s">
        <v>175</v>
      </c>
      <c r="BM395" s="130" t="s">
        <v>511</v>
      </c>
    </row>
    <row r="396" spans="1:47" s="2" customFormat="1" ht="12">
      <c r="A396" s="273"/>
      <c r="B396" s="276"/>
      <c r="C396" s="273"/>
      <c r="D396" s="304" t="s">
        <v>177</v>
      </c>
      <c r="E396" s="273"/>
      <c r="F396" s="305" t="s">
        <v>512</v>
      </c>
      <c r="G396" s="273"/>
      <c r="H396" s="273"/>
      <c r="I396" s="263"/>
      <c r="J396" s="273"/>
      <c r="K396" s="273"/>
      <c r="L396" s="32"/>
      <c r="M396" s="132"/>
      <c r="N396" s="133"/>
      <c r="O396" s="50"/>
      <c r="P396" s="50"/>
      <c r="Q396" s="50"/>
      <c r="R396" s="50"/>
      <c r="S396" s="50"/>
      <c r="T396" s="51"/>
      <c r="U396" s="31"/>
      <c r="V396" s="31"/>
      <c r="W396" s="31"/>
      <c r="X396" s="31"/>
      <c r="Y396" s="31"/>
      <c r="Z396" s="31"/>
      <c r="AA396" s="31"/>
      <c r="AB396" s="31"/>
      <c r="AC396" s="31"/>
      <c r="AD396" s="31"/>
      <c r="AE396" s="31"/>
      <c r="AT396" s="19" t="s">
        <v>177</v>
      </c>
      <c r="AU396" s="19" t="s">
        <v>78</v>
      </c>
    </row>
    <row r="397" spans="1:51" s="13" customFormat="1" ht="12">
      <c r="A397" s="306"/>
      <c r="B397" s="307"/>
      <c r="C397" s="306"/>
      <c r="D397" s="308" t="s">
        <v>179</v>
      </c>
      <c r="E397" s="309" t="s">
        <v>3</v>
      </c>
      <c r="F397" s="310" t="s">
        <v>513</v>
      </c>
      <c r="G397" s="306"/>
      <c r="H397" s="309" t="s">
        <v>3</v>
      </c>
      <c r="I397" s="267"/>
      <c r="J397" s="306"/>
      <c r="K397" s="306"/>
      <c r="L397" s="134"/>
      <c r="M397" s="136"/>
      <c r="N397" s="137"/>
      <c r="O397" s="137"/>
      <c r="P397" s="137"/>
      <c r="Q397" s="137"/>
      <c r="R397" s="137"/>
      <c r="S397" s="137"/>
      <c r="T397" s="138"/>
      <c r="AT397" s="135" t="s">
        <v>179</v>
      </c>
      <c r="AU397" s="135" t="s">
        <v>78</v>
      </c>
      <c r="AV397" s="13" t="s">
        <v>76</v>
      </c>
      <c r="AW397" s="13" t="s">
        <v>30</v>
      </c>
      <c r="AX397" s="13" t="s">
        <v>68</v>
      </c>
      <c r="AY397" s="135" t="s">
        <v>168</v>
      </c>
    </row>
    <row r="398" spans="1:51" s="13" customFormat="1" ht="12">
      <c r="A398" s="306"/>
      <c r="B398" s="307"/>
      <c r="C398" s="306"/>
      <c r="D398" s="308" t="s">
        <v>179</v>
      </c>
      <c r="E398" s="309" t="s">
        <v>3</v>
      </c>
      <c r="F398" s="310" t="s">
        <v>495</v>
      </c>
      <c r="G398" s="306"/>
      <c r="H398" s="309" t="s">
        <v>3</v>
      </c>
      <c r="I398" s="267"/>
      <c r="J398" s="306"/>
      <c r="K398" s="306"/>
      <c r="L398" s="134"/>
      <c r="M398" s="136"/>
      <c r="N398" s="137"/>
      <c r="O398" s="137"/>
      <c r="P398" s="137"/>
      <c r="Q398" s="137"/>
      <c r="R398" s="137"/>
      <c r="S398" s="137"/>
      <c r="T398" s="138"/>
      <c r="AT398" s="135" t="s">
        <v>179</v>
      </c>
      <c r="AU398" s="135" t="s">
        <v>78</v>
      </c>
      <c r="AV398" s="13" t="s">
        <v>76</v>
      </c>
      <c r="AW398" s="13" t="s">
        <v>30</v>
      </c>
      <c r="AX398" s="13" t="s">
        <v>68</v>
      </c>
      <c r="AY398" s="135" t="s">
        <v>168</v>
      </c>
    </row>
    <row r="399" spans="1:51" s="14" customFormat="1" ht="12">
      <c r="A399" s="311"/>
      <c r="B399" s="312"/>
      <c r="C399" s="311"/>
      <c r="D399" s="308" t="s">
        <v>179</v>
      </c>
      <c r="E399" s="313" t="s">
        <v>3</v>
      </c>
      <c r="F399" s="314" t="s">
        <v>514</v>
      </c>
      <c r="G399" s="311"/>
      <c r="H399" s="315">
        <v>1.38</v>
      </c>
      <c r="I399" s="268"/>
      <c r="J399" s="311"/>
      <c r="K399" s="311"/>
      <c r="L399" s="139"/>
      <c r="M399" s="141"/>
      <c r="N399" s="142"/>
      <c r="O399" s="142"/>
      <c r="P399" s="142"/>
      <c r="Q399" s="142"/>
      <c r="R399" s="142"/>
      <c r="S399" s="142"/>
      <c r="T399" s="143"/>
      <c r="AT399" s="140" t="s">
        <v>179</v>
      </c>
      <c r="AU399" s="140" t="s">
        <v>78</v>
      </c>
      <c r="AV399" s="14" t="s">
        <v>78</v>
      </c>
      <c r="AW399" s="14" t="s">
        <v>30</v>
      </c>
      <c r="AX399" s="14" t="s">
        <v>68</v>
      </c>
      <c r="AY399" s="140" t="s">
        <v>168</v>
      </c>
    </row>
    <row r="400" spans="1:51" s="13" customFormat="1" ht="12">
      <c r="A400" s="306"/>
      <c r="B400" s="307"/>
      <c r="C400" s="306"/>
      <c r="D400" s="308" t="s">
        <v>179</v>
      </c>
      <c r="E400" s="309" t="s">
        <v>3</v>
      </c>
      <c r="F400" s="310" t="s">
        <v>497</v>
      </c>
      <c r="G400" s="306"/>
      <c r="H400" s="309" t="s">
        <v>3</v>
      </c>
      <c r="I400" s="267"/>
      <c r="J400" s="306"/>
      <c r="K400" s="306"/>
      <c r="L400" s="134"/>
      <c r="M400" s="136"/>
      <c r="N400" s="137"/>
      <c r="O400" s="137"/>
      <c r="P400" s="137"/>
      <c r="Q400" s="137"/>
      <c r="R400" s="137"/>
      <c r="S400" s="137"/>
      <c r="T400" s="138"/>
      <c r="AT400" s="135" t="s">
        <v>179</v>
      </c>
      <c r="AU400" s="135" t="s">
        <v>78</v>
      </c>
      <c r="AV400" s="13" t="s">
        <v>76</v>
      </c>
      <c r="AW400" s="13" t="s">
        <v>30</v>
      </c>
      <c r="AX400" s="13" t="s">
        <v>68</v>
      </c>
      <c r="AY400" s="135" t="s">
        <v>168</v>
      </c>
    </row>
    <row r="401" spans="1:51" s="14" customFormat="1" ht="12">
      <c r="A401" s="311"/>
      <c r="B401" s="312"/>
      <c r="C401" s="311"/>
      <c r="D401" s="308" t="s">
        <v>179</v>
      </c>
      <c r="E401" s="313" t="s">
        <v>3</v>
      </c>
      <c r="F401" s="314" t="s">
        <v>515</v>
      </c>
      <c r="G401" s="311"/>
      <c r="H401" s="315">
        <v>11.205</v>
      </c>
      <c r="I401" s="268"/>
      <c r="J401" s="311"/>
      <c r="K401" s="311"/>
      <c r="L401" s="139"/>
      <c r="M401" s="141"/>
      <c r="N401" s="142"/>
      <c r="O401" s="142"/>
      <c r="P401" s="142"/>
      <c r="Q401" s="142"/>
      <c r="R401" s="142"/>
      <c r="S401" s="142"/>
      <c r="T401" s="143"/>
      <c r="AT401" s="140" t="s">
        <v>179</v>
      </c>
      <c r="AU401" s="140" t="s">
        <v>78</v>
      </c>
      <c r="AV401" s="14" t="s">
        <v>78</v>
      </c>
      <c r="AW401" s="14" t="s">
        <v>30</v>
      </c>
      <c r="AX401" s="14" t="s">
        <v>68</v>
      </c>
      <c r="AY401" s="140" t="s">
        <v>168</v>
      </c>
    </row>
    <row r="402" spans="1:51" s="16" customFormat="1" ht="12">
      <c r="A402" s="321"/>
      <c r="B402" s="322"/>
      <c r="C402" s="321"/>
      <c r="D402" s="308" t="s">
        <v>179</v>
      </c>
      <c r="E402" s="323" t="s">
        <v>3</v>
      </c>
      <c r="F402" s="324" t="s">
        <v>198</v>
      </c>
      <c r="G402" s="321"/>
      <c r="H402" s="325">
        <v>12.585</v>
      </c>
      <c r="I402" s="270"/>
      <c r="J402" s="321"/>
      <c r="K402" s="321"/>
      <c r="L402" s="149"/>
      <c r="M402" s="151"/>
      <c r="N402" s="152"/>
      <c r="O402" s="152"/>
      <c r="P402" s="152"/>
      <c r="Q402" s="152"/>
      <c r="R402" s="152"/>
      <c r="S402" s="152"/>
      <c r="T402" s="153"/>
      <c r="AT402" s="150" t="s">
        <v>179</v>
      </c>
      <c r="AU402" s="150" t="s">
        <v>78</v>
      </c>
      <c r="AV402" s="16" t="s">
        <v>199</v>
      </c>
      <c r="AW402" s="16" t="s">
        <v>30</v>
      </c>
      <c r="AX402" s="16" t="s">
        <v>68</v>
      </c>
      <c r="AY402" s="150" t="s">
        <v>168</v>
      </c>
    </row>
    <row r="403" spans="1:51" s="13" customFormat="1" ht="12">
      <c r="A403" s="306"/>
      <c r="B403" s="307"/>
      <c r="C403" s="306"/>
      <c r="D403" s="308" t="s">
        <v>179</v>
      </c>
      <c r="E403" s="309" t="s">
        <v>3</v>
      </c>
      <c r="F403" s="310" t="s">
        <v>516</v>
      </c>
      <c r="G403" s="306"/>
      <c r="H403" s="309" t="s">
        <v>3</v>
      </c>
      <c r="I403" s="267"/>
      <c r="J403" s="306"/>
      <c r="K403" s="306"/>
      <c r="L403" s="134"/>
      <c r="M403" s="136"/>
      <c r="N403" s="137"/>
      <c r="O403" s="137"/>
      <c r="P403" s="137"/>
      <c r="Q403" s="137"/>
      <c r="R403" s="137"/>
      <c r="S403" s="137"/>
      <c r="T403" s="138"/>
      <c r="AT403" s="135" t="s">
        <v>179</v>
      </c>
      <c r="AU403" s="135" t="s">
        <v>78</v>
      </c>
      <c r="AV403" s="13" t="s">
        <v>76</v>
      </c>
      <c r="AW403" s="13" t="s">
        <v>30</v>
      </c>
      <c r="AX403" s="13" t="s">
        <v>68</v>
      </c>
      <c r="AY403" s="135" t="s">
        <v>168</v>
      </c>
    </row>
    <row r="404" spans="1:51" s="13" customFormat="1" ht="12">
      <c r="A404" s="306"/>
      <c r="B404" s="307"/>
      <c r="C404" s="306"/>
      <c r="D404" s="308" t="s">
        <v>179</v>
      </c>
      <c r="E404" s="309" t="s">
        <v>3</v>
      </c>
      <c r="F404" s="310" t="s">
        <v>517</v>
      </c>
      <c r="G404" s="306"/>
      <c r="H404" s="309" t="s">
        <v>3</v>
      </c>
      <c r="I404" s="267"/>
      <c r="J404" s="306"/>
      <c r="K404" s="306"/>
      <c r="L404" s="134"/>
      <c r="M404" s="136"/>
      <c r="N404" s="137"/>
      <c r="O404" s="137"/>
      <c r="P404" s="137"/>
      <c r="Q404" s="137"/>
      <c r="R404" s="137"/>
      <c r="S404" s="137"/>
      <c r="T404" s="138"/>
      <c r="AT404" s="135" t="s">
        <v>179</v>
      </c>
      <c r="AU404" s="135" t="s">
        <v>78</v>
      </c>
      <c r="AV404" s="13" t="s">
        <v>76</v>
      </c>
      <c r="AW404" s="13" t="s">
        <v>30</v>
      </c>
      <c r="AX404" s="13" t="s">
        <v>68</v>
      </c>
      <c r="AY404" s="135" t="s">
        <v>168</v>
      </c>
    </row>
    <row r="405" spans="1:51" s="14" customFormat="1" ht="12">
      <c r="A405" s="311"/>
      <c r="B405" s="312"/>
      <c r="C405" s="311"/>
      <c r="D405" s="308" t="s">
        <v>179</v>
      </c>
      <c r="E405" s="313" t="s">
        <v>3</v>
      </c>
      <c r="F405" s="314" t="s">
        <v>518</v>
      </c>
      <c r="G405" s="311"/>
      <c r="H405" s="315">
        <v>10.123</v>
      </c>
      <c r="I405" s="268"/>
      <c r="J405" s="311"/>
      <c r="K405" s="311"/>
      <c r="L405" s="139"/>
      <c r="M405" s="141"/>
      <c r="N405" s="142"/>
      <c r="O405" s="142"/>
      <c r="P405" s="142"/>
      <c r="Q405" s="142"/>
      <c r="R405" s="142"/>
      <c r="S405" s="142"/>
      <c r="T405" s="143"/>
      <c r="AT405" s="140" t="s">
        <v>179</v>
      </c>
      <c r="AU405" s="140" t="s">
        <v>78</v>
      </c>
      <c r="AV405" s="14" t="s">
        <v>78</v>
      </c>
      <c r="AW405" s="14" t="s">
        <v>30</v>
      </c>
      <c r="AX405" s="14" t="s">
        <v>68</v>
      </c>
      <c r="AY405" s="140" t="s">
        <v>168</v>
      </c>
    </row>
    <row r="406" spans="1:51" s="14" customFormat="1" ht="12">
      <c r="A406" s="311"/>
      <c r="B406" s="312"/>
      <c r="C406" s="311"/>
      <c r="D406" s="308" t="s">
        <v>179</v>
      </c>
      <c r="E406" s="313" t="s">
        <v>3</v>
      </c>
      <c r="F406" s="314" t="s">
        <v>519</v>
      </c>
      <c r="G406" s="311"/>
      <c r="H406" s="315">
        <v>5.55</v>
      </c>
      <c r="I406" s="268"/>
      <c r="J406" s="311"/>
      <c r="K406" s="311"/>
      <c r="L406" s="139"/>
      <c r="M406" s="141"/>
      <c r="N406" s="142"/>
      <c r="O406" s="142"/>
      <c r="P406" s="142"/>
      <c r="Q406" s="142"/>
      <c r="R406" s="142"/>
      <c r="S406" s="142"/>
      <c r="T406" s="143"/>
      <c r="AT406" s="140" t="s">
        <v>179</v>
      </c>
      <c r="AU406" s="140" t="s">
        <v>78</v>
      </c>
      <c r="AV406" s="14" t="s">
        <v>78</v>
      </c>
      <c r="AW406" s="14" t="s">
        <v>30</v>
      </c>
      <c r="AX406" s="14" t="s">
        <v>68</v>
      </c>
      <c r="AY406" s="140" t="s">
        <v>168</v>
      </c>
    </row>
    <row r="407" spans="1:51" s="13" customFormat="1" ht="12">
      <c r="A407" s="306"/>
      <c r="B407" s="307"/>
      <c r="C407" s="306"/>
      <c r="D407" s="308" t="s">
        <v>179</v>
      </c>
      <c r="E407" s="309" t="s">
        <v>3</v>
      </c>
      <c r="F407" s="310" t="s">
        <v>495</v>
      </c>
      <c r="G407" s="306"/>
      <c r="H407" s="309" t="s">
        <v>3</v>
      </c>
      <c r="I407" s="267"/>
      <c r="J407" s="306"/>
      <c r="K407" s="306"/>
      <c r="L407" s="134"/>
      <c r="M407" s="136"/>
      <c r="N407" s="137"/>
      <c r="O407" s="137"/>
      <c r="P407" s="137"/>
      <c r="Q407" s="137"/>
      <c r="R407" s="137"/>
      <c r="S407" s="137"/>
      <c r="T407" s="138"/>
      <c r="AT407" s="135" t="s">
        <v>179</v>
      </c>
      <c r="AU407" s="135" t="s">
        <v>78</v>
      </c>
      <c r="AV407" s="13" t="s">
        <v>76</v>
      </c>
      <c r="AW407" s="13" t="s">
        <v>30</v>
      </c>
      <c r="AX407" s="13" t="s">
        <v>68</v>
      </c>
      <c r="AY407" s="135" t="s">
        <v>168</v>
      </c>
    </row>
    <row r="408" spans="1:51" s="14" customFormat="1" ht="12">
      <c r="A408" s="311"/>
      <c r="B408" s="312"/>
      <c r="C408" s="311"/>
      <c r="D408" s="308" t="s">
        <v>179</v>
      </c>
      <c r="E408" s="313" t="s">
        <v>3</v>
      </c>
      <c r="F408" s="314" t="s">
        <v>520</v>
      </c>
      <c r="G408" s="311"/>
      <c r="H408" s="315">
        <v>9.213</v>
      </c>
      <c r="I408" s="268"/>
      <c r="J408" s="311"/>
      <c r="K408" s="311"/>
      <c r="L408" s="139"/>
      <c r="M408" s="141"/>
      <c r="N408" s="142"/>
      <c r="O408" s="142"/>
      <c r="P408" s="142"/>
      <c r="Q408" s="142"/>
      <c r="R408" s="142"/>
      <c r="S408" s="142"/>
      <c r="T408" s="143"/>
      <c r="AT408" s="140" t="s">
        <v>179</v>
      </c>
      <c r="AU408" s="140" t="s">
        <v>78</v>
      </c>
      <c r="AV408" s="14" t="s">
        <v>78</v>
      </c>
      <c r="AW408" s="14" t="s">
        <v>30</v>
      </c>
      <c r="AX408" s="14" t="s">
        <v>68</v>
      </c>
      <c r="AY408" s="140" t="s">
        <v>168</v>
      </c>
    </row>
    <row r="409" spans="1:51" s="13" customFormat="1" ht="12">
      <c r="A409" s="306"/>
      <c r="B409" s="307"/>
      <c r="C409" s="306"/>
      <c r="D409" s="308" t="s">
        <v>179</v>
      </c>
      <c r="E409" s="309" t="s">
        <v>3</v>
      </c>
      <c r="F409" s="310" t="s">
        <v>497</v>
      </c>
      <c r="G409" s="306"/>
      <c r="H409" s="309" t="s">
        <v>3</v>
      </c>
      <c r="I409" s="267"/>
      <c r="J409" s="306"/>
      <c r="K409" s="306"/>
      <c r="L409" s="134"/>
      <c r="M409" s="136"/>
      <c r="N409" s="137"/>
      <c r="O409" s="137"/>
      <c r="P409" s="137"/>
      <c r="Q409" s="137"/>
      <c r="R409" s="137"/>
      <c r="S409" s="137"/>
      <c r="T409" s="138"/>
      <c r="AT409" s="135" t="s">
        <v>179</v>
      </c>
      <c r="AU409" s="135" t="s">
        <v>78</v>
      </c>
      <c r="AV409" s="13" t="s">
        <v>76</v>
      </c>
      <c r="AW409" s="13" t="s">
        <v>30</v>
      </c>
      <c r="AX409" s="13" t="s">
        <v>68</v>
      </c>
      <c r="AY409" s="135" t="s">
        <v>168</v>
      </c>
    </row>
    <row r="410" spans="1:51" s="14" customFormat="1" ht="12">
      <c r="A410" s="311"/>
      <c r="B410" s="312"/>
      <c r="C410" s="311"/>
      <c r="D410" s="308" t="s">
        <v>179</v>
      </c>
      <c r="E410" s="313" t="s">
        <v>3</v>
      </c>
      <c r="F410" s="314" t="s">
        <v>521</v>
      </c>
      <c r="G410" s="311"/>
      <c r="H410" s="315">
        <v>21.368</v>
      </c>
      <c r="I410" s="268"/>
      <c r="J410" s="311"/>
      <c r="K410" s="311"/>
      <c r="L410" s="139"/>
      <c r="M410" s="141"/>
      <c r="N410" s="142"/>
      <c r="O410" s="142"/>
      <c r="P410" s="142"/>
      <c r="Q410" s="142"/>
      <c r="R410" s="142"/>
      <c r="S410" s="142"/>
      <c r="T410" s="143"/>
      <c r="AT410" s="140" t="s">
        <v>179</v>
      </c>
      <c r="AU410" s="140" t="s">
        <v>78</v>
      </c>
      <c r="AV410" s="14" t="s">
        <v>78</v>
      </c>
      <c r="AW410" s="14" t="s">
        <v>30</v>
      </c>
      <c r="AX410" s="14" t="s">
        <v>68</v>
      </c>
      <c r="AY410" s="140" t="s">
        <v>168</v>
      </c>
    </row>
    <row r="411" spans="1:51" s="14" customFormat="1" ht="12">
      <c r="A411" s="311"/>
      <c r="B411" s="312"/>
      <c r="C411" s="311"/>
      <c r="D411" s="308" t="s">
        <v>179</v>
      </c>
      <c r="E411" s="313" t="s">
        <v>3</v>
      </c>
      <c r="F411" s="314" t="s">
        <v>522</v>
      </c>
      <c r="G411" s="311"/>
      <c r="H411" s="315">
        <v>9.594</v>
      </c>
      <c r="I411" s="268"/>
      <c r="J411" s="311"/>
      <c r="K411" s="311"/>
      <c r="L411" s="139"/>
      <c r="M411" s="141"/>
      <c r="N411" s="142"/>
      <c r="O411" s="142"/>
      <c r="P411" s="142"/>
      <c r="Q411" s="142"/>
      <c r="R411" s="142"/>
      <c r="S411" s="142"/>
      <c r="T411" s="143"/>
      <c r="AT411" s="140" t="s">
        <v>179</v>
      </c>
      <c r="AU411" s="140" t="s">
        <v>78</v>
      </c>
      <c r="AV411" s="14" t="s">
        <v>78</v>
      </c>
      <c r="AW411" s="14" t="s">
        <v>30</v>
      </c>
      <c r="AX411" s="14" t="s">
        <v>68</v>
      </c>
      <c r="AY411" s="140" t="s">
        <v>168</v>
      </c>
    </row>
    <row r="412" spans="1:51" s="14" customFormat="1" ht="12">
      <c r="A412" s="311"/>
      <c r="B412" s="312"/>
      <c r="C412" s="311"/>
      <c r="D412" s="308" t="s">
        <v>179</v>
      </c>
      <c r="E412" s="313" t="s">
        <v>3</v>
      </c>
      <c r="F412" s="314" t="s">
        <v>523</v>
      </c>
      <c r="G412" s="311"/>
      <c r="H412" s="315">
        <v>3.71</v>
      </c>
      <c r="I412" s="268"/>
      <c r="J412" s="311"/>
      <c r="K412" s="311"/>
      <c r="L412" s="139"/>
      <c r="M412" s="141"/>
      <c r="N412" s="142"/>
      <c r="O412" s="142"/>
      <c r="P412" s="142"/>
      <c r="Q412" s="142"/>
      <c r="R412" s="142"/>
      <c r="S412" s="142"/>
      <c r="T412" s="143"/>
      <c r="AT412" s="140" t="s">
        <v>179</v>
      </c>
      <c r="AU412" s="140" t="s">
        <v>78</v>
      </c>
      <c r="AV412" s="14" t="s">
        <v>78</v>
      </c>
      <c r="AW412" s="14" t="s">
        <v>30</v>
      </c>
      <c r="AX412" s="14" t="s">
        <v>68</v>
      </c>
      <c r="AY412" s="140" t="s">
        <v>168</v>
      </c>
    </row>
    <row r="413" spans="1:51" s="13" customFormat="1" ht="12">
      <c r="A413" s="306"/>
      <c r="B413" s="307"/>
      <c r="C413" s="306"/>
      <c r="D413" s="308" t="s">
        <v>179</v>
      </c>
      <c r="E413" s="309" t="s">
        <v>3</v>
      </c>
      <c r="F413" s="310" t="s">
        <v>500</v>
      </c>
      <c r="G413" s="306"/>
      <c r="H413" s="309" t="s">
        <v>3</v>
      </c>
      <c r="I413" s="267"/>
      <c r="J413" s="306"/>
      <c r="K413" s="306"/>
      <c r="L413" s="134"/>
      <c r="M413" s="136"/>
      <c r="N413" s="137"/>
      <c r="O413" s="137"/>
      <c r="P413" s="137"/>
      <c r="Q413" s="137"/>
      <c r="R413" s="137"/>
      <c r="S413" s="137"/>
      <c r="T413" s="138"/>
      <c r="AT413" s="135" t="s">
        <v>179</v>
      </c>
      <c r="AU413" s="135" t="s">
        <v>78</v>
      </c>
      <c r="AV413" s="13" t="s">
        <v>76</v>
      </c>
      <c r="AW413" s="13" t="s">
        <v>30</v>
      </c>
      <c r="AX413" s="13" t="s">
        <v>68</v>
      </c>
      <c r="AY413" s="135" t="s">
        <v>168</v>
      </c>
    </row>
    <row r="414" spans="1:51" s="14" customFormat="1" ht="12">
      <c r="A414" s="311"/>
      <c r="B414" s="312"/>
      <c r="C414" s="311"/>
      <c r="D414" s="308" t="s">
        <v>179</v>
      </c>
      <c r="E414" s="313" t="s">
        <v>3</v>
      </c>
      <c r="F414" s="314" t="s">
        <v>524</v>
      </c>
      <c r="G414" s="311"/>
      <c r="H414" s="315">
        <v>4.275</v>
      </c>
      <c r="I414" s="268"/>
      <c r="J414" s="311"/>
      <c r="K414" s="311"/>
      <c r="L414" s="139"/>
      <c r="M414" s="141"/>
      <c r="N414" s="142"/>
      <c r="O414" s="142"/>
      <c r="P414" s="142"/>
      <c r="Q414" s="142"/>
      <c r="R414" s="142"/>
      <c r="S414" s="142"/>
      <c r="T414" s="143"/>
      <c r="AT414" s="140" t="s">
        <v>179</v>
      </c>
      <c r="AU414" s="140" t="s">
        <v>78</v>
      </c>
      <c r="AV414" s="14" t="s">
        <v>78</v>
      </c>
      <c r="AW414" s="14" t="s">
        <v>30</v>
      </c>
      <c r="AX414" s="14" t="s">
        <v>68</v>
      </c>
      <c r="AY414" s="140" t="s">
        <v>168</v>
      </c>
    </row>
    <row r="415" spans="1:51" s="16" customFormat="1" ht="12">
      <c r="A415" s="321"/>
      <c r="B415" s="322"/>
      <c r="C415" s="321"/>
      <c r="D415" s="308" t="s">
        <v>179</v>
      </c>
      <c r="E415" s="323" t="s">
        <v>3</v>
      </c>
      <c r="F415" s="324" t="s">
        <v>198</v>
      </c>
      <c r="G415" s="321"/>
      <c r="H415" s="325">
        <v>63.833</v>
      </c>
      <c r="I415" s="270"/>
      <c r="J415" s="321"/>
      <c r="K415" s="321"/>
      <c r="L415" s="149"/>
      <c r="M415" s="151"/>
      <c r="N415" s="152"/>
      <c r="O415" s="152"/>
      <c r="P415" s="152"/>
      <c r="Q415" s="152"/>
      <c r="R415" s="152"/>
      <c r="S415" s="152"/>
      <c r="T415" s="153"/>
      <c r="AT415" s="150" t="s">
        <v>179</v>
      </c>
      <c r="AU415" s="150" t="s">
        <v>78</v>
      </c>
      <c r="AV415" s="16" t="s">
        <v>199</v>
      </c>
      <c r="AW415" s="16" t="s">
        <v>30</v>
      </c>
      <c r="AX415" s="16" t="s">
        <v>68</v>
      </c>
      <c r="AY415" s="150" t="s">
        <v>168</v>
      </c>
    </row>
    <row r="416" spans="1:51" s="15" customFormat="1" ht="12">
      <c r="A416" s="316"/>
      <c r="B416" s="317"/>
      <c r="C416" s="316"/>
      <c r="D416" s="308" t="s">
        <v>179</v>
      </c>
      <c r="E416" s="318" t="s">
        <v>3</v>
      </c>
      <c r="F416" s="319" t="s">
        <v>186</v>
      </c>
      <c r="G416" s="316"/>
      <c r="H416" s="320">
        <v>76.418</v>
      </c>
      <c r="I416" s="269"/>
      <c r="J416" s="316"/>
      <c r="K416" s="316"/>
      <c r="L416" s="144"/>
      <c r="M416" s="146"/>
      <c r="N416" s="147"/>
      <c r="O416" s="147"/>
      <c r="P416" s="147"/>
      <c r="Q416" s="147"/>
      <c r="R416" s="147"/>
      <c r="S416" s="147"/>
      <c r="T416" s="148"/>
      <c r="AT416" s="145" t="s">
        <v>179</v>
      </c>
      <c r="AU416" s="145" t="s">
        <v>78</v>
      </c>
      <c r="AV416" s="15" t="s">
        <v>175</v>
      </c>
      <c r="AW416" s="15" t="s">
        <v>30</v>
      </c>
      <c r="AX416" s="15" t="s">
        <v>76</v>
      </c>
      <c r="AY416" s="145" t="s">
        <v>168</v>
      </c>
    </row>
    <row r="417" spans="1:65" s="2" customFormat="1" ht="16.5" customHeight="1">
      <c r="A417" s="273"/>
      <c r="B417" s="276"/>
      <c r="C417" s="326" t="s">
        <v>525</v>
      </c>
      <c r="D417" s="326" t="s">
        <v>332</v>
      </c>
      <c r="E417" s="327" t="s">
        <v>526</v>
      </c>
      <c r="F417" s="328" t="s">
        <v>527</v>
      </c>
      <c r="G417" s="329" t="s">
        <v>263</v>
      </c>
      <c r="H417" s="330">
        <v>80.239</v>
      </c>
      <c r="I417" s="272"/>
      <c r="J417" s="331">
        <f>ROUND(I417*H417,2)</f>
        <v>0</v>
      </c>
      <c r="K417" s="328" t="s">
        <v>174</v>
      </c>
      <c r="L417" s="154"/>
      <c r="M417" s="155" t="s">
        <v>3</v>
      </c>
      <c r="N417" s="156" t="s">
        <v>39</v>
      </c>
      <c r="O417" s="128">
        <v>0</v>
      </c>
      <c r="P417" s="128">
        <f>O417*H417</f>
        <v>0</v>
      </c>
      <c r="Q417" s="128">
        <v>0.003</v>
      </c>
      <c r="R417" s="128">
        <f>Q417*H417</f>
        <v>0.24071700000000001</v>
      </c>
      <c r="S417" s="128">
        <v>0</v>
      </c>
      <c r="T417" s="129">
        <f>S417*H417</f>
        <v>0</v>
      </c>
      <c r="U417" s="31"/>
      <c r="V417" s="31"/>
      <c r="W417" s="31"/>
      <c r="X417" s="31"/>
      <c r="Y417" s="31"/>
      <c r="Z417" s="31"/>
      <c r="AA417" s="31"/>
      <c r="AB417" s="31"/>
      <c r="AC417" s="31"/>
      <c r="AD417" s="31"/>
      <c r="AE417" s="31"/>
      <c r="AR417" s="130" t="s">
        <v>235</v>
      </c>
      <c r="AT417" s="130" t="s">
        <v>332</v>
      </c>
      <c r="AU417" s="130" t="s">
        <v>78</v>
      </c>
      <c r="AY417" s="19" t="s">
        <v>168</v>
      </c>
      <c r="BE417" s="131">
        <f>IF(N417="základní",J417,0)</f>
        <v>0</v>
      </c>
      <c r="BF417" s="131">
        <f>IF(N417="snížená",J417,0)</f>
        <v>0</v>
      </c>
      <c r="BG417" s="131">
        <f>IF(N417="zákl. přenesená",J417,0)</f>
        <v>0</v>
      </c>
      <c r="BH417" s="131">
        <f>IF(N417="sníž. přenesená",J417,0)</f>
        <v>0</v>
      </c>
      <c r="BI417" s="131">
        <f>IF(N417="nulová",J417,0)</f>
        <v>0</v>
      </c>
      <c r="BJ417" s="19" t="s">
        <v>76</v>
      </c>
      <c r="BK417" s="131">
        <f>ROUND(I417*H417,2)</f>
        <v>0</v>
      </c>
      <c r="BL417" s="19" t="s">
        <v>175</v>
      </c>
      <c r="BM417" s="130" t="s">
        <v>528</v>
      </c>
    </row>
    <row r="418" spans="1:51" s="14" customFormat="1" ht="12">
      <c r="A418" s="311"/>
      <c r="B418" s="312"/>
      <c r="C418" s="311"/>
      <c r="D418" s="308" t="s">
        <v>179</v>
      </c>
      <c r="E418" s="311"/>
      <c r="F418" s="314" t="s">
        <v>529</v>
      </c>
      <c r="G418" s="311"/>
      <c r="H418" s="315">
        <v>80.239</v>
      </c>
      <c r="I418" s="268"/>
      <c r="J418" s="311"/>
      <c r="K418" s="311"/>
      <c r="L418" s="139"/>
      <c r="M418" s="141"/>
      <c r="N418" s="142"/>
      <c r="O418" s="142"/>
      <c r="P418" s="142"/>
      <c r="Q418" s="142"/>
      <c r="R418" s="142"/>
      <c r="S418" s="142"/>
      <c r="T418" s="143"/>
      <c r="AT418" s="140" t="s">
        <v>179</v>
      </c>
      <c r="AU418" s="140" t="s">
        <v>78</v>
      </c>
      <c r="AV418" s="14" t="s">
        <v>78</v>
      </c>
      <c r="AW418" s="14" t="s">
        <v>4</v>
      </c>
      <c r="AX418" s="14" t="s">
        <v>76</v>
      </c>
      <c r="AY418" s="140" t="s">
        <v>168</v>
      </c>
    </row>
    <row r="419" spans="1:65" s="2" customFormat="1" ht="16.5" customHeight="1">
      <c r="A419" s="273"/>
      <c r="B419" s="276"/>
      <c r="C419" s="298" t="s">
        <v>530</v>
      </c>
      <c r="D419" s="298" t="s">
        <v>170</v>
      </c>
      <c r="E419" s="299" t="s">
        <v>531</v>
      </c>
      <c r="F419" s="300" t="s">
        <v>532</v>
      </c>
      <c r="G419" s="301" t="s">
        <v>263</v>
      </c>
      <c r="H419" s="302">
        <v>82.385</v>
      </c>
      <c r="I419" s="266"/>
      <c r="J419" s="303">
        <f>ROUND(I419*H419,2)</f>
        <v>0</v>
      </c>
      <c r="K419" s="300" t="s">
        <v>174</v>
      </c>
      <c r="L419" s="32"/>
      <c r="M419" s="126" t="s">
        <v>3</v>
      </c>
      <c r="N419" s="127" t="s">
        <v>39</v>
      </c>
      <c r="O419" s="128">
        <v>0.075</v>
      </c>
      <c r="P419" s="128">
        <f>O419*H419</f>
        <v>6.178875000000001</v>
      </c>
      <c r="Q419" s="128">
        <v>0.00014</v>
      </c>
      <c r="R419" s="128">
        <f>Q419*H419</f>
        <v>0.0115339</v>
      </c>
      <c r="S419" s="128">
        <v>0</v>
      </c>
      <c r="T419" s="129">
        <f>S419*H419</f>
        <v>0</v>
      </c>
      <c r="U419" s="31"/>
      <c r="V419" s="31"/>
      <c r="W419" s="31"/>
      <c r="X419" s="31"/>
      <c r="Y419" s="31"/>
      <c r="Z419" s="31"/>
      <c r="AA419" s="31"/>
      <c r="AB419" s="31"/>
      <c r="AC419" s="31"/>
      <c r="AD419" s="31"/>
      <c r="AE419" s="31"/>
      <c r="AR419" s="130" t="s">
        <v>175</v>
      </c>
      <c r="AT419" s="130" t="s">
        <v>170</v>
      </c>
      <c r="AU419" s="130" t="s">
        <v>78</v>
      </c>
      <c r="AY419" s="19" t="s">
        <v>168</v>
      </c>
      <c r="BE419" s="131">
        <f>IF(N419="základní",J419,0)</f>
        <v>0</v>
      </c>
      <c r="BF419" s="131">
        <f>IF(N419="snížená",J419,0)</f>
        <v>0</v>
      </c>
      <c r="BG419" s="131">
        <f>IF(N419="zákl. přenesená",J419,0)</f>
        <v>0</v>
      </c>
      <c r="BH419" s="131">
        <f>IF(N419="sníž. přenesená",J419,0)</f>
        <v>0</v>
      </c>
      <c r="BI419" s="131">
        <f>IF(N419="nulová",J419,0)</f>
        <v>0</v>
      </c>
      <c r="BJ419" s="19" t="s">
        <v>76</v>
      </c>
      <c r="BK419" s="131">
        <f>ROUND(I419*H419,2)</f>
        <v>0</v>
      </c>
      <c r="BL419" s="19" t="s">
        <v>175</v>
      </c>
      <c r="BM419" s="130" t="s">
        <v>533</v>
      </c>
    </row>
    <row r="420" spans="1:47" s="2" customFormat="1" ht="12">
      <c r="A420" s="273"/>
      <c r="B420" s="276"/>
      <c r="C420" s="273"/>
      <c r="D420" s="304" t="s">
        <v>177</v>
      </c>
      <c r="E420" s="273"/>
      <c r="F420" s="305" t="s">
        <v>534</v>
      </c>
      <c r="G420" s="273"/>
      <c r="H420" s="273"/>
      <c r="I420" s="263"/>
      <c r="J420" s="273"/>
      <c r="K420" s="273"/>
      <c r="L420" s="32"/>
      <c r="M420" s="132"/>
      <c r="N420" s="133"/>
      <c r="O420" s="50"/>
      <c r="P420" s="50"/>
      <c r="Q420" s="50"/>
      <c r="R420" s="50"/>
      <c r="S420" s="50"/>
      <c r="T420" s="51"/>
      <c r="U420" s="31"/>
      <c r="V420" s="31"/>
      <c r="W420" s="31"/>
      <c r="X420" s="31"/>
      <c r="Y420" s="31"/>
      <c r="Z420" s="31"/>
      <c r="AA420" s="31"/>
      <c r="AB420" s="31"/>
      <c r="AC420" s="31"/>
      <c r="AD420" s="31"/>
      <c r="AE420" s="31"/>
      <c r="AT420" s="19" t="s">
        <v>177</v>
      </c>
      <c r="AU420" s="19" t="s">
        <v>78</v>
      </c>
    </row>
    <row r="421" spans="1:65" s="2" customFormat="1" ht="24.2" customHeight="1">
      <c r="A421" s="273"/>
      <c r="B421" s="276"/>
      <c r="C421" s="298" t="s">
        <v>535</v>
      </c>
      <c r="D421" s="298" t="s">
        <v>170</v>
      </c>
      <c r="E421" s="299" t="s">
        <v>536</v>
      </c>
      <c r="F421" s="300" t="s">
        <v>537</v>
      </c>
      <c r="G421" s="301" t="s">
        <v>263</v>
      </c>
      <c r="H421" s="302">
        <v>82.385</v>
      </c>
      <c r="I421" s="266"/>
      <c r="J421" s="303">
        <f>ROUND(I421*H421,2)</f>
        <v>0</v>
      </c>
      <c r="K421" s="300" t="s">
        <v>174</v>
      </c>
      <c r="L421" s="32"/>
      <c r="M421" s="126" t="s">
        <v>3</v>
      </c>
      <c r="N421" s="127" t="s">
        <v>39</v>
      </c>
      <c r="O421" s="128">
        <v>0.245</v>
      </c>
      <c r="P421" s="128">
        <f>O421*H421</f>
        <v>20.184325</v>
      </c>
      <c r="Q421" s="128">
        <v>0.00275</v>
      </c>
      <c r="R421" s="128">
        <f>Q421*H421</f>
        <v>0.22655875</v>
      </c>
      <c r="S421" s="128">
        <v>0</v>
      </c>
      <c r="T421" s="129">
        <f>S421*H421</f>
        <v>0</v>
      </c>
      <c r="U421" s="31"/>
      <c r="V421" s="31"/>
      <c r="W421" s="31"/>
      <c r="X421" s="31"/>
      <c r="Y421" s="31"/>
      <c r="Z421" s="31"/>
      <c r="AA421" s="31"/>
      <c r="AB421" s="31"/>
      <c r="AC421" s="31"/>
      <c r="AD421" s="31"/>
      <c r="AE421" s="31"/>
      <c r="AR421" s="130" t="s">
        <v>175</v>
      </c>
      <c r="AT421" s="130" t="s">
        <v>170</v>
      </c>
      <c r="AU421" s="130" t="s">
        <v>78</v>
      </c>
      <c r="AY421" s="19" t="s">
        <v>168</v>
      </c>
      <c r="BE421" s="131">
        <f>IF(N421="základní",J421,0)</f>
        <v>0</v>
      </c>
      <c r="BF421" s="131">
        <f>IF(N421="snížená",J421,0)</f>
        <v>0</v>
      </c>
      <c r="BG421" s="131">
        <f>IF(N421="zákl. přenesená",J421,0)</f>
        <v>0</v>
      </c>
      <c r="BH421" s="131">
        <f>IF(N421="sníž. přenesená",J421,0)</f>
        <v>0</v>
      </c>
      <c r="BI421" s="131">
        <f>IF(N421="nulová",J421,0)</f>
        <v>0</v>
      </c>
      <c r="BJ421" s="19" t="s">
        <v>76</v>
      </c>
      <c r="BK421" s="131">
        <f>ROUND(I421*H421,2)</f>
        <v>0</v>
      </c>
      <c r="BL421" s="19" t="s">
        <v>175</v>
      </c>
      <c r="BM421" s="130" t="s">
        <v>538</v>
      </c>
    </row>
    <row r="422" spans="1:47" s="2" customFormat="1" ht="12">
      <c r="A422" s="273"/>
      <c r="B422" s="276"/>
      <c r="C422" s="273"/>
      <c r="D422" s="304" t="s">
        <v>177</v>
      </c>
      <c r="E422" s="273"/>
      <c r="F422" s="305" t="s">
        <v>539</v>
      </c>
      <c r="G422" s="273"/>
      <c r="H422" s="273"/>
      <c r="I422" s="263"/>
      <c r="J422" s="273"/>
      <c r="K422" s="273"/>
      <c r="L422" s="32"/>
      <c r="M422" s="132"/>
      <c r="N422" s="133"/>
      <c r="O422" s="50"/>
      <c r="P422" s="50"/>
      <c r="Q422" s="50"/>
      <c r="R422" s="50"/>
      <c r="S422" s="50"/>
      <c r="T422" s="51"/>
      <c r="U422" s="31"/>
      <c r="V422" s="31"/>
      <c r="W422" s="31"/>
      <c r="X422" s="31"/>
      <c r="Y422" s="31"/>
      <c r="Z422" s="31"/>
      <c r="AA422" s="31"/>
      <c r="AB422" s="31"/>
      <c r="AC422" s="31"/>
      <c r="AD422" s="31"/>
      <c r="AE422" s="31"/>
      <c r="AT422" s="19" t="s">
        <v>177</v>
      </c>
      <c r="AU422" s="19" t="s">
        <v>78</v>
      </c>
    </row>
    <row r="423" spans="1:51" s="13" customFormat="1" ht="12">
      <c r="A423" s="306"/>
      <c r="B423" s="307"/>
      <c r="C423" s="306"/>
      <c r="D423" s="308" t="s">
        <v>179</v>
      </c>
      <c r="E423" s="309" t="s">
        <v>3</v>
      </c>
      <c r="F423" s="310" t="s">
        <v>513</v>
      </c>
      <c r="G423" s="306"/>
      <c r="H423" s="309" t="s">
        <v>3</v>
      </c>
      <c r="I423" s="267"/>
      <c r="J423" s="306"/>
      <c r="K423" s="306"/>
      <c r="L423" s="134"/>
      <c r="M423" s="136"/>
      <c r="N423" s="137"/>
      <c r="O423" s="137"/>
      <c r="P423" s="137"/>
      <c r="Q423" s="137"/>
      <c r="R423" s="137"/>
      <c r="S423" s="137"/>
      <c r="T423" s="138"/>
      <c r="AT423" s="135" t="s">
        <v>179</v>
      </c>
      <c r="AU423" s="135" t="s">
        <v>78</v>
      </c>
      <c r="AV423" s="13" t="s">
        <v>76</v>
      </c>
      <c r="AW423" s="13" t="s">
        <v>30</v>
      </c>
      <c r="AX423" s="13" t="s">
        <v>68</v>
      </c>
      <c r="AY423" s="135" t="s">
        <v>168</v>
      </c>
    </row>
    <row r="424" spans="1:51" s="13" customFormat="1" ht="12">
      <c r="A424" s="306"/>
      <c r="B424" s="307"/>
      <c r="C424" s="306"/>
      <c r="D424" s="308" t="s">
        <v>179</v>
      </c>
      <c r="E424" s="309" t="s">
        <v>3</v>
      </c>
      <c r="F424" s="310" t="s">
        <v>495</v>
      </c>
      <c r="G424" s="306"/>
      <c r="H424" s="309" t="s">
        <v>3</v>
      </c>
      <c r="I424" s="267"/>
      <c r="J424" s="306"/>
      <c r="K424" s="306"/>
      <c r="L424" s="134"/>
      <c r="M424" s="136"/>
      <c r="N424" s="137"/>
      <c r="O424" s="137"/>
      <c r="P424" s="137"/>
      <c r="Q424" s="137"/>
      <c r="R424" s="137"/>
      <c r="S424" s="137"/>
      <c r="T424" s="138"/>
      <c r="AT424" s="135" t="s">
        <v>179</v>
      </c>
      <c r="AU424" s="135" t="s">
        <v>78</v>
      </c>
      <c r="AV424" s="13" t="s">
        <v>76</v>
      </c>
      <c r="AW424" s="13" t="s">
        <v>30</v>
      </c>
      <c r="AX424" s="13" t="s">
        <v>68</v>
      </c>
      <c r="AY424" s="135" t="s">
        <v>168</v>
      </c>
    </row>
    <row r="425" spans="1:51" s="14" customFormat="1" ht="12">
      <c r="A425" s="311"/>
      <c r="B425" s="312"/>
      <c r="C425" s="311"/>
      <c r="D425" s="308" t="s">
        <v>179</v>
      </c>
      <c r="E425" s="313" t="s">
        <v>3</v>
      </c>
      <c r="F425" s="314" t="s">
        <v>496</v>
      </c>
      <c r="G425" s="311"/>
      <c r="H425" s="315">
        <v>4.876</v>
      </c>
      <c r="I425" s="268"/>
      <c r="J425" s="311"/>
      <c r="K425" s="311"/>
      <c r="L425" s="139"/>
      <c r="M425" s="141"/>
      <c r="N425" s="142"/>
      <c r="O425" s="142"/>
      <c r="P425" s="142"/>
      <c r="Q425" s="142"/>
      <c r="R425" s="142"/>
      <c r="S425" s="142"/>
      <c r="T425" s="143"/>
      <c r="AT425" s="140" t="s">
        <v>179</v>
      </c>
      <c r="AU425" s="140" t="s">
        <v>78</v>
      </c>
      <c r="AV425" s="14" t="s">
        <v>78</v>
      </c>
      <c r="AW425" s="14" t="s">
        <v>30</v>
      </c>
      <c r="AX425" s="14" t="s">
        <v>68</v>
      </c>
      <c r="AY425" s="140" t="s">
        <v>168</v>
      </c>
    </row>
    <row r="426" spans="1:51" s="14" customFormat="1" ht="12">
      <c r="A426" s="311"/>
      <c r="B426" s="312"/>
      <c r="C426" s="311"/>
      <c r="D426" s="308" t="s">
        <v>179</v>
      </c>
      <c r="E426" s="313" t="s">
        <v>3</v>
      </c>
      <c r="F426" s="314" t="s">
        <v>540</v>
      </c>
      <c r="G426" s="311"/>
      <c r="H426" s="315">
        <v>1.733</v>
      </c>
      <c r="I426" s="268"/>
      <c r="J426" s="311"/>
      <c r="K426" s="311"/>
      <c r="L426" s="139"/>
      <c r="M426" s="141"/>
      <c r="N426" s="142"/>
      <c r="O426" s="142"/>
      <c r="P426" s="142"/>
      <c r="Q426" s="142"/>
      <c r="R426" s="142"/>
      <c r="S426" s="142"/>
      <c r="T426" s="143"/>
      <c r="AT426" s="140" t="s">
        <v>179</v>
      </c>
      <c r="AU426" s="140" t="s">
        <v>78</v>
      </c>
      <c r="AV426" s="14" t="s">
        <v>78</v>
      </c>
      <c r="AW426" s="14" t="s">
        <v>30</v>
      </c>
      <c r="AX426" s="14" t="s">
        <v>68</v>
      </c>
      <c r="AY426" s="140" t="s">
        <v>168</v>
      </c>
    </row>
    <row r="427" spans="1:51" s="13" customFormat="1" ht="12">
      <c r="A427" s="306"/>
      <c r="B427" s="307"/>
      <c r="C427" s="306"/>
      <c r="D427" s="308" t="s">
        <v>179</v>
      </c>
      <c r="E427" s="309" t="s">
        <v>3</v>
      </c>
      <c r="F427" s="310" t="s">
        <v>497</v>
      </c>
      <c r="G427" s="306"/>
      <c r="H427" s="309" t="s">
        <v>3</v>
      </c>
      <c r="I427" s="267"/>
      <c r="J427" s="306"/>
      <c r="K427" s="306"/>
      <c r="L427" s="134"/>
      <c r="M427" s="136"/>
      <c r="N427" s="137"/>
      <c r="O427" s="137"/>
      <c r="P427" s="137"/>
      <c r="Q427" s="137"/>
      <c r="R427" s="137"/>
      <c r="S427" s="137"/>
      <c r="T427" s="138"/>
      <c r="AT427" s="135" t="s">
        <v>179</v>
      </c>
      <c r="AU427" s="135" t="s">
        <v>78</v>
      </c>
      <c r="AV427" s="13" t="s">
        <v>76</v>
      </c>
      <c r="AW427" s="13" t="s">
        <v>30</v>
      </c>
      <c r="AX427" s="13" t="s">
        <v>68</v>
      </c>
      <c r="AY427" s="135" t="s">
        <v>168</v>
      </c>
    </row>
    <row r="428" spans="1:51" s="14" customFormat="1" ht="12">
      <c r="A428" s="311"/>
      <c r="B428" s="312"/>
      <c r="C428" s="311"/>
      <c r="D428" s="308" t="s">
        <v>179</v>
      </c>
      <c r="E428" s="313" t="s">
        <v>3</v>
      </c>
      <c r="F428" s="314" t="s">
        <v>498</v>
      </c>
      <c r="G428" s="311"/>
      <c r="H428" s="315">
        <v>33.017</v>
      </c>
      <c r="I428" s="268"/>
      <c r="J428" s="311"/>
      <c r="K428" s="311"/>
      <c r="L428" s="139"/>
      <c r="M428" s="141"/>
      <c r="N428" s="142"/>
      <c r="O428" s="142"/>
      <c r="P428" s="142"/>
      <c r="Q428" s="142"/>
      <c r="R428" s="142"/>
      <c r="S428" s="142"/>
      <c r="T428" s="143"/>
      <c r="AT428" s="140" t="s">
        <v>179</v>
      </c>
      <c r="AU428" s="140" t="s">
        <v>78</v>
      </c>
      <c r="AV428" s="14" t="s">
        <v>78</v>
      </c>
      <c r="AW428" s="14" t="s">
        <v>30</v>
      </c>
      <c r="AX428" s="14" t="s">
        <v>68</v>
      </c>
      <c r="AY428" s="140" t="s">
        <v>168</v>
      </c>
    </row>
    <row r="429" spans="1:51" s="14" customFormat="1" ht="12">
      <c r="A429" s="311"/>
      <c r="B429" s="312"/>
      <c r="C429" s="311"/>
      <c r="D429" s="308" t="s">
        <v>179</v>
      </c>
      <c r="E429" s="313" t="s">
        <v>3</v>
      </c>
      <c r="F429" s="314" t="s">
        <v>541</v>
      </c>
      <c r="G429" s="311"/>
      <c r="H429" s="315">
        <v>-0.824</v>
      </c>
      <c r="I429" s="268"/>
      <c r="J429" s="311"/>
      <c r="K429" s="311"/>
      <c r="L429" s="139"/>
      <c r="M429" s="141"/>
      <c r="N429" s="142"/>
      <c r="O429" s="142"/>
      <c r="P429" s="142"/>
      <c r="Q429" s="142"/>
      <c r="R429" s="142"/>
      <c r="S429" s="142"/>
      <c r="T429" s="143"/>
      <c r="AT429" s="140" t="s">
        <v>179</v>
      </c>
      <c r="AU429" s="140" t="s">
        <v>78</v>
      </c>
      <c r="AV429" s="14" t="s">
        <v>78</v>
      </c>
      <c r="AW429" s="14" t="s">
        <v>30</v>
      </c>
      <c r="AX429" s="14" t="s">
        <v>68</v>
      </c>
      <c r="AY429" s="140" t="s">
        <v>168</v>
      </c>
    </row>
    <row r="430" spans="1:51" s="13" customFormat="1" ht="12">
      <c r="A430" s="306"/>
      <c r="B430" s="307"/>
      <c r="C430" s="306"/>
      <c r="D430" s="308" t="s">
        <v>179</v>
      </c>
      <c r="E430" s="309" t="s">
        <v>3</v>
      </c>
      <c r="F430" s="310" t="s">
        <v>500</v>
      </c>
      <c r="G430" s="306"/>
      <c r="H430" s="309" t="s">
        <v>3</v>
      </c>
      <c r="I430" s="267"/>
      <c r="J430" s="306"/>
      <c r="K430" s="306"/>
      <c r="L430" s="134"/>
      <c r="M430" s="136"/>
      <c r="N430" s="137"/>
      <c r="O430" s="137"/>
      <c r="P430" s="137"/>
      <c r="Q430" s="137"/>
      <c r="R430" s="137"/>
      <c r="S430" s="137"/>
      <c r="T430" s="138"/>
      <c r="AT430" s="135" t="s">
        <v>179</v>
      </c>
      <c r="AU430" s="135" t="s">
        <v>78</v>
      </c>
      <c r="AV430" s="13" t="s">
        <v>76</v>
      </c>
      <c r="AW430" s="13" t="s">
        <v>30</v>
      </c>
      <c r="AX430" s="13" t="s">
        <v>68</v>
      </c>
      <c r="AY430" s="135" t="s">
        <v>168</v>
      </c>
    </row>
    <row r="431" spans="1:51" s="14" customFormat="1" ht="12">
      <c r="A431" s="311"/>
      <c r="B431" s="312"/>
      <c r="C431" s="311"/>
      <c r="D431" s="308" t="s">
        <v>179</v>
      </c>
      <c r="E431" s="313" t="s">
        <v>3</v>
      </c>
      <c r="F431" s="314" t="s">
        <v>501</v>
      </c>
      <c r="G431" s="311"/>
      <c r="H431" s="315">
        <v>11.778</v>
      </c>
      <c r="I431" s="268"/>
      <c r="J431" s="311"/>
      <c r="K431" s="311"/>
      <c r="L431" s="139"/>
      <c r="M431" s="141"/>
      <c r="N431" s="142"/>
      <c r="O431" s="142"/>
      <c r="P431" s="142"/>
      <c r="Q431" s="142"/>
      <c r="R431" s="142"/>
      <c r="S431" s="142"/>
      <c r="T431" s="143"/>
      <c r="AT431" s="140" t="s">
        <v>179</v>
      </c>
      <c r="AU431" s="140" t="s">
        <v>78</v>
      </c>
      <c r="AV431" s="14" t="s">
        <v>78</v>
      </c>
      <c r="AW431" s="14" t="s">
        <v>30</v>
      </c>
      <c r="AX431" s="14" t="s">
        <v>68</v>
      </c>
      <c r="AY431" s="140" t="s">
        <v>168</v>
      </c>
    </row>
    <row r="432" spans="1:51" s="14" customFormat="1" ht="12">
      <c r="A432" s="311"/>
      <c r="B432" s="312"/>
      <c r="C432" s="311"/>
      <c r="D432" s="308" t="s">
        <v>179</v>
      </c>
      <c r="E432" s="313" t="s">
        <v>3</v>
      </c>
      <c r="F432" s="314" t="s">
        <v>542</v>
      </c>
      <c r="G432" s="311"/>
      <c r="H432" s="315">
        <v>-1.195</v>
      </c>
      <c r="I432" s="268"/>
      <c r="J432" s="311"/>
      <c r="K432" s="311"/>
      <c r="L432" s="139"/>
      <c r="M432" s="141"/>
      <c r="N432" s="142"/>
      <c r="O432" s="142"/>
      <c r="P432" s="142"/>
      <c r="Q432" s="142"/>
      <c r="R432" s="142"/>
      <c r="S432" s="142"/>
      <c r="T432" s="143"/>
      <c r="AT432" s="140" t="s">
        <v>179</v>
      </c>
      <c r="AU432" s="140" t="s">
        <v>78</v>
      </c>
      <c r="AV432" s="14" t="s">
        <v>78</v>
      </c>
      <c r="AW432" s="14" t="s">
        <v>30</v>
      </c>
      <c r="AX432" s="14" t="s">
        <v>68</v>
      </c>
      <c r="AY432" s="140" t="s">
        <v>168</v>
      </c>
    </row>
    <row r="433" spans="1:51" s="16" customFormat="1" ht="12">
      <c r="A433" s="321"/>
      <c r="B433" s="322"/>
      <c r="C433" s="321"/>
      <c r="D433" s="308" t="s">
        <v>179</v>
      </c>
      <c r="E433" s="323" t="s">
        <v>3</v>
      </c>
      <c r="F433" s="324" t="s">
        <v>198</v>
      </c>
      <c r="G433" s="321"/>
      <c r="H433" s="325">
        <v>49.385</v>
      </c>
      <c r="I433" s="270"/>
      <c r="J433" s="321"/>
      <c r="K433" s="321"/>
      <c r="L433" s="149"/>
      <c r="M433" s="151"/>
      <c r="N433" s="152"/>
      <c r="O433" s="152"/>
      <c r="P433" s="152"/>
      <c r="Q433" s="152"/>
      <c r="R433" s="152"/>
      <c r="S433" s="152"/>
      <c r="T433" s="153"/>
      <c r="AT433" s="150" t="s">
        <v>179</v>
      </c>
      <c r="AU433" s="150" t="s">
        <v>78</v>
      </c>
      <c r="AV433" s="16" t="s">
        <v>199</v>
      </c>
      <c r="AW433" s="16" t="s">
        <v>30</v>
      </c>
      <c r="AX433" s="16" t="s">
        <v>68</v>
      </c>
      <c r="AY433" s="150" t="s">
        <v>168</v>
      </c>
    </row>
    <row r="434" spans="1:51" s="13" customFormat="1" ht="12">
      <c r="A434" s="306"/>
      <c r="B434" s="307"/>
      <c r="C434" s="306"/>
      <c r="D434" s="308" t="s">
        <v>179</v>
      </c>
      <c r="E434" s="309" t="s">
        <v>3</v>
      </c>
      <c r="F434" s="310" t="s">
        <v>516</v>
      </c>
      <c r="G434" s="306"/>
      <c r="H434" s="309" t="s">
        <v>3</v>
      </c>
      <c r="I434" s="267"/>
      <c r="J434" s="306"/>
      <c r="K434" s="306"/>
      <c r="L434" s="134"/>
      <c r="M434" s="136"/>
      <c r="N434" s="137"/>
      <c r="O434" s="137"/>
      <c r="P434" s="137"/>
      <c r="Q434" s="137"/>
      <c r="R434" s="137"/>
      <c r="S434" s="137"/>
      <c r="T434" s="138"/>
      <c r="AT434" s="135" t="s">
        <v>179</v>
      </c>
      <c r="AU434" s="135" t="s">
        <v>78</v>
      </c>
      <c r="AV434" s="13" t="s">
        <v>76</v>
      </c>
      <c r="AW434" s="13" t="s">
        <v>30</v>
      </c>
      <c r="AX434" s="13" t="s">
        <v>68</v>
      </c>
      <c r="AY434" s="135" t="s">
        <v>168</v>
      </c>
    </row>
    <row r="435" spans="1:51" s="13" customFormat="1" ht="12">
      <c r="A435" s="306"/>
      <c r="B435" s="307"/>
      <c r="C435" s="306"/>
      <c r="D435" s="308" t="s">
        <v>179</v>
      </c>
      <c r="E435" s="309" t="s">
        <v>3</v>
      </c>
      <c r="F435" s="310" t="s">
        <v>517</v>
      </c>
      <c r="G435" s="306"/>
      <c r="H435" s="309" t="s">
        <v>3</v>
      </c>
      <c r="I435" s="267"/>
      <c r="J435" s="306"/>
      <c r="K435" s="306"/>
      <c r="L435" s="134"/>
      <c r="M435" s="136"/>
      <c r="N435" s="137"/>
      <c r="O435" s="137"/>
      <c r="P435" s="137"/>
      <c r="Q435" s="137"/>
      <c r="R435" s="137"/>
      <c r="S435" s="137"/>
      <c r="T435" s="138"/>
      <c r="AT435" s="135" t="s">
        <v>179</v>
      </c>
      <c r="AU435" s="135" t="s">
        <v>78</v>
      </c>
      <c r="AV435" s="13" t="s">
        <v>76</v>
      </c>
      <c r="AW435" s="13" t="s">
        <v>30</v>
      </c>
      <c r="AX435" s="13" t="s">
        <v>68</v>
      </c>
      <c r="AY435" s="135" t="s">
        <v>168</v>
      </c>
    </row>
    <row r="436" spans="1:51" s="14" customFormat="1" ht="12">
      <c r="A436" s="311"/>
      <c r="B436" s="312"/>
      <c r="C436" s="311"/>
      <c r="D436" s="308" t="s">
        <v>179</v>
      </c>
      <c r="E436" s="313" t="s">
        <v>3</v>
      </c>
      <c r="F436" s="314" t="s">
        <v>543</v>
      </c>
      <c r="G436" s="311"/>
      <c r="H436" s="315">
        <v>9.5</v>
      </c>
      <c r="I436" s="268"/>
      <c r="J436" s="311"/>
      <c r="K436" s="311"/>
      <c r="L436" s="139"/>
      <c r="M436" s="141"/>
      <c r="N436" s="142"/>
      <c r="O436" s="142"/>
      <c r="P436" s="142"/>
      <c r="Q436" s="142"/>
      <c r="R436" s="142"/>
      <c r="S436" s="142"/>
      <c r="T436" s="143"/>
      <c r="AT436" s="140" t="s">
        <v>179</v>
      </c>
      <c r="AU436" s="140" t="s">
        <v>78</v>
      </c>
      <c r="AV436" s="14" t="s">
        <v>78</v>
      </c>
      <c r="AW436" s="14" t="s">
        <v>30</v>
      </c>
      <c r="AX436" s="14" t="s">
        <v>68</v>
      </c>
      <c r="AY436" s="140" t="s">
        <v>168</v>
      </c>
    </row>
    <row r="437" spans="1:51" s="13" customFormat="1" ht="12">
      <c r="A437" s="306"/>
      <c r="B437" s="307"/>
      <c r="C437" s="306"/>
      <c r="D437" s="308" t="s">
        <v>179</v>
      </c>
      <c r="E437" s="309" t="s">
        <v>3</v>
      </c>
      <c r="F437" s="310" t="s">
        <v>495</v>
      </c>
      <c r="G437" s="306"/>
      <c r="H437" s="309" t="s">
        <v>3</v>
      </c>
      <c r="I437" s="267"/>
      <c r="J437" s="306"/>
      <c r="K437" s="306"/>
      <c r="L437" s="134"/>
      <c r="M437" s="136"/>
      <c r="N437" s="137"/>
      <c r="O437" s="137"/>
      <c r="P437" s="137"/>
      <c r="Q437" s="137"/>
      <c r="R437" s="137"/>
      <c r="S437" s="137"/>
      <c r="T437" s="138"/>
      <c r="AT437" s="135" t="s">
        <v>179</v>
      </c>
      <c r="AU437" s="135" t="s">
        <v>78</v>
      </c>
      <c r="AV437" s="13" t="s">
        <v>76</v>
      </c>
      <c r="AW437" s="13" t="s">
        <v>30</v>
      </c>
      <c r="AX437" s="13" t="s">
        <v>68</v>
      </c>
      <c r="AY437" s="135" t="s">
        <v>168</v>
      </c>
    </row>
    <row r="438" spans="1:51" s="14" customFormat="1" ht="12">
      <c r="A438" s="311"/>
      <c r="B438" s="312"/>
      <c r="C438" s="311"/>
      <c r="D438" s="308" t="s">
        <v>179</v>
      </c>
      <c r="E438" s="313" t="s">
        <v>3</v>
      </c>
      <c r="F438" s="314" t="s">
        <v>544</v>
      </c>
      <c r="G438" s="311"/>
      <c r="H438" s="315">
        <v>3.5</v>
      </c>
      <c r="I438" s="268"/>
      <c r="J438" s="311"/>
      <c r="K438" s="311"/>
      <c r="L438" s="139"/>
      <c r="M438" s="141"/>
      <c r="N438" s="142"/>
      <c r="O438" s="142"/>
      <c r="P438" s="142"/>
      <c r="Q438" s="142"/>
      <c r="R438" s="142"/>
      <c r="S438" s="142"/>
      <c r="T438" s="143"/>
      <c r="AT438" s="140" t="s">
        <v>179</v>
      </c>
      <c r="AU438" s="140" t="s">
        <v>78</v>
      </c>
      <c r="AV438" s="14" t="s">
        <v>78</v>
      </c>
      <c r="AW438" s="14" t="s">
        <v>30</v>
      </c>
      <c r="AX438" s="14" t="s">
        <v>68</v>
      </c>
      <c r="AY438" s="140" t="s">
        <v>168</v>
      </c>
    </row>
    <row r="439" spans="1:51" s="13" customFormat="1" ht="12">
      <c r="A439" s="306"/>
      <c r="B439" s="307"/>
      <c r="C439" s="306"/>
      <c r="D439" s="308" t="s">
        <v>179</v>
      </c>
      <c r="E439" s="309" t="s">
        <v>3</v>
      </c>
      <c r="F439" s="310" t="s">
        <v>497</v>
      </c>
      <c r="G439" s="306"/>
      <c r="H439" s="309" t="s">
        <v>3</v>
      </c>
      <c r="I439" s="267"/>
      <c r="J439" s="306"/>
      <c r="K439" s="306"/>
      <c r="L439" s="134"/>
      <c r="M439" s="136"/>
      <c r="N439" s="137"/>
      <c r="O439" s="137"/>
      <c r="P439" s="137"/>
      <c r="Q439" s="137"/>
      <c r="R439" s="137"/>
      <c r="S439" s="137"/>
      <c r="T439" s="138"/>
      <c r="AT439" s="135" t="s">
        <v>179</v>
      </c>
      <c r="AU439" s="135" t="s">
        <v>78</v>
      </c>
      <c r="AV439" s="13" t="s">
        <v>76</v>
      </c>
      <c r="AW439" s="13" t="s">
        <v>30</v>
      </c>
      <c r="AX439" s="13" t="s">
        <v>68</v>
      </c>
      <c r="AY439" s="135" t="s">
        <v>168</v>
      </c>
    </row>
    <row r="440" spans="1:51" s="14" customFormat="1" ht="12">
      <c r="A440" s="311"/>
      <c r="B440" s="312"/>
      <c r="C440" s="311"/>
      <c r="D440" s="308" t="s">
        <v>179</v>
      </c>
      <c r="E440" s="313" t="s">
        <v>3</v>
      </c>
      <c r="F440" s="314" t="s">
        <v>545</v>
      </c>
      <c r="G440" s="311"/>
      <c r="H440" s="315">
        <v>15</v>
      </c>
      <c r="I440" s="268"/>
      <c r="J440" s="311"/>
      <c r="K440" s="311"/>
      <c r="L440" s="139"/>
      <c r="M440" s="141"/>
      <c r="N440" s="142"/>
      <c r="O440" s="142"/>
      <c r="P440" s="142"/>
      <c r="Q440" s="142"/>
      <c r="R440" s="142"/>
      <c r="S440" s="142"/>
      <c r="T440" s="143"/>
      <c r="AT440" s="140" t="s">
        <v>179</v>
      </c>
      <c r="AU440" s="140" t="s">
        <v>78</v>
      </c>
      <c r="AV440" s="14" t="s">
        <v>78</v>
      </c>
      <c r="AW440" s="14" t="s">
        <v>30</v>
      </c>
      <c r="AX440" s="14" t="s">
        <v>68</v>
      </c>
      <c r="AY440" s="140" t="s">
        <v>168</v>
      </c>
    </row>
    <row r="441" spans="1:51" s="13" customFormat="1" ht="12">
      <c r="A441" s="306"/>
      <c r="B441" s="307"/>
      <c r="C441" s="306"/>
      <c r="D441" s="308" t="s">
        <v>179</v>
      </c>
      <c r="E441" s="309" t="s">
        <v>3</v>
      </c>
      <c r="F441" s="310" t="s">
        <v>500</v>
      </c>
      <c r="G441" s="306"/>
      <c r="H441" s="309" t="s">
        <v>3</v>
      </c>
      <c r="I441" s="267"/>
      <c r="J441" s="306"/>
      <c r="K441" s="306"/>
      <c r="L441" s="134"/>
      <c r="M441" s="136"/>
      <c r="N441" s="137"/>
      <c r="O441" s="137"/>
      <c r="P441" s="137"/>
      <c r="Q441" s="137"/>
      <c r="R441" s="137"/>
      <c r="S441" s="137"/>
      <c r="T441" s="138"/>
      <c r="AT441" s="135" t="s">
        <v>179</v>
      </c>
      <c r="AU441" s="135" t="s">
        <v>78</v>
      </c>
      <c r="AV441" s="13" t="s">
        <v>76</v>
      </c>
      <c r="AW441" s="13" t="s">
        <v>30</v>
      </c>
      <c r="AX441" s="13" t="s">
        <v>68</v>
      </c>
      <c r="AY441" s="135" t="s">
        <v>168</v>
      </c>
    </row>
    <row r="442" spans="1:51" s="14" customFormat="1" ht="12">
      <c r="A442" s="311"/>
      <c r="B442" s="312"/>
      <c r="C442" s="311"/>
      <c r="D442" s="308" t="s">
        <v>179</v>
      </c>
      <c r="E442" s="313" t="s">
        <v>3</v>
      </c>
      <c r="F442" s="314" t="s">
        <v>546</v>
      </c>
      <c r="G442" s="311"/>
      <c r="H442" s="315">
        <v>5</v>
      </c>
      <c r="I442" s="268"/>
      <c r="J442" s="311"/>
      <c r="K442" s="311"/>
      <c r="L442" s="139"/>
      <c r="M442" s="141"/>
      <c r="N442" s="142"/>
      <c r="O442" s="142"/>
      <c r="P442" s="142"/>
      <c r="Q442" s="142"/>
      <c r="R442" s="142"/>
      <c r="S442" s="142"/>
      <c r="T442" s="143"/>
      <c r="AT442" s="140" t="s">
        <v>179</v>
      </c>
      <c r="AU442" s="140" t="s">
        <v>78</v>
      </c>
      <c r="AV442" s="14" t="s">
        <v>78</v>
      </c>
      <c r="AW442" s="14" t="s">
        <v>30</v>
      </c>
      <c r="AX442" s="14" t="s">
        <v>68</v>
      </c>
      <c r="AY442" s="140" t="s">
        <v>168</v>
      </c>
    </row>
    <row r="443" spans="1:51" s="16" customFormat="1" ht="12">
      <c r="A443" s="321"/>
      <c r="B443" s="322"/>
      <c r="C443" s="321"/>
      <c r="D443" s="308" t="s">
        <v>179</v>
      </c>
      <c r="E443" s="323" t="s">
        <v>3</v>
      </c>
      <c r="F443" s="324" t="s">
        <v>198</v>
      </c>
      <c r="G443" s="321"/>
      <c r="H443" s="325">
        <v>33</v>
      </c>
      <c r="I443" s="270"/>
      <c r="J443" s="321"/>
      <c r="K443" s="321"/>
      <c r="L443" s="149"/>
      <c r="M443" s="151"/>
      <c r="N443" s="152"/>
      <c r="O443" s="152"/>
      <c r="P443" s="152"/>
      <c r="Q443" s="152"/>
      <c r="R443" s="152"/>
      <c r="S443" s="152"/>
      <c r="T443" s="153"/>
      <c r="AT443" s="150" t="s">
        <v>179</v>
      </c>
      <c r="AU443" s="150" t="s">
        <v>78</v>
      </c>
      <c r="AV443" s="16" t="s">
        <v>199</v>
      </c>
      <c r="AW443" s="16" t="s">
        <v>30</v>
      </c>
      <c r="AX443" s="16" t="s">
        <v>68</v>
      </c>
      <c r="AY443" s="150" t="s">
        <v>168</v>
      </c>
    </row>
    <row r="444" spans="1:51" s="15" customFormat="1" ht="12">
      <c r="A444" s="316"/>
      <c r="B444" s="317"/>
      <c r="C444" s="316"/>
      <c r="D444" s="308" t="s">
        <v>179</v>
      </c>
      <c r="E444" s="318" t="s">
        <v>3</v>
      </c>
      <c r="F444" s="319" t="s">
        <v>186</v>
      </c>
      <c r="G444" s="316"/>
      <c r="H444" s="320">
        <v>82.385</v>
      </c>
      <c r="I444" s="269"/>
      <c r="J444" s="316"/>
      <c r="K444" s="316"/>
      <c r="L444" s="144"/>
      <c r="M444" s="146"/>
      <c r="N444" s="147"/>
      <c r="O444" s="147"/>
      <c r="P444" s="147"/>
      <c r="Q444" s="147"/>
      <c r="R444" s="147"/>
      <c r="S444" s="147"/>
      <c r="T444" s="148"/>
      <c r="AT444" s="145" t="s">
        <v>179</v>
      </c>
      <c r="AU444" s="145" t="s">
        <v>78</v>
      </c>
      <c r="AV444" s="15" t="s">
        <v>175</v>
      </c>
      <c r="AW444" s="15" t="s">
        <v>30</v>
      </c>
      <c r="AX444" s="15" t="s">
        <v>76</v>
      </c>
      <c r="AY444" s="145" t="s">
        <v>168</v>
      </c>
    </row>
    <row r="445" spans="1:65" s="2" customFormat="1" ht="55.5" customHeight="1">
      <c r="A445" s="273"/>
      <c r="B445" s="276"/>
      <c r="C445" s="298" t="s">
        <v>547</v>
      </c>
      <c r="D445" s="298" t="s">
        <v>170</v>
      </c>
      <c r="E445" s="299" t="s">
        <v>548</v>
      </c>
      <c r="F445" s="300" t="s">
        <v>549</v>
      </c>
      <c r="G445" s="301" t="s">
        <v>263</v>
      </c>
      <c r="H445" s="302">
        <v>167.191</v>
      </c>
      <c r="I445" s="266"/>
      <c r="J445" s="303">
        <f>ROUND(I445*H445,2)</f>
        <v>0</v>
      </c>
      <c r="K445" s="300" t="s">
        <v>3</v>
      </c>
      <c r="L445" s="32"/>
      <c r="M445" s="126" t="s">
        <v>3</v>
      </c>
      <c r="N445" s="127" t="s">
        <v>39</v>
      </c>
      <c r="O445" s="128">
        <v>3.412</v>
      </c>
      <c r="P445" s="128">
        <f>O445*H445</f>
        <v>570.455692</v>
      </c>
      <c r="Q445" s="128">
        <v>0.01217</v>
      </c>
      <c r="R445" s="128">
        <f>Q445*H445</f>
        <v>2.03471447</v>
      </c>
      <c r="S445" s="128">
        <v>0</v>
      </c>
      <c r="T445" s="129">
        <f>S445*H445</f>
        <v>0</v>
      </c>
      <c r="U445" s="31"/>
      <c r="V445" s="31"/>
      <c r="W445" s="31"/>
      <c r="X445" s="31"/>
      <c r="Y445" s="31"/>
      <c r="Z445" s="31"/>
      <c r="AA445" s="31"/>
      <c r="AB445" s="31"/>
      <c r="AC445" s="31"/>
      <c r="AD445" s="31"/>
      <c r="AE445" s="31"/>
      <c r="AR445" s="130" t="s">
        <v>175</v>
      </c>
      <c r="AT445" s="130" t="s">
        <v>170</v>
      </c>
      <c r="AU445" s="130" t="s">
        <v>78</v>
      </c>
      <c r="AY445" s="19" t="s">
        <v>168</v>
      </c>
      <c r="BE445" s="131">
        <f>IF(N445="základní",J445,0)</f>
        <v>0</v>
      </c>
      <c r="BF445" s="131">
        <f>IF(N445="snížená",J445,0)</f>
        <v>0</v>
      </c>
      <c r="BG445" s="131">
        <f>IF(N445="zákl. přenesená",J445,0)</f>
        <v>0</v>
      </c>
      <c r="BH445" s="131">
        <f>IF(N445="sníž. přenesená",J445,0)</f>
        <v>0</v>
      </c>
      <c r="BI445" s="131">
        <f>IF(N445="nulová",J445,0)</f>
        <v>0</v>
      </c>
      <c r="BJ445" s="19" t="s">
        <v>76</v>
      </c>
      <c r="BK445" s="131">
        <f>ROUND(I445*H445,2)</f>
        <v>0</v>
      </c>
      <c r="BL445" s="19" t="s">
        <v>175</v>
      </c>
      <c r="BM445" s="130" t="s">
        <v>550</v>
      </c>
    </row>
    <row r="446" spans="1:51" s="13" customFormat="1" ht="12">
      <c r="A446" s="306"/>
      <c r="B446" s="307"/>
      <c r="C446" s="306"/>
      <c r="D446" s="308" t="s">
        <v>179</v>
      </c>
      <c r="E446" s="309" t="s">
        <v>3</v>
      </c>
      <c r="F446" s="310" t="s">
        <v>551</v>
      </c>
      <c r="G446" s="306"/>
      <c r="H446" s="309" t="s">
        <v>3</v>
      </c>
      <c r="I446" s="267"/>
      <c r="J446" s="306"/>
      <c r="K446" s="306"/>
      <c r="L446" s="134"/>
      <c r="M446" s="136"/>
      <c r="N446" s="137"/>
      <c r="O446" s="137"/>
      <c r="P446" s="137"/>
      <c r="Q446" s="137"/>
      <c r="R446" s="137"/>
      <c r="S446" s="137"/>
      <c r="T446" s="138"/>
      <c r="AT446" s="135" t="s">
        <v>179</v>
      </c>
      <c r="AU446" s="135" t="s">
        <v>78</v>
      </c>
      <c r="AV446" s="13" t="s">
        <v>76</v>
      </c>
      <c r="AW446" s="13" t="s">
        <v>30</v>
      </c>
      <c r="AX446" s="13" t="s">
        <v>68</v>
      </c>
      <c r="AY446" s="135" t="s">
        <v>168</v>
      </c>
    </row>
    <row r="447" spans="1:51" s="13" customFormat="1" ht="12">
      <c r="A447" s="306"/>
      <c r="B447" s="307"/>
      <c r="C447" s="306"/>
      <c r="D447" s="308" t="s">
        <v>179</v>
      </c>
      <c r="E447" s="309" t="s">
        <v>3</v>
      </c>
      <c r="F447" s="310" t="s">
        <v>517</v>
      </c>
      <c r="G447" s="306"/>
      <c r="H447" s="309" t="s">
        <v>3</v>
      </c>
      <c r="I447" s="267"/>
      <c r="J447" s="306"/>
      <c r="K447" s="306"/>
      <c r="L447" s="134"/>
      <c r="M447" s="136"/>
      <c r="N447" s="137"/>
      <c r="O447" s="137"/>
      <c r="P447" s="137"/>
      <c r="Q447" s="137"/>
      <c r="R447" s="137"/>
      <c r="S447" s="137"/>
      <c r="T447" s="138"/>
      <c r="AT447" s="135" t="s">
        <v>179</v>
      </c>
      <c r="AU447" s="135" t="s">
        <v>78</v>
      </c>
      <c r="AV447" s="13" t="s">
        <v>76</v>
      </c>
      <c r="AW447" s="13" t="s">
        <v>30</v>
      </c>
      <c r="AX447" s="13" t="s">
        <v>68</v>
      </c>
      <c r="AY447" s="135" t="s">
        <v>168</v>
      </c>
    </row>
    <row r="448" spans="1:51" s="14" customFormat="1" ht="12">
      <c r="A448" s="311"/>
      <c r="B448" s="312"/>
      <c r="C448" s="311"/>
      <c r="D448" s="308" t="s">
        <v>179</v>
      </c>
      <c r="E448" s="313" t="s">
        <v>3</v>
      </c>
      <c r="F448" s="314" t="s">
        <v>552</v>
      </c>
      <c r="G448" s="311"/>
      <c r="H448" s="315">
        <v>19.7</v>
      </c>
      <c r="I448" s="268"/>
      <c r="J448" s="311"/>
      <c r="K448" s="311"/>
      <c r="L448" s="139"/>
      <c r="M448" s="141"/>
      <c r="N448" s="142"/>
      <c r="O448" s="142"/>
      <c r="P448" s="142"/>
      <c r="Q448" s="142"/>
      <c r="R448" s="142"/>
      <c r="S448" s="142"/>
      <c r="T448" s="143"/>
      <c r="AT448" s="140" t="s">
        <v>179</v>
      </c>
      <c r="AU448" s="140" t="s">
        <v>78</v>
      </c>
      <c r="AV448" s="14" t="s">
        <v>78</v>
      </c>
      <c r="AW448" s="14" t="s">
        <v>30</v>
      </c>
      <c r="AX448" s="14" t="s">
        <v>68</v>
      </c>
      <c r="AY448" s="140" t="s">
        <v>168</v>
      </c>
    </row>
    <row r="449" spans="1:51" s="14" customFormat="1" ht="12">
      <c r="A449" s="311"/>
      <c r="B449" s="312"/>
      <c r="C449" s="311"/>
      <c r="D449" s="308" t="s">
        <v>179</v>
      </c>
      <c r="E449" s="313" t="s">
        <v>3</v>
      </c>
      <c r="F449" s="314" t="s">
        <v>553</v>
      </c>
      <c r="G449" s="311"/>
      <c r="H449" s="315">
        <v>-2.097</v>
      </c>
      <c r="I449" s="268"/>
      <c r="J449" s="311"/>
      <c r="K449" s="311"/>
      <c r="L449" s="139"/>
      <c r="M449" s="141"/>
      <c r="N449" s="142"/>
      <c r="O449" s="142"/>
      <c r="P449" s="142"/>
      <c r="Q449" s="142"/>
      <c r="R449" s="142"/>
      <c r="S449" s="142"/>
      <c r="T449" s="143"/>
      <c r="AT449" s="140" t="s">
        <v>179</v>
      </c>
      <c r="AU449" s="140" t="s">
        <v>78</v>
      </c>
      <c r="AV449" s="14" t="s">
        <v>78</v>
      </c>
      <c r="AW449" s="14" t="s">
        <v>30</v>
      </c>
      <c r="AX449" s="14" t="s">
        <v>68</v>
      </c>
      <c r="AY449" s="140" t="s">
        <v>168</v>
      </c>
    </row>
    <row r="450" spans="1:51" s="13" customFormat="1" ht="12">
      <c r="A450" s="306"/>
      <c r="B450" s="307"/>
      <c r="C450" s="306"/>
      <c r="D450" s="308" t="s">
        <v>179</v>
      </c>
      <c r="E450" s="309" t="s">
        <v>3</v>
      </c>
      <c r="F450" s="310" t="s">
        <v>495</v>
      </c>
      <c r="G450" s="306"/>
      <c r="H450" s="309" t="s">
        <v>3</v>
      </c>
      <c r="I450" s="267"/>
      <c r="J450" s="306"/>
      <c r="K450" s="306"/>
      <c r="L450" s="134"/>
      <c r="M450" s="136"/>
      <c r="N450" s="137"/>
      <c r="O450" s="137"/>
      <c r="P450" s="137"/>
      <c r="Q450" s="137"/>
      <c r="R450" s="137"/>
      <c r="S450" s="137"/>
      <c r="T450" s="138"/>
      <c r="AT450" s="135" t="s">
        <v>179</v>
      </c>
      <c r="AU450" s="135" t="s">
        <v>78</v>
      </c>
      <c r="AV450" s="13" t="s">
        <v>76</v>
      </c>
      <c r="AW450" s="13" t="s">
        <v>30</v>
      </c>
      <c r="AX450" s="13" t="s">
        <v>68</v>
      </c>
      <c r="AY450" s="135" t="s">
        <v>168</v>
      </c>
    </row>
    <row r="451" spans="1:51" s="14" customFormat="1" ht="12">
      <c r="A451" s="311"/>
      <c r="B451" s="312"/>
      <c r="C451" s="311"/>
      <c r="D451" s="308" t="s">
        <v>179</v>
      </c>
      <c r="E451" s="313" t="s">
        <v>3</v>
      </c>
      <c r="F451" s="314" t="s">
        <v>554</v>
      </c>
      <c r="G451" s="311"/>
      <c r="H451" s="315">
        <v>33</v>
      </c>
      <c r="I451" s="268"/>
      <c r="J451" s="311"/>
      <c r="K451" s="311"/>
      <c r="L451" s="139"/>
      <c r="M451" s="141"/>
      <c r="N451" s="142"/>
      <c r="O451" s="142"/>
      <c r="P451" s="142"/>
      <c r="Q451" s="142"/>
      <c r="R451" s="142"/>
      <c r="S451" s="142"/>
      <c r="T451" s="143"/>
      <c r="AT451" s="140" t="s">
        <v>179</v>
      </c>
      <c r="AU451" s="140" t="s">
        <v>78</v>
      </c>
      <c r="AV451" s="14" t="s">
        <v>78</v>
      </c>
      <c r="AW451" s="14" t="s">
        <v>30</v>
      </c>
      <c r="AX451" s="14" t="s">
        <v>68</v>
      </c>
      <c r="AY451" s="140" t="s">
        <v>168</v>
      </c>
    </row>
    <row r="452" spans="1:51" s="14" customFormat="1" ht="12">
      <c r="A452" s="311"/>
      <c r="B452" s="312"/>
      <c r="C452" s="311"/>
      <c r="D452" s="308" t="s">
        <v>179</v>
      </c>
      <c r="E452" s="313" t="s">
        <v>3</v>
      </c>
      <c r="F452" s="314" t="s">
        <v>555</v>
      </c>
      <c r="G452" s="311"/>
      <c r="H452" s="315">
        <v>-5.395</v>
      </c>
      <c r="I452" s="268"/>
      <c r="J452" s="311"/>
      <c r="K452" s="311"/>
      <c r="L452" s="139"/>
      <c r="M452" s="141"/>
      <c r="N452" s="142"/>
      <c r="O452" s="142"/>
      <c r="P452" s="142"/>
      <c r="Q452" s="142"/>
      <c r="R452" s="142"/>
      <c r="S452" s="142"/>
      <c r="T452" s="143"/>
      <c r="AT452" s="140" t="s">
        <v>179</v>
      </c>
      <c r="AU452" s="140" t="s">
        <v>78</v>
      </c>
      <c r="AV452" s="14" t="s">
        <v>78</v>
      </c>
      <c r="AW452" s="14" t="s">
        <v>30</v>
      </c>
      <c r="AX452" s="14" t="s">
        <v>68</v>
      </c>
      <c r="AY452" s="140" t="s">
        <v>168</v>
      </c>
    </row>
    <row r="453" spans="1:51" s="13" customFormat="1" ht="12">
      <c r="A453" s="306"/>
      <c r="B453" s="307"/>
      <c r="C453" s="306"/>
      <c r="D453" s="308" t="s">
        <v>179</v>
      </c>
      <c r="E453" s="309" t="s">
        <v>3</v>
      </c>
      <c r="F453" s="310" t="s">
        <v>497</v>
      </c>
      <c r="G453" s="306"/>
      <c r="H453" s="309" t="s">
        <v>3</v>
      </c>
      <c r="I453" s="267"/>
      <c r="J453" s="306"/>
      <c r="K453" s="306"/>
      <c r="L453" s="134"/>
      <c r="M453" s="136"/>
      <c r="N453" s="137"/>
      <c r="O453" s="137"/>
      <c r="P453" s="137"/>
      <c r="Q453" s="137"/>
      <c r="R453" s="137"/>
      <c r="S453" s="137"/>
      <c r="T453" s="138"/>
      <c r="AT453" s="135" t="s">
        <v>179</v>
      </c>
      <c r="AU453" s="135" t="s">
        <v>78</v>
      </c>
      <c r="AV453" s="13" t="s">
        <v>76</v>
      </c>
      <c r="AW453" s="13" t="s">
        <v>30</v>
      </c>
      <c r="AX453" s="13" t="s">
        <v>68</v>
      </c>
      <c r="AY453" s="135" t="s">
        <v>168</v>
      </c>
    </row>
    <row r="454" spans="1:51" s="14" customFormat="1" ht="12">
      <c r="A454" s="311"/>
      <c r="B454" s="312"/>
      <c r="C454" s="311"/>
      <c r="D454" s="308" t="s">
        <v>179</v>
      </c>
      <c r="E454" s="313" t="s">
        <v>3</v>
      </c>
      <c r="F454" s="314" t="s">
        <v>556</v>
      </c>
      <c r="G454" s="311"/>
      <c r="H454" s="315">
        <v>92.7</v>
      </c>
      <c r="I454" s="268"/>
      <c r="J454" s="311"/>
      <c r="K454" s="311"/>
      <c r="L454" s="139"/>
      <c r="M454" s="141"/>
      <c r="N454" s="142"/>
      <c r="O454" s="142"/>
      <c r="P454" s="142"/>
      <c r="Q454" s="142"/>
      <c r="R454" s="142"/>
      <c r="S454" s="142"/>
      <c r="T454" s="143"/>
      <c r="AT454" s="140" t="s">
        <v>179</v>
      </c>
      <c r="AU454" s="140" t="s">
        <v>78</v>
      </c>
      <c r="AV454" s="14" t="s">
        <v>78</v>
      </c>
      <c r="AW454" s="14" t="s">
        <v>30</v>
      </c>
      <c r="AX454" s="14" t="s">
        <v>68</v>
      </c>
      <c r="AY454" s="140" t="s">
        <v>168</v>
      </c>
    </row>
    <row r="455" spans="1:51" s="14" customFormat="1" ht="12">
      <c r="A455" s="311"/>
      <c r="B455" s="312"/>
      <c r="C455" s="311"/>
      <c r="D455" s="308" t="s">
        <v>179</v>
      </c>
      <c r="E455" s="313" t="s">
        <v>3</v>
      </c>
      <c r="F455" s="314" t="s">
        <v>557</v>
      </c>
      <c r="G455" s="311"/>
      <c r="H455" s="315">
        <v>0.28</v>
      </c>
      <c r="I455" s="268"/>
      <c r="J455" s="311"/>
      <c r="K455" s="311"/>
      <c r="L455" s="139"/>
      <c r="M455" s="141"/>
      <c r="N455" s="142"/>
      <c r="O455" s="142"/>
      <c r="P455" s="142"/>
      <c r="Q455" s="142"/>
      <c r="R455" s="142"/>
      <c r="S455" s="142"/>
      <c r="T455" s="143"/>
      <c r="AT455" s="140" t="s">
        <v>179</v>
      </c>
      <c r="AU455" s="140" t="s">
        <v>78</v>
      </c>
      <c r="AV455" s="14" t="s">
        <v>78</v>
      </c>
      <c r="AW455" s="14" t="s">
        <v>30</v>
      </c>
      <c r="AX455" s="14" t="s">
        <v>68</v>
      </c>
      <c r="AY455" s="140" t="s">
        <v>168</v>
      </c>
    </row>
    <row r="456" spans="1:51" s="14" customFormat="1" ht="12">
      <c r="A456" s="311"/>
      <c r="B456" s="312"/>
      <c r="C456" s="311"/>
      <c r="D456" s="308" t="s">
        <v>179</v>
      </c>
      <c r="E456" s="313" t="s">
        <v>3</v>
      </c>
      <c r="F456" s="314" t="s">
        <v>558</v>
      </c>
      <c r="G456" s="311"/>
      <c r="H456" s="315">
        <v>-0.195</v>
      </c>
      <c r="I456" s="268"/>
      <c r="J456" s="311"/>
      <c r="K456" s="311"/>
      <c r="L456" s="139"/>
      <c r="M456" s="141"/>
      <c r="N456" s="142"/>
      <c r="O456" s="142"/>
      <c r="P456" s="142"/>
      <c r="Q456" s="142"/>
      <c r="R456" s="142"/>
      <c r="S456" s="142"/>
      <c r="T456" s="143"/>
      <c r="AT456" s="140" t="s">
        <v>179</v>
      </c>
      <c r="AU456" s="140" t="s">
        <v>78</v>
      </c>
      <c r="AV456" s="14" t="s">
        <v>78</v>
      </c>
      <c r="AW456" s="14" t="s">
        <v>30</v>
      </c>
      <c r="AX456" s="14" t="s">
        <v>68</v>
      </c>
      <c r="AY456" s="140" t="s">
        <v>168</v>
      </c>
    </row>
    <row r="457" spans="1:51" s="13" customFormat="1" ht="12">
      <c r="A457" s="306"/>
      <c r="B457" s="307"/>
      <c r="C457" s="306"/>
      <c r="D457" s="308" t="s">
        <v>179</v>
      </c>
      <c r="E457" s="309" t="s">
        <v>3</v>
      </c>
      <c r="F457" s="310" t="s">
        <v>500</v>
      </c>
      <c r="G457" s="306"/>
      <c r="H457" s="309" t="s">
        <v>3</v>
      </c>
      <c r="I457" s="267"/>
      <c r="J457" s="306"/>
      <c r="K457" s="306"/>
      <c r="L457" s="134"/>
      <c r="M457" s="136"/>
      <c r="N457" s="137"/>
      <c r="O457" s="137"/>
      <c r="P457" s="137"/>
      <c r="Q457" s="137"/>
      <c r="R457" s="137"/>
      <c r="S457" s="137"/>
      <c r="T457" s="138"/>
      <c r="AT457" s="135" t="s">
        <v>179</v>
      </c>
      <c r="AU457" s="135" t="s">
        <v>78</v>
      </c>
      <c r="AV457" s="13" t="s">
        <v>76</v>
      </c>
      <c r="AW457" s="13" t="s">
        <v>30</v>
      </c>
      <c r="AX457" s="13" t="s">
        <v>68</v>
      </c>
      <c r="AY457" s="135" t="s">
        <v>168</v>
      </c>
    </row>
    <row r="458" spans="1:51" s="14" customFormat="1" ht="12">
      <c r="A458" s="311"/>
      <c r="B458" s="312"/>
      <c r="C458" s="311"/>
      <c r="D458" s="308" t="s">
        <v>179</v>
      </c>
      <c r="E458" s="313" t="s">
        <v>3</v>
      </c>
      <c r="F458" s="314" t="s">
        <v>559</v>
      </c>
      <c r="G458" s="311"/>
      <c r="H458" s="315">
        <v>30</v>
      </c>
      <c r="I458" s="268"/>
      <c r="J458" s="311"/>
      <c r="K458" s="311"/>
      <c r="L458" s="139"/>
      <c r="M458" s="141"/>
      <c r="N458" s="142"/>
      <c r="O458" s="142"/>
      <c r="P458" s="142"/>
      <c r="Q458" s="142"/>
      <c r="R458" s="142"/>
      <c r="S458" s="142"/>
      <c r="T458" s="143"/>
      <c r="AT458" s="140" t="s">
        <v>179</v>
      </c>
      <c r="AU458" s="140" t="s">
        <v>78</v>
      </c>
      <c r="AV458" s="14" t="s">
        <v>78</v>
      </c>
      <c r="AW458" s="14" t="s">
        <v>30</v>
      </c>
      <c r="AX458" s="14" t="s">
        <v>68</v>
      </c>
      <c r="AY458" s="140" t="s">
        <v>168</v>
      </c>
    </row>
    <row r="459" spans="1:51" s="14" customFormat="1" ht="12">
      <c r="A459" s="311"/>
      <c r="B459" s="312"/>
      <c r="C459" s="311"/>
      <c r="D459" s="308" t="s">
        <v>179</v>
      </c>
      <c r="E459" s="313" t="s">
        <v>3</v>
      </c>
      <c r="F459" s="314" t="s">
        <v>560</v>
      </c>
      <c r="G459" s="311"/>
      <c r="H459" s="315">
        <v>-0.739</v>
      </c>
      <c r="I459" s="268"/>
      <c r="J459" s="311"/>
      <c r="K459" s="311"/>
      <c r="L459" s="139"/>
      <c r="M459" s="141"/>
      <c r="N459" s="142"/>
      <c r="O459" s="142"/>
      <c r="P459" s="142"/>
      <c r="Q459" s="142"/>
      <c r="R459" s="142"/>
      <c r="S459" s="142"/>
      <c r="T459" s="143"/>
      <c r="AT459" s="140" t="s">
        <v>179</v>
      </c>
      <c r="AU459" s="140" t="s">
        <v>78</v>
      </c>
      <c r="AV459" s="14" t="s">
        <v>78</v>
      </c>
      <c r="AW459" s="14" t="s">
        <v>30</v>
      </c>
      <c r="AX459" s="14" t="s">
        <v>68</v>
      </c>
      <c r="AY459" s="140" t="s">
        <v>168</v>
      </c>
    </row>
    <row r="460" spans="1:51" s="14" customFormat="1" ht="12">
      <c r="A460" s="311"/>
      <c r="B460" s="312"/>
      <c r="C460" s="311"/>
      <c r="D460" s="308" t="s">
        <v>179</v>
      </c>
      <c r="E460" s="313" t="s">
        <v>3</v>
      </c>
      <c r="F460" s="314" t="s">
        <v>561</v>
      </c>
      <c r="G460" s="311"/>
      <c r="H460" s="315">
        <v>-0.063</v>
      </c>
      <c r="I460" s="268"/>
      <c r="J460" s="311"/>
      <c r="K460" s="311"/>
      <c r="L460" s="139"/>
      <c r="M460" s="141"/>
      <c r="N460" s="142"/>
      <c r="O460" s="142"/>
      <c r="P460" s="142"/>
      <c r="Q460" s="142"/>
      <c r="R460" s="142"/>
      <c r="S460" s="142"/>
      <c r="T460" s="143"/>
      <c r="AT460" s="140" t="s">
        <v>179</v>
      </c>
      <c r="AU460" s="140" t="s">
        <v>78</v>
      </c>
      <c r="AV460" s="14" t="s">
        <v>78</v>
      </c>
      <c r="AW460" s="14" t="s">
        <v>30</v>
      </c>
      <c r="AX460" s="14" t="s">
        <v>68</v>
      </c>
      <c r="AY460" s="140" t="s">
        <v>168</v>
      </c>
    </row>
    <row r="461" spans="1:51" s="15" customFormat="1" ht="12">
      <c r="A461" s="316"/>
      <c r="B461" s="317"/>
      <c r="C461" s="316"/>
      <c r="D461" s="308" t="s">
        <v>179</v>
      </c>
      <c r="E461" s="318" t="s">
        <v>3</v>
      </c>
      <c r="F461" s="319" t="s">
        <v>186</v>
      </c>
      <c r="G461" s="316"/>
      <c r="H461" s="320">
        <v>167.191</v>
      </c>
      <c r="I461" s="269"/>
      <c r="J461" s="316"/>
      <c r="K461" s="316"/>
      <c r="L461" s="144"/>
      <c r="M461" s="146"/>
      <c r="N461" s="147"/>
      <c r="O461" s="147"/>
      <c r="P461" s="147"/>
      <c r="Q461" s="147"/>
      <c r="R461" s="147"/>
      <c r="S461" s="147"/>
      <c r="T461" s="148"/>
      <c r="AT461" s="145" t="s">
        <v>179</v>
      </c>
      <c r="AU461" s="145" t="s">
        <v>78</v>
      </c>
      <c r="AV461" s="15" t="s">
        <v>175</v>
      </c>
      <c r="AW461" s="15" t="s">
        <v>30</v>
      </c>
      <c r="AX461" s="15" t="s">
        <v>76</v>
      </c>
      <c r="AY461" s="145" t="s">
        <v>168</v>
      </c>
    </row>
    <row r="462" spans="1:65" s="2" customFormat="1" ht="66.75" customHeight="1">
      <c r="A462" s="273"/>
      <c r="B462" s="276"/>
      <c r="C462" s="298" t="s">
        <v>562</v>
      </c>
      <c r="D462" s="298" t="s">
        <v>170</v>
      </c>
      <c r="E462" s="299" t="s">
        <v>563</v>
      </c>
      <c r="F462" s="300" t="s">
        <v>564</v>
      </c>
      <c r="G462" s="301" t="s">
        <v>263</v>
      </c>
      <c r="H462" s="302">
        <v>36.6</v>
      </c>
      <c r="I462" s="266"/>
      <c r="J462" s="303">
        <f>ROUND(I462*H462,2)</f>
        <v>0</v>
      </c>
      <c r="K462" s="300" t="s">
        <v>3</v>
      </c>
      <c r="L462" s="32"/>
      <c r="M462" s="126" t="s">
        <v>3</v>
      </c>
      <c r="N462" s="127" t="s">
        <v>39</v>
      </c>
      <c r="O462" s="128">
        <v>3.868</v>
      </c>
      <c r="P462" s="128">
        <f>O462*H462</f>
        <v>141.5688</v>
      </c>
      <c r="Q462" s="128">
        <v>0.01106</v>
      </c>
      <c r="R462" s="128">
        <f>Q462*H462</f>
        <v>0.40479600000000004</v>
      </c>
      <c r="S462" s="128">
        <v>0</v>
      </c>
      <c r="T462" s="129">
        <f>S462*H462</f>
        <v>0</v>
      </c>
      <c r="U462" s="31"/>
      <c r="V462" s="31"/>
      <c r="W462" s="31"/>
      <c r="X462" s="31"/>
      <c r="Y462" s="31"/>
      <c r="Z462" s="31"/>
      <c r="AA462" s="31"/>
      <c r="AB462" s="31"/>
      <c r="AC462" s="31"/>
      <c r="AD462" s="31"/>
      <c r="AE462" s="31"/>
      <c r="AR462" s="130" t="s">
        <v>175</v>
      </c>
      <c r="AT462" s="130" t="s">
        <v>170</v>
      </c>
      <c r="AU462" s="130" t="s">
        <v>78</v>
      </c>
      <c r="AY462" s="19" t="s">
        <v>168</v>
      </c>
      <c r="BE462" s="131">
        <f>IF(N462="základní",J462,0)</f>
        <v>0</v>
      </c>
      <c r="BF462" s="131">
        <f>IF(N462="snížená",J462,0)</f>
        <v>0</v>
      </c>
      <c r="BG462" s="131">
        <f>IF(N462="zákl. přenesená",J462,0)</f>
        <v>0</v>
      </c>
      <c r="BH462" s="131">
        <f>IF(N462="sníž. přenesená",J462,0)</f>
        <v>0</v>
      </c>
      <c r="BI462" s="131">
        <f>IF(N462="nulová",J462,0)</f>
        <v>0</v>
      </c>
      <c r="BJ462" s="19" t="s">
        <v>76</v>
      </c>
      <c r="BK462" s="131">
        <f>ROUND(I462*H462,2)</f>
        <v>0</v>
      </c>
      <c r="BL462" s="19" t="s">
        <v>175</v>
      </c>
      <c r="BM462" s="130" t="s">
        <v>565</v>
      </c>
    </row>
    <row r="463" spans="1:51" s="13" customFormat="1" ht="12">
      <c r="A463" s="306"/>
      <c r="B463" s="307"/>
      <c r="C463" s="306"/>
      <c r="D463" s="308" t="s">
        <v>179</v>
      </c>
      <c r="E463" s="309" t="s">
        <v>3</v>
      </c>
      <c r="F463" s="310" t="s">
        <v>566</v>
      </c>
      <c r="G463" s="306"/>
      <c r="H463" s="309" t="s">
        <v>3</v>
      </c>
      <c r="I463" s="267"/>
      <c r="J463" s="306"/>
      <c r="K463" s="306"/>
      <c r="L463" s="134"/>
      <c r="M463" s="136"/>
      <c r="N463" s="137"/>
      <c r="O463" s="137"/>
      <c r="P463" s="137"/>
      <c r="Q463" s="137"/>
      <c r="R463" s="137"/>
      <c r="S463" s="137"/>
      <c r="T463" s="138"/>
      <c r="AT463" s="135" t="s">
        <v>179</v>
      </c>
      <c r="AU463" s="135" t="s">
        <v>78</v>
      </c>
      <c r="AV463" s="13" t="s">
        <v>76</v>
      </c>
      <c r="AW463" s="13" t="s">
        <v>30</v>
      </c>
      <c r="AX463" s="13" t="s">
        <v>68</v>
      </c>
      <c r="AY463" s="135" t="s">
        <v>168</v>
      </c>
    </row>
    <row r="464" spans="1:51" s="13" customFormat="1" ht="12">
      <c r="A464" s="306"/>
      <c r="B464" s="307"/>
      <c r="C464" s="306"/>
      <c r="D464" s="308" t="s">
        <v>179</v>
      </c>
      <c r="E464" s="309" t="s">
        <v>3</v>
      </c>
      <c r="F464" s="310" t="s">
        <v>517</v>
      </c>
      <c r="G464" s="306"/>
      <c r="H464" s="309" t="s">
        <v>3</v>
      </c>
      <c r="I464" s="267"/>
      <c r="J464" s="306"/>
      <c r="K464" s="306"/>
      <c r="L464" s="134"/>
      <c r="M464" s="136"/>
      <c r="N464" s="137"/>
      <c r="O464" s="137"/>
      <c r="P464" s="137"/>
      <c r="Q464" s="137"/>
      <c r="R464" s="137"/>
      <c r="S464" s="137"/>
      <c r="T464" s="138"/>
      <c r="AT464" s="135" t="s">
        <v>179</v>
      </c>
      <c r="AU464" s="135" t="s">
        <v>78</v>
      </c>
      <c r="AV464" s="13" t="s">
        <v>76</v>
      </c>
      <c r="AW464" s="13" t="s">
        <v>30</v>
      </c>
      <c r="AX464" s="13" t="s">
        <v>68</v>
      </c>
      <c r="AY464" s="135" t="s">
        <v>168</v>
      </c>
    </row>
    <row r="465" spans="1:51" s="14" customFormat="1" ht="12">
      <c r="A465" s="311"/>
      <c r="B465" s="312"/>
      <c r="C465" s="311"/>
      <c r="D465" s="308" t="s">
        <v>179</v>
      </c>
      <c r="E465" s="313" t="s">
        <v>3</v>
      </c>
      <c r="F465" s="314" t="s">
        <v>567</v>
      </c>
      <c r="G465" s="311"/>
      <c r="H465" s="315">
        <v>19.5</v>
      </c>
      <c r="I465" s="268"/>
      <c r="J465" s="311"/>
      <c r="K465" s="311"/>
      <c r="L465" s="139"/>
      <c r="M465" s="141"/>
      <c r="N465" s="142"/>
      <c r="O465" s="142"/>
      <c r="P465" s="142"/>
      <c r="Q465" s="142"/>
      <c r="R465" s="142"/>
      <c r="S465" s="142"/>
      <c r="T465" s="143"/>
      <c r="AT465" s="140" t="s">
        <v>179</v>
      </c>
      <c r="AU465" s="140" t="s">
        <v>78</v>
      </c>
      <c r="AV465" s="14" t="s">
        <v>78</v>
      </c>
      <c r="AW465" s="14" t="s">
        <v>30</v>
      </c>
      <c r="AX465" s="14" t="s">
        <v>68</v>
      </c>
      <c r="AY465" s="140" t="s">
        <v>168</v>
      </c>
    </row>
    <row r="466" spans="1:51" s="13" customFormat="1" ht="12">
      <c r="A466" s="306"/>
      <c r="B466" s="307"/>
      <c r="C466" s="306"/>
      <c r="D466" s="308" t="s">
        <v>179</v>
      </c>
      <c r="E466" s="309" t="s">
        <v>3</v>
      </c>
      <c r="F466" s="310" t="s">
        <v>497</v>
      </c>
      <c r="G466" s="306"/>
      <c r="H466" s="309" t="s">
        <v>3</v>
      </c>
      <c r="I466" s="267"/>
      <c r="J466" s="306"/>
      <c r="K466" s="306"/>
      <c r="L466" s="134"/>
      <c r="M466" s="136"/>
      <c r="N466" s="137"/>
      <c r="O466" s="137"/>
      <c r="P466" s="137"/>
      <c r="Q466" s="137"/>
      <c r="R466" s="137"/>
      <c r="S466" s="137"/>
      <c r="T466" s="138"/>
      <c r="AT466" s="135" t="s">
        <v>179</v>
      </c>
      <c r="AU466" s="135" t="s">
        <v>78</v>
      </c>
      <c r="AV466" s="13" t="s">
        <v>76</v>
      </c>
      <c r="AW466" s="13" t="s">
        <v>30</v>
      </c>
      <c r="AX466" s="13" t="s">
        <v>68</v>
      </c>
      <c r="AY466" s="135" t="s">
        <v>168</v>
      </c>
    </row>
    <row r="467" spans="1:51" s="14" customFormat="1" ht="12">
      <c r="A467" s="311"/>
      <c r="B467" s="312"/>
      <c r="C467" s="311"/>
      <c r="D467" s="308" t="s">
        <v>179</v>
      </c>
      <c r="E467" s="313" t="s">
        <v>3</v>
      </c>
      <c r="F467" s="314" t="s">
        <v>568</v>
      </c>
      <c r="G467" s="311"/>
      <c r="H467" s="315">
        <v>17.5</v>
      </c>
      <c r="I467" s="268"/>
      <c r="J467" s="311"/>
      <c r="K467" s="311"/>
      <c r="L467" s="139"/>
      <c r="M467" s="141"/>
      <c r="N467" s="142"/>
      <c r="O467" s="142"/>
      <c r="P467" s="142"/>
      <c r="Q467" s="142"/>
      <c r="R467" s="142"/>
      <c r="S467" s="142"/>
      <c r="T467" s="143"/>
      <c r="AT467" s="140" t="s">
        <v>179</v>
      </c>
      <c r="AU467" s="140" t="s">
        <v>78</v>
      </c>
      <c r="AV467" s="14" t="s">
        <v>78</v>
      </c>
      <c r="AW467" s="14" t="s">
        <v>30</v>
      </c>
      <c r="AX467" s="14" t="s">
        <v>68</v>
      </c>
      <c r="AY467" s="140" t="s">
        <v>168</v>
      </c>
    </row>
    <row r="468" spans="1:51" s="14" customFormat="1" ht="12">
      <c r="A468" s="311"/>
      <c r="B468" s="312"/>
      <c r="C468" s="311"/>
      <c r="D468" s="308" t="s">
        <v>179</v>
      </c>
      <c r="E468" s="313" t="s">
        <v>3</v>
      </c>
      <c r="F468" s="314" t="s">
        <v>569</v>
      </c>
      <c r="G468" s="311"/>
      <c r="H468" s="315">
        <v>-0.4</v>
      </c>
      <c r="I468" s="268"/>
      <c r="J468" s="311"/>
      <c r="K468" s="311"/>
      <c r="L468" s="139"/>
      <c r="M468" s="141"/>
      <c r="N468" s="142"/>
      <c r="O468" s="142"/>
      <c r="P468" s="142"/>
      <c r="Q468" s="142"/>
      <c r="R468" s="142"/>
      <c r="S468" s="142"/>
      <c r="T468" s="143"/>
      <c r="AT468" s="140" t="s">
        <v>179</v>
      </c>
      <c r="AU468" s="140" t="s">
        <v>78</v>
      </c>
      <c r="AV468" s="14" t="s">
        <v>78</v>
      </c>
      <c r="AW468" s="14" t="s">
        <v>30</v>
      </c>
      <c r="AX468" s="14" t="s">
        <v>68</v>
      </c>
      <c r="AY468" s="140" t="s">
        <v>168</v>
      </c>
    </row>
    <row r="469" spans="1:51" s="15" customFormat="1" ht="12">
      <c r="A469" s="316"/>
      <c r="B469" s="317"/>
      <c r="C469" s="316"/>
      <c r="D469" s="308" t="s">
        <v>179</v>
      </c>
      <c r="E469" s="318" t="s">
        <v>3</v>
      </c>
      <c r="F469" s="319" t="s">
        <v>186</v>
      </c>
      <c r="G469" s="316"/>
      <c r="H469" s="320">
        <v>36.6</v>
      </c>
      <c r="I469" s="269"/>
      <c r="J469" s="316"/>
      <c r="K469" s="316"/>
      <c r="L469" s="144"/>
      <c r="M469" s="146"/>
      <c r="N469" s="147"/>
      <c r="O469" s="147"/>
      <c r="P469" s="147"/>
      <c r="Q469" s="147"/>
      <c r="R469" s="147"/>
      <c r="S469" s="147"/>
      <c r="T469" s="148"/>
      <c r="AT469" s="145" t="s">
        <v>179</v>
      </c>
      <c r="AU469" s="145" t="s">
        <v>78</v>
      </c>
      <c r="AV469" s="15" t="s">
        <v>175</v>
      </c>
      <c r="AW469" s="15" t="s">
        <v>30</v>
      </c>
      <c r="AX469" s="15" t="s">
        <v>76</v>
      </c>
      <c r="AY469" s="145" t="s">
        <v>168</v>
      </c>
    </row>
    <row r="470" spans="1:65" s="2" customFormat="1" ht="16.5" customHeight="1">
      <c r="A470" s="273"/>
      <c r="B470" s="276"/>
      <c r="C470" s="298" t="s">
        <v>570</v>
      </c>
      <c r="D470" s="298" t="s">
        <v>170</v>
      </c>
      <c r="E470" s="299" t="s">
        <v>571</v>
      </c>
      <c r="F470" s="300" t="s">
        <v>572</v>
      </c>
      <c r="G470" s="301" t="s">
        <v>335</v>
      </c>
      <c r="H470" s="302">
        <v>18.47</v>
      </c>
      <c r="I470" s="266"/>
      <c r="J470" s="303">
        <f>ROUND(I470*H470,2)</f>
        <v>0</v>
      </c>
      <c r="K470" s="300" t="s">
        <v>174</v>
      </c>
      <c r="L470" s="32"/>
      <c r="M470" s="126" t="s">
        <v>3</v>
      </c>
      <c r="N470" s="127" t="s">
        <v>39</v>
      </c>
      <c r="O470" s="128">
        <v>0.15</v>
      </c>
      <c r="P470" s="128">
        <f>O470*H470</f>
        <v>2.7704999999999997</v>
      </c>
      <c r="Q470" s="128">
        <v>0.02065</v>
      </c>
      <c r="R470" s="128">
        <f>Q470*H470</f>
        <v>0.3814055</v>
      </c>
      <c r="S470" s="128">
        <v>0</v>
      </c>
      <c r="T470" s="129">
        <f>S470*H470</f>
        <v>0</v>
      </c>
      <c r="U470" s="31"/>
      <c r="V470" s="31"/>
      <c r="W470" s="31"/>
      <c r="X470" s="31"/>
      <c r="Y470" s="31"/>
      <c r="Z470" s="31"/>
      <c r="AA470" s="31"/>
      <c r="AB470" s="31"/>
      <c r="AC470" s="31"/>
      <c r="AD470" s="31"/>
      <c r="AE470" s="31"/>
      <c r="AR470" s="130" t="s">
        <v>175</v>
      </c>
      <c r="AT470" s="130" t="s">
        <v>170</v>
      </c>
      <c r="AU470" s="130" t="s">
        <v>78</v>
      </c>
      <c r="AY470" s="19" t="s">
        <v>168</v>
      </c>
      <c r="BE470" s="131">
        <f>IF(N470="základní",J470,0)</f>
        <v>0</v>
      </c>
      <c r="BF470" s="131">
        <f>IF(N470="snížená",J470,0)</f>
        <v>0</v>
      </c>
      <c r="BG470" s="131">
        <f>IF(N470="zákl. přenesená",J470,0)</f>
        <v>0</v>
      </c>
      <c r="BH470" s="131">
        <f>IF(N470="sníž. přenesená",J470,0)</f>
        <v>0</v>
      </c>
      <c r="BI470" s="131">
        <f>IF(N470="nulová",J470,0)</f>
        <v>0</v>
      </c>
      <c r="BJ470" s="19" t="s">
        <v>76</v>
      </c>
      <c r="BK470" s="131">
        <f>ROUND(I470*H470,2)</f>
        <v>0</v>
      </c>
      <c r="BL470" s="19" t="s">
        <v>175</v>
      </c>
      <c r="BM470" s="130" t="s">
        <v>573</v>
      </c>
    </row>
    <row r="471" spans="1:47" s="2" customFormat="1" ht="12">
      <c r="A471" s="273"/>
      <c r="B471" s="276"/>
      <c r="C471" s="273"/>
      <c r="D471" s="304" t="s">
        <v>177</v>
      </c>
      <c r="E471" s="273"/>
      <c r="F471" s="305" t="s">
        <v>574</v>
      </c>
      <c r="G471" s="273"/>
      <c r="H471" s="273"/>
      <c r="I471" s="263"/>
      <c r="J471" s="273"/>
      <c r="K471" s="273"/>
      <c r="L471" s="32"/>
      <c r="M471" s="132"/>
      <c r="N471" s="133"/>
      <c r="O471" s="50"/>
      <c r="P471" s="50"/>
      <c r="Q471" s="50"/>
      <c r="R471" s="50"/>
      <c r="S471" s="50"/>
      <c r="T471" s="51"/>
      <c r="U471" s="31"/>
      <c r="V471" s="31"/>
      <c r="W471" s="31"/>
      <c r="X471" s="31"/>
      <c r="Y471" s="31"/>
      <c r="Z471" s="31"/>
      <c r="AA471" s="31"/>
      <c r="AB471" s="31"/>
      <c r="AC471" s="31"/>
      <c r="AD471" s="31"/>
      <c r="AE471" s="31"/>
      <c r="AT471" s="19" t="s">
        <v>177</v>
      </c>
      <c r="AU471" s="19" t="s">
        <v>78</v>
      </c>
    </row>
    <row r="472" spans="1:63" s="12" customFormat="1" ht="22.9" customHeight="1">
      <c r="A472" s="291"/>
      <c r="B472" s="292"/>
      <c r="C472" s="291"/>
      <c r="D472" s="293" t="s">
        <v>67</v>
      </c>
      <c r="E472" s="296" t="s">
        <v>575</v>
      </c>
      <c r="F472" s="296" t="s">
        <v>576</v>
      </c>
      <c r="G472" s="291"/>
      <c r="H472" s="291"/>
      <c r="I472" s="271"/>
      <c r="J472" s="297">
        <f>BK472</f>
        <v>0</v>
      </c>
      <c r="K472" s="291"/>
      <c r="L472" s="118"/>
      <c r="M472" s="120"/>
      <c r="N472" s="121"/>
      <c r="O472" s="121"/>
      <c r="P472" s="122">
        <f>SUM(P473:P505)</f>
        <v>59.292874999999995</v>
      </c>
      <c r="Q472" s="121"/>
      <c r="R472" s="122">
        <f>SUM(R473:R505)</f>
        <v>18.2661713</v>
      </c>
      <c r="S472" s="121"/>
      <c r="T472" s="123">
        <f>SUM(T473:T505)</f>
        <v>0</v>
      </c>
      <c r="AR472" s="119" t="s">
        <v>76</v>
      </c>
      <c r="AT472" s="124" t="s">
        <v>67</v>
      </c>
      <c r="AU472" s="124" t="s">
        <v>76</v>
      </c>
      <c r="AY472" s="119" t="s">
        <v>168</v>
      </c>
      <c r="BK472" s="125">
        <f>SUM(BK473:BK505)</f>
        <v>0</v>
      </c>
    </row>
    <row r="473" spans="1:65" s="2" customFormat="1" ht="16.5" customHeight="1">
      <c r="A473" s="273"/>
      <c r="B473" s="276"/>
      <c r="C473" s="298" t="s">
        <v>577</v>
      </c>
      <c r="D473" s="298" t="s">
        <v>170</v>
      </c>
      <c r="E473" s="299" t="s">
        <v>578</v>
      </c>
      <c r="F473" s="300" t="s">
        <v>579</v>
      </c>
      <c r="G473" s="301" t="s">
        <v>263</v>
      </c>
      <c r="H473" s="302">
        <v>135.5</v>
      </c>
      <c r="I473" s="266"/>
      <c r="J473" s="303">
        <f>ROUND(I473*H473,2)</f>
        <v>0</v>
      </c>
      <c r="K473" s="300" t="s">
        <v>174</v>
      </c>
      <c r="L473" s="32"/>
      <c r="M473" s="126" t="s">
        <v>3</v>
      </c>
      <c r="N473" s="127" t="s">
        <v>39</v>
      </c>
      <c r="O473" s="128">
        <v>0.305</v>
      </c>
      <c r="P473" s="128">
        <f>O473*H473</f>
        <v>41.3275</v>
      </c>
      <c r="Q473" s="128">
        <v>0.11</v>
      </c>
      <c r="R473" s="128">
        <f>Q473*H473</f>
        <v>14.905</v>
      </c>
      <c r="S473" s="128">
        <v>0</v>
      </c>
      <c r="T473" s="129">
        <f>S473*H473</f>
        <v>0</v>
      </c>
      <c r="U473" s="31"/>
      <c r="V473" s="31"/>
      <c r="W473" s="31"/>
      <c r="X473" s="31"/>
      <c r="Y473" s="31"/>
      <c r="Z473" s="31"/>
      <c r="AA473" s="31"/>
      <c r="AB473" s="31"/>
      <c r="AC473" s="31"/>
      <c r="AD473" s="31"/>
      <c r="AE473" s="31"/>
      <c r="AR473" s="130" t="s">
        <v>175</v>
      </c>
      <c r="AT473" s="130" t="s">
        <v>170</v>
      </c>
      <c r="AU473" s="130" t="s">
        <v>78</v>
      </c>
      <c r="AY473" s="19" t="s">
        <v>168</v>
      </c>
      <c r="BE473" s="131">
        <f>IF(N473="základní",J473,0)</f>
        <v>0</v>
      </c>
      <c r="BF473" s="131">
        <f>IF(N473="snížená",J473,0)</f>
        <v>0</v>
      </c>
      <c r="BG473" s="131">
        <f>IF(N473="zákl. přenesená",J473,0)</f>
        <v>0</v>
      </c>
      <c r="BH473" s="131">
        <f>IF(N473="sníž. přenesená",J473,0)</f>
        <v>0</v>
      </c>
      <c r="BI473" s="131">
        <f>IF(N473="nulová",J473,0)</f>
        <v>0</v>
      </c>
      <c r="BJ473" s="19" t="s">
        <v>76</v>
      </c>
      <c r="BK473" s="131">
        <f>ROUND(I473*H473,2)</f>
        <v>0</v>
      </c>
      <c r="BL473" s="19" t="s">
        <v>175</v>
      </c>
      <c r="BM473" s="130" t="s">
        <v>580</v>
      </c>
    </row>
    <row r="474" spans="1:47" s="2" customFormat="1" ht="12">
      <c r="A474" s="273"/>
      <c r="B474" s="276"/>
      <c r="C474" s="273"/>
      <c r="D474" s="304" t="s">
        <v>177</v>
      </c>
      <c r="E474" s="273"/>
      <c r="F474" s="305" t="s">
        <v>581</v>
      </c>
      <c r="G474" s="273"/>
      <c r="H474" s="273"/>
      <c r="I474" s="263"/>
      <c r="J474" s="273"/>
      <c r="K474" s="273"/>
      <c r="L474" s="32"/>
      <c r="M474" s="132"/>
      <c r="N474" s="133"/>
      <c r="O474" s="50"/>
      <c r="P474" s="50"/>
      <c r="Q474" s="50"/>
      <c r="R474" s="50"/>
      <c r="S474" s="50"/>
      <c r="T474" s="51"/>
      <c r="U474" s="31"/>
      <c r="V474" s="31"/>
      <c r="W474" s="31"/>
      <c r="X474" s="31"/>
      <c r="Y474" s="31"/>
      <c r="Z474" s="31"/>
      <c r="AA474" s="31"/>
      <c r="AB474" s="31"/>
      <c r="AC474" s="31"/>
      <c r="AD474" s="31"/>
      <c r="AE474" s="31"/>
      <c r="AT474" s="19" t="s">
        <v>177</v>
      </c>
      <c r="AU474" s="19" t="s">
        <v>78</v>
      </c>
    </row>
    <row r="475" spans="1:51" s="13" customFormat="1" ht="12">
      <c r="A475" s="306"/>
      <c r="B475" s="307"/>
      <c r="C475" s="306"/>
      <c r="D475" s="308" t="s">
        <v>179</v>
      </c>
      <c r="E475" s="309" t="s">
        <v>3</v>
      </c>
      <c r="F475" s="310" t="s">
        <v>582</v>
      </c>
      <c r="G475" s="306"/>
      <c r="H475" s="309" t="s">
        <v>3</v>
      </c>
      <c r="I475" s="267"/>
      <c r="J475" s="306"/>
      <c r="K475" s="306"/>
      <c r="L475" s="134"/>
      <c r="M475" s="136"/>
      <c r="N475" s="137"/>
      <c r="O475" s="137"/>
      <c r="P475" s="137"/>
      <c r="Q475" s="137"/>
      <c r="R475" s="137"/>
      <c r="S475" s="137"/>
      <c r="T475" s="138"/>
      <c r="AT475" s="135" t="s">
        <v>179</v>
      </c>
      <c r="AU475" s="135" t="s">
        <v>78</v>
      </c>
      <c r="AV475" s="13" t="s">
        <v>76</v>
      </c>
      <c r="AW475" s="13" t="s">
        <v>30</v>
      </c>
      <c r="AX475" s="13" t="s">
        <v>68</v>
      </c>
      <c r="AY475" s="135" t="s">
        <v>168</v>
      </c>
    </row>
    <row r="476" spans="1:51" s="14" customFormat="1" ht="12">
      <c r="A476" s="311"/>
      <c r="B476" s="312"/>
      <c r="C476" s="311"/>
      <c r="D476" s="308" t="s">
        <v>179</v>
      </c>
      <c r="E476" s="313" t="s">
        <v>3</v>
      </c>
      <c r="F476" s="314" t="s">
        <v>583</v>
      </c>
      <c r="G476" s="311"/>
      <c r="H476" s="315">
        <v>1.5</v>
      </c>
      <c r="I476" s="268"/>
      <c r="J476" s="311"/>
      <c r="K476" s="311"/>
      <c r="L476" s="139"/>
      <c r="M476" s="141"/>
      <c r="N476" s="142"/>
      <c r="O476" s="142"/>
      <c r="P476" s="142"/>
      <c r="Q476" s="142"/>
      <c r="R476" s="142"/>
      <c r="S476" s="142"/>
      <c r="T476" s="143"/>
      <c r="AT476" s="140" t="s">
        <v>179</v>
      </c>
      <c r="AU476" s="140" t="s">
        <v>78</v>
      </c>
      <c r="AV476" s="14" t="s">
        <v>78</v>
      </c>
      <c r="AW476" s="14" t="s">
        <v>30</v>
      </c>
      <c r="AX476" s="14" t="s">
        <v>68</v>
      </c>
      <c r="AY476" s="140" t="s">
        <v>168</v>
      </c>
    </row>
    <row r="477" spans="1:51" s="14" customFormat="1" ht="12">
      <c r="A477" s="311"/>
      <c r="B477" s="312"/>
      <c r="C477" s="311"/>
      <c r="D477" s="308" t="s">
        <v>179</v>
      </c>
      <c r="E477" s="313" t="s">
        <v>3</v>
      </c>
      <c r="F477" s="314" t="s">
        <v>584</v>
      </c>
      <c r="G477" s="311"/>
      <c r="H477" s="315">
        <v>13.6</v>
      </c>
      <c r="I477" s="268"/>
      <c r="J477" s="311"/>
      <c r="K477" s="311"/>
      <c r="L477" s="139"/>
      <c r="M477" s="141"/>
      <c r="N477" s="142"/>
      <c r="O477" s="142"/>
      <c r="P477" s="142"/>
      <c r="Q477" s="142"/>
      <c r="R477" s="142"/>
      <c r="S477" s="142"/>
      <c r="T477" s="143"/>
      <c r="AT477" s="140" t="s">
        <v>179</v>
      </c>
      <c r="AU477" s="140" t="s">
        <v>78</v>
      </c>
      <c r="AV477" s="14" t="s">
        <v>78</v>
      </c>
      <c r="AW477" s="14" t="s">
        <v>30</v>
      </c>
      <c r="AX477" s="14" t="s">
        <v>68</v>
      </c>
      <c r="AY477" s="140" t="s">
        <v>168</v>
      </c>
    </row>
    <row r="478" spans="1:51" s="13" customFormat="1" ht="12">
      <c r="A478" s="306"/>
      <c r="B478" s="307"/>
      <c r="C478" s="306"/>
      <c r="D478" s="308" t="s">
        <v>179</v>
      </c>
      <c r="E478" s="309" t="s">
        <v>3</v>
      </c>
      <c r="F478" s="310" t="s">
        <v>585</v>
      </c>
      <c r="G478" s="306"/>
      <c r="H478" s="309" t="s">
        <v>3</v>
      </c>
      <c r="I478" s="267"/>
      <c r="J478" s="306"/>
      <c r="K478" s="306"/>
      <c r="L478" s="134"/>
      <c r="M478" s="136"/>
      <c r="N478" s="137"/>
      <c r="O478" s="137"/>
      <c r="P478" s="137"/>
      <c r="Q478" s="137"/>
      <c r="R478" s="137"/>
      <c r="S478" s="137"/>
      <c r="T478" s="138"/>
      <c r="AT478" s="135" t="s">
        <v>179</v>
      </c>
      <c r="AU478" s="135" t="s">
        <v>78</v>
      </c>
      <c r="AV478" s="13" t="s">
        <v>76</v>
      </c>
      <c r="AW478" s="13" t="s">
        <v>30</v>
      </c>
      <c r="AX478" s="13" t="s">
        <v>68</v>
      </c>
      <c r="AY478" s="135" t="s">
        <v>168</v>
      </c>
    </row>
    <row r="479" spans="1:51" s="14" customFormat="1" ht="12">
      <c r="A479" s="311"/>
      <c r="B479" s="312"/>
      <c r="C479" s="311"/>
      <c r="D479" s="308" t="s">
        <v>179</v>
      </c>
      <c r="E479" s="313" t="s">
        <v>3</v>
      </c>
      <c r="F479" s="314" t="s">
        <v>586</v>
      </c>
      <c r="G479" s="311"/>
      <c r="H479" s="315">
        <v>3.2</v>
      </c>
      <c r="I479" s="268"/>
      <c r="J479" s="311"/>
      <c r="K479" s="311"/>
      <c r="L479" s="139"/>
      <c r="M479" s="141"/>
      <c r="N479" s="142"/>
      <c r="O479" s="142"/>
      <c r="P479" s="142"/>
      <c r="Q479" s="142"/>
      <c r="R479" s="142"/>
      <c r="S479" s="142"/>
      <c r="T479" s="143"/>
      <c r="AT479" s="140" t="s">
        <v>179</v>
      </c>
      <c r="AU479" s="140" t="s">
        <v>78</v>
      </c>
      <c r="AV479" s="14" t="s">
        <v>78</v>
      </c>
      <c r="AW479" s="14" t="s">
        <v>30</v>
      </c>
      <c r="AX479" s="14" t="s">
        <v>68</v>
      </c>
      <c r="AY479" s="140" t="s">
        <v>168</v>
      </c>
    </row>
    <row r="480" spans="1:51" s="13" customFormat="1" ht="12">
      <c r="A480" s="306"/>
      <c r="B480" s="307"/>
      <c r="C480" s="306"/>
      <c r="D480" s="308" t="s">
        <v>179</v>
      </c>
      <c r="E480" s="309" t="s">
        <v>3</v>
      </c>
      <c r="F480" s="310" t="s">
        <v>587</v>
      </c>
      <c r="G480" s="306"/>
      <c r="H480" s="309" t="s">
        <v>3</v>
      </c>
      <c r="I480" s="267"/>
      <c r="J480" s="306"/>
      <c r="K480" s="306"/>
      <c r="L480" s="134"/>
      <c r="M480" s="136"/>
      <c r="N480" s="137"/>
      <c r="O480" s="137"/>
      <c r="P480" s="137"/>
      <c r="Q480" s="137"/>
      <c r="R480" s="137"/>
      <c r="S480" s="137"/>
      <c r="T480" s="138"/>
      <c r="AT480" s="135" t="s">
        <v>179</v>
      </c>
      <c r="AU480" s="135" t="s">
        <v>78</v>
      </c>
      <c r="AV480" s="13" t="s">
        <v>76</v>
      </c>
      <c r="AW480" s="13" t="s">
        <v>30</v>
      </c>
      <c r="AX480" s="13" t="s">
        <v>68</v>
      </c>
      <c r="AY480" s="135" t="s">
        <v>168</v>
      </c>
    </row>
    <row r="481" spans="1:51" s="14" customFormat="1" ht="12">
      <c r="A481" s="311"/>
      <c r="B481" s="312"/>
      <c r="C481" s="311"/>
      <c r="D481" s="308" t="s">
        <v>179</v>
      </c>
      <c r="E481" s="313" t="s">
        <v>3</v>
      </c>
      <c r="F481" s="314" t="s">
        <v>588</v>
      </c>
      <c r="G481" s="311"/>
      <c r="H481" s="315">
        <v>10.8</v>
      </c>
      <c r="I481" s="268"/>
      <c r="J481" s="311"/>
      <c r="K481" s="311"/>
      <c r="L481" s="139"/>
      <c r="M481" s="141"/>
      <c r="N481" s="142"/>
      <c r="O481" s="142"/>
      <c r="P481" s="142"/>
      <c r="Q481" s="142"/>
      <c r="R481" s="142"/>
      <c r="S481" s="142"/>
      <c r="T481" s="143"/>
      <c r="AT481" s="140" t="s">
        <v>179</v>
      </c>
      <c r="AU481" s="140" t="s">
        <v>78</v>
      </c>
      <c r="AV481" s="14" t="s">
        <v>78</v>
      </c>
      <c r="AW481" s="14" t="s">
        <v>30</v>
      </c>
      <c r="AX481" s="14" t="s">
        <v>68</v>
      </c>
      <c r="AY481" s="140" t="s">
        <v>168</v>
      </c>
    </row>
    <row r="482" spans="1:51" s="14" customFormat="1" ht="12">
      <c r="A482" s="311"/>
      <c r="B482" s="312"/>
      <c r="C482" s="311"/>
      <c r="D482" s="308" t="s">
        <v>179</v>
      </c>
      <c r="E482" s="313" t="s">
        <v>3</v>
      </c>
      <c r="F482" s="314" t="s">
        <v>589</v>
      </c>
      <c r="G482" s="311"/>
      <c r="H482" s="315">
        <v>101</v>
      </c>
      <c r="I482" s="268"/>
      <c r="J482" s="311"/>
      <c r="K482" s="311"/>
      <c r="L482" s="139"/>
      <c r="M482" s="141"/>
      <c r="N482" s="142"/>
      <c r="O482" s="142"/>
      <c r="P482" s="142"/>
      <c r="Q482" s="142"/>
      <c r="R482" s="142"/>
      <c r="S482" s="142"/>
      <c r="T482" s="143"/>
      <c r="AT482" s="140" t="s">
        <v>179</v>
      </c>
      <c r="AU482" s="140" t="s">
        <v>78</v>
      </c>
      <c r="AV482" s="14" t="s">
        <v>78</v>
      </c>
      <c r="AW482" s="14" t="s">
        <v>30</v>
      </c>
      <c r="AX482" s="14" t="s">
        <v>68</v>
      </c>
      <c r="AY482" s="140" t="s">
        <v>168</v>
      </c>
    </row>
    <row r="483" spans="1:51" s="14" customFormat="1" ht="12">
      <c r="A483" s="311"/>
      <c r="B483" s="312"/>
      <c r="C483" s="311"/>
      <c r="D483" s="308" t="s">
        <v>179</v>
      </c>
      <c r="E483" s="313" t="s">
        <v>3</v>
      </c>
      <c r="F483" s="314" t="s">
        <v>590</v>
      </c>
      <c r="G483" s="311"/>
      <c r="H483" s="315">
        <v>5.4</v>
      </c>
      <c r="I483" s="268"/>
      <c r="J483" s="311"/>
      <c r="K483" s="311"/>
      <c r="L483" s="139"/>
      <c r="M483" s="141"/>
      <c r="N483" s="142"/>
      <c r="O483" s="142"/>
      <c r="P483" s="142"/>
      <c r="Q483" s="142"/>
      <c r="R483" s="142"/>
      <c r="S483" s="142"/>
      <c r="T483" s="143"/>
      <c r="AT483" s="140" t="s">
        <v>179</v>
      </c>
      <c r="AU483" s="140" t="s">
        <v>78</v>
      </c>
      <c r="AV483" s="14" t="s">
        <v>78</v>
      </c>
      <c r="AW483" s="14" t="s">
        <v>30</v>
      </c>
      <c r="AX483" s="14" t="s">
        <v>68</v>
      </c>
      <c r="AY483" s="140" t="s">
        <v>168</v>
      </c>
    </row>
    <row r="484" spans="1:51" s="15" customFormat="1" ht="12">
      <c r="A484" s="316"/>
      <c r="B484" s="317"/>
      <c r="C484" s="316"/>
      <c r="D484" s="308" t="s">
        <v>179</v>
      </c>
      <c r="E484" s="318" t="s">
        <v>3</v>
      </c>
      <c r="F484" s="319" t="s">
        <v>186</v>
      </c>
      <c r="G484" s="316"/>
      <c r="H484" s="320">
        <v>135.5</v>
      </c>
      <c r="I484" s="269"/>
      <c r="J484" s="316"/>
      <c r="K484" s="316"/>
      <c r="L484" s="144"/>
      <c r="M484" s="146"/>
      <c r="N484" s="147"/>
      <c r="O484" s="147"/>
      <c r="P484" s="147"/>
      <c r="Q484" s="147"/>
      <c r="R484" s="147"/>
      <c r="S484" s="147"/>
      <c r="T484" s="148"/>
      <c r="AT484" s="145" t="s">
        <v>179</v>
      </c>
      <c r="AU484" s="145" t="s">
        <v>78</v>
      </c>
      <c r="AV484" s="15" t="s">
        <v>175</v>
      </c>
      <c r="AW484" s="15" t="s">
        <v>30</v>
      </c>
      <c r="AX484" s="15" t="s">
        <v>76</v>
      </c>
      <c r="AY484" s="145" t="s">
        <v>168</v>
      </c>
    </row>
    <row r="485" spans="1:65" s="2" customFormat="1" ht="24.2" customHeight="1">
      <c r="A485" s="273"/>
      <c r="B485" s="276"/>
      <c r="C485" s="298" t="s">
        <v>591</v>
      </c>
      <c r="D485" s="298" t="s">
        <v>170</v>
      </c>
      <c r="E485" s="299" t="s">
        <v>592</v>
      </c>
      <c r="F485" s="300" t="s">
        <v>593</v>
      </c>
      <c r="G485" s="301" t="s">
        <v>263</v>
      </c>
      <c r="H485" s="302">
        <v>271</v>
      </c>
      <c r="I485" s="266"/>
      <c r="J485" s="303">
        <f>ROUND(I485*H485,2)</f>
        <v>0</v>
      </c>
      <c r="K485" s="300" t="s">
        <v>174</v>
      </c>
      <c r="L485" s="32"/>
      <c r="M485" s="126" t="s">
        <v>3</v>
      </c>
      <c r="N485" s="127" t="s">
        <v>39</v>
      </c>
      <c r="O485" s="128">
        <v>0.017</v>
      </c>
      <c r="P485" s="128">
        <f>O485*H485</f>
        <v>4.607</v>
      </c>
      <c r="Q485" s="128">
        <v>0.011</v>
      </c>
      <c r="R485" s="128">
        <f>Q485*H485</f>
        <v>2.981</v>
      </c>
      <c r="S485" s="128">
        <v>0</v>
      </c>
      <c r="T485" s="129">
        <f>S485*H485</f>
        <v>0</v>
      </c>
      <c r="U485" s="31"/>
      <c r="V485" s="31"/>
      <c r="W485" s="31"/>
      <c r="X485" s="31"/>
      <c r="Y485" s="31"/>
      <c r="Z485" s="31"/>
      <c r="AA485" s="31"/>
      <c r="AB485" s="31"/>
      <c r="AC485" s="31"/>
      <c r="AD485" s="31"/>
      <c r="AE485" s="31"/>
      <c r="AR485" s="130" t="s">
        <v>175</v>
      </c>
      <c r="AT485" s="130" t="s">
        <v>170</v>
      </c>
      <c r="AU485" s="130" t="s">
        <v>78</v>
      </c>
      <c r="AY485" s="19" t="s">
        <v>168</v>
      </c>
      <c r="BE485" s="131">
        <f>IF(N485="základní",J485,0)</f>
        <v>0</v>
      </c>
      <c r="BF485" s="131">
        <f>IF(N485="snížená",J485,0)</f>
        <v>0</v>
      </c>
      <c r="BG485" s="131">
        <f>IF(N485="zákl. přenesená",J485,0)</f>
        <v>0</v>
      </c>
      <c r="BH485" s="131">
        <f>IF(N485="sníž. přenesená",J485,0)</f>
        <v>0</v>
      </c>
      <c r="BI485" s="131">
        <f>IF(N485="nulová",J485,0)</f>
        <v>0</v>
      </c>
      <c r="BJ485" s="19" t="s">
        <v>76</v>
      </c>
      <c r="BK485" s="131">
        <f>ROUND(I485*H485,2)</f>
        <v>0</v>
      </c>
      <c r="BL485" s="19" t="s">
        <v>175</v>
      </c>
      <c r="BM485" s="130" t="s">
        <v>594</v>
      </c>
    </row>
    <row r="486" spans="1:47" s="2" customFormat="1" ht="12">
      <c r="A486" s="273"/>
      <c r="B486" s="276"/>
      <c r="C486" s="273"/>
      <c r="D486" s="304" t="s">
        <v>177</v>
      </c>
      <c r="E486" s="273"/>
      <c r="F486" s="305" t="s">
        <v>595</v>
      </c>
      <c r="G486" s="273"/>
      <c r="H486" s="273"/>
      <c r="I486" s="263"/>
      <c r="J486" s="273"/>
      <c r="K486" s="273"/>
      <c r="L486" s="32"/>
      <c r="M486" s="132"/>
      <c r="N486" s="133"/>
      <c r="O486" s="50"/>
      <c r="P486" s="50"/>
      <c r="Q486" s="50"/>
      <c r="R486" s="50"/>
      <c r="S486" s="50"/>
      <c r="T486" s="51"/>
      <c r="U486" s="31"/>
      <c r="V486" s="31"/>
      <c r="W486" s="31"/>
      <c r="X486" s="31"/>
      <c r="Y486" s="31"/>
      <c r="Z486" s="31"/>
      <c r="AA486" s="31"/>
      <c r="AB486" s="31"/>
      <c r="AC486" s="31"/>
      <c r="AD486" s="31"/>
      <c r="AE486" s="31"/>
      <c r="AT486" s="19" t="s">
        <v>177</v>
      </c>
      <c r="AU486" s="19" t="s">
        <v>78</v>
      </c>
    </row>
    <row r="487" spans="1:51" s="13" customFormat="1" ht="12">
      <c r="A487" s="306"/>
      <c r="B487" s="307"/>
      <c r="C487" s="306"/>
      <c r="D487" s="308" t="s">
        <v>179</v>
      </c>
      <c r="E487" s="309" t="s">
        <v>3</v>
      </c>
      <c r="F487" s="310" t="s">
        <v>596</v>
      </c>
      <c r="G487" s="306"/>
      <c r="H487" s="309" t="s">
        <v>3</v>
      </c>
      <c r="I487" s="267"/>
      <c r="J487" s="306"/>
      <c r="K487" s="306"/>
      <c r="L487" s="134"/>
      <c r="M487" s="136"/>
      <c r="N487" s="137"/>
      <c r="O487" s="137"/>
      <c r="P487" s="137"/>
      <c r="Q487" s="137"/>
      <c r="R487" s="137"/>
      <c r="S487" s="137"/>
      <c r="T487" s="138"/>
      <c r="AT487" s="135" t="s">
        <v>179</v>
      </c>
      <c r="AU487" s="135" t="s">
        <v>78</v>
      </c>
      <c r="AV487" s="13" t="s">
        <v>76</v>
      </c>
      <c r="AW487" s="13" t="s">
        <v>30</v>
      </c>
      <c r="AX487" s="13" t="s">
        <v>68</v>
      </c>
      <c r="AY487" s="135" t="s">
        <v>168</v>
      </c>
    </row>
    <row r="488" spans="1:51" s="14" customFormat="1" ht="12">
      <c r="A488" s="311"/>
      <c r="B488" s="312"/>
      <c r="C488" s="311"/>
      <c r="D488" s="308" t="s">
        <v>179</v>
      </c>
      <c r="E488" s="313" t="s">
        <v>3</v>
      </c>
      <c r="F488" s="314" t="s">
        <v>597</v>
      </c>
      <c r="G488" s="311"/>
      <c r="H488" s="315">
        <v>271</v>
      </c>
      <c r="I488" s="268"/>
      <c r="J488" s="311"/>
      <c r="K488" s="311"/>
      <c r="L488" s="139"/>
      <c r="M488" s="141"/>
      <c r="N488" s="142"/>
      <c r="O488" s="142"/>
      <c r="P488" s="142"/>
      <c r="Q488" s="142"/>
      <c r="R488" s="142"/>
      <c r="S488" s="142"/>
      <c r="T488" s="143"/>
      <c r="AT488" s="140" t="s">
        <v>179</v>
      </c>
      <c r="AU488" s="140" t="s">
        <v>78</v>
      </c>
      <c r="AV488" s="14" t="s">
        <v>78</v>
      </c>
      <c r="AW488" s="14" t="s">
        <v>30</v>
      </c>
      <c r="AX488" s="14" t="s">
        <v>76</v>
      </c>
      <c r="AY488" s="140" t="s">
        <v>168</v>
      </c>
    </row>
    <row r="489" spans="1:65" s="2" customFormat="1" ht="16.5" customHeight="1">
      <c r="A489" s="273"/>
      <c r="B489" s="276"/>
      <c r="C489" s="298" t="s">
        <v>598</v>
      </c>
      <c r="D489" s="298" t="s">
        <v>170</v>
      </c>
      <c r="E489" s="299" t="s">
        <v>599</v>
      </c>
      <c r="F489" s="300" t="s">
        <v>600</v>
      </c>
      <c r="G489" s="301" t="s">
        <v>263</v>
      </c>
      <c r="H489" s="302">
        <v>140.047</v>
      </c>
      <c r="I489" s="266"/>
      <c r="J489" s="303">
        <f>ROUND(I489*H489,2)</f>
        <v>0</v>
      </c>
      <c r="K489" s="300" t="s">
        <v>174</v>
      </c>
      <c r="L489" s="32"/>
      <c r="M489" s="126" t="s">
        <v>3</v>
      </c>
      <c r="N489" s="127" t="s">
        <v>39</v>
      </c>
      <c r="O489" s="128">
        <v>0.025</v>
      </c>
      <c r="P489" s="128">
        <f>O489*H489</f>
        <v>3.501175</v>
      </c>
      <c r="Q489" s="128">
        <v>0.0007</v>
      </c>
      <c r="R489" s="128">
        <f>Q489*H489</f>
        <v>0.09803289999999999</v>
      </c>
      <c r="S489" s="128">
        <v>0</v>
      </c>
      <c r="T489" s="129">
        <f>S489*H489</f>
        <v>0</v>
      </c>
      <c r="U489" s="31"/>
      <c r="V489" s="31"/>
      <c r="W489" s="31"/>
      <c r="X489" s="31"/>
      <c r="Y489" s="31"/>
      <c r="Z489" s="31"/>
      <c r="AA489" s="31"/>
      <c r="AB489" s="31"/>
      <c r="AC489" s="31"/>
      <c r="AD489" s="31"/>
      <c r="AE489" s="31"/>
      <c r="AR489" s="130" t="s">
        <v>175</v>
      </c>
      <c r="AT489" s="130" t="s">
        <v>170</v>
      </c>
      <c r="AU489" s="130" t="s">
        <v>78</v>
      </c>
      <c r="AY489" s="19" t="s">
        <v>168</v>
      </c>
      <c r="BE489" s="131">
        <f>IF(N489="základní",J489,0)</f>
        <v>0</v>
      </c>
      <c r="BF489" s="131">
        <f>IF(N489="snížená",J489,0)</f>
        <v>0</v>
      </c>
      <c r="BG489" s="131">
        <f>IF(N489="zákl. přenesená",J489,0)</f>
        <v>0</v>
      </c>
      <c r="BH489" s="131">
        <f>IF(N489="sníž. přenesená",J489,0)</f>
        <v>0</v>
      </c>
      <c r="BI489" s="131">
        <f>IF(N489="nulová",J489,0)</f>
        <v>0</v>
      </c>
      <c r="BJ489" s="19" t="s">
        <v>76</v>
      </c>
      <c r="BK489" s="131">
        <f>ROUND(I489*H489,2)</f>
        <v>0</v>
      </c>
      <c r="BL489" s="19" t="s">
        <v>175</v>
      </c>
      <c r="BM489" s="130" t="s">
        <v>601</v>
      </c>
    </row>
    <row r="490" spans="1:47" s="2" customFormat="1" ht="12">
      <c r="A490" s="273"/>
      <c r="B490" s="276"/>
      <c r="C490" s="273"/>
      <c r="D490" s="304" t="s">
        <v>177</v>
      </c>
      <c r="E490" s="273"/>
      <c r="F490" s="305" t="s">
        <v>602</v>
      </c>
      <c r="G490" s="273"/>
      <c r="H490" s="273"/>
      <c r="I490" s="263"/>
      <c r="J490" s="273"/>
      <c r="K490" s="273"/>
      <c r="L490" s="32"/>
      <c r="M490" s="132"/>
      <c r="N490" s="133"/>
      <c r="O490" s="50"/>
      <c r="P490" s="50"/>
      <c r="Q490" s="50"/>
      <c r="R490" s="50"/>
      <c r="S490" s="50"/>
      <c r="T490" s="51"/>
      <c r="U490" s="31"/>
      <c r="V490" s="31"/>
      <c r="W490" s="31"/>
      <c r="X490" s="31"/>
      <c r="Y490" s="31"/>
      <c r="Z490" s="31"/>
      <c r="AA490" s="31"/>
      <c r="AB490" s="31"/>
      <c r="AC490" s="31"/>
      <c r="AD490" s="31"/>
      <c r="AE490" s="31"/>
      <c r="AT490" s="19" t="s">
        <v>177</v>
      </c>
      <c r="AU490" s="19" t="s">
        <v>78</v>
      </c>
    </row>
    <row r="491" spans="1:51" s="13" customFormat="1" ht="12">
      <c r="A491" s="306"/>
      <c r="B491" s="307"/>
      <c r="C491" s="306"/>
      <c r="D491" s="308" t="s">
        <v>179</v>
      </c>
      <c r="E491" s="309" t="s">
        <v>3</v>
      </c>
      <c r="F491" s="310" t="s">
        <v>603</v>
      </c>
      <c r="G491" s="306"/>
      <c r="H491" s="309" t="s">
        <v>3</v>
      </c>
      <c r="I491" s="267"/>
      <c r="J491" s="306"/>
      <c r="K491" s="306"/>
      <c r="L491" s="134"/>
      <c r="M491" s="136"/>
      <c r="N491" s="137"/>
      <c r="O491" s="137"/>
      <c r="P491" s="137"/>
      <c r="Q491" s="137"/>
      <c r="R491" s="137"/>
      <c r="S491" s="137"/>
      <c r="T491" s="138"/>
      <c r="AT491" s="135" t="s">
        <v>179</v>
      </c>
      <c r="AU491" s="135" t="s">
        <v>78</v>
      </c>
      <c r="AV491" s="13" t="s">
        <v>76</v>
      </c>
      <c r="AW491" s="13" t="s">
        <v>30</v>
      </c>
      <c r="AX491" s="13" t="s">
        <v>68</v>
      </c>
      <c r="AY491" s="135" t="s">
        <v>168</v>
      </c>
    </row>
    <row r="492" spans="1:51" s="13" customFormat="1" ht="12">
      <c r="A492" s="306"/>
      <c r="B492" s="307"/>
      <c r="C492" s="306"/>
      <c r="D492" s="308" t="s">
        <v>179</v>
      </c>
      <c r="E492" s="309" t="s">
        <v>3</v>
      </c>
      <c r="F492" s="310" t="s">
        <v>604</v>
      </c>
      <c r="G492" s="306"/>
      <c r="H492" s="309" t="s">
        <v>3</v>
      </c>
      <c r="I492" s="267"/>
      <c r="J492" s="306"/>
      <c r="K492" s="306"/>
      <c r="L492" s="134"/>
      <c r="M492" s="136"/>
      <c r="N492" s="137"/>
      <c r="O492" s="137"/>
      <c r="P492" s="137"/>
      <c r="Q492" s="137"/>
      <c r="R492" s="137"/>
      <c r="S492" s="137"/>
      <c r="T492" s="138"/>
      <c r="AT492" s="135" t="s">
        <v>179</v>
      </c>
      <c r="AU492" s="135" t="s">
        <v>78</v>
      </c>
      <c r="AV492" s="13" t="s">
        <v>76</v>
      </c>
      <c r="AW492" s="13" t="s">
        <v>30</v>
      </c>
      <c r="AX492" s="13" t="s">
        <v>68</v>
      </c>
      <c r="AY492" s="135" t="s">
        <v>168</v>
      </c>
    </row>
    <row r="493" spans="1:51" s="14" customFormat="1" ht="12">
      <c r="A493" s="311"/>
      <c r="B493" s="312"/>
      <c r="C493" s="311"/>
      <c r="D493" s="308" t="s">
        <v>179</v>
      </c>
      <c r="E493" s="313" t="s">
        <v>3</v>
      </c>
      <c r="F493" s="314" t="s">
        <v>605</v>
      </c>
      <c r="G493" s="311"/>
      <c r="H493" s="315">
        <v>144.548</v>
      </c>
      <c r="I493" s="268"/>
      <c r="J493" s="311"/>
      <c r="K493" s="311"/>
      <c r="L493" s="139"/>
      <c r="M493" s="141"/>
      <c r="N493" s="142"/>
      <c r="O493" s="142"/>
      <c r="P493" s="142"/>
      <c r="Q493" s="142"/>
      <c r="R493" s="142"/>
      <c r="S493" s="142"/>
      <c r="T493" s="143"/>
      <c r="AT493" s="140" t="s">
        <v>179</v>
      </c>
      <c r="AU493" s="140" t="s">
        <v>78</v>
      </c>
      <c r="AV493" s="14" t="s">
        <v>78</v>
      </c>
      <c r="AW493" s="14" t="s">
        <v>30</v>
      </c>
      <c r="AX493" s="14" t="s">
        <v>68</v>
      </c>
      <c r="AY493" s="140" t="s">
        <v>168</v>
      </c>
    </row>
    <row r="494" spans="1:51" s="14" customFormat="1" ht="33.75">
      <c r="A494" s="311"/>
      <c r="B494" s="312"/>
      <c r="C494" s="311"/>
      <c r="D494" s="308" t="s">
        <v>179</v>
      </c>
      <c r="E494" s="313" t="s">
        <v>3</v>
      </c>
      <c r="F494" s="314" t="s">
        <v>606</v>
      </c>
      <c r="G494" s="311"/>
      <c r="H494" s="315">
        <v>-4.501</v>
      </c>
      <c r="I494" s="268"/>
      <c r="J494" s="311"/>
      <c r="K494" s="311"/>
      <c r="L494" s="139"/>
      <c r="M494" s="141"/>
      <c r="N494" s="142"/>
      <c r="O494" s="142"/>
      <c r="P494" s="142"/>
      <c r="Q494" s="142"/>
      <c r="R494" s="142"/>
      <c r="S494" s="142"/>
      <c r="T494" s="143"/>
      <c r="AT494" s="140" t="s">
        <v>179</v>
      </c>
      <c r="AU494" s="140" t="s">
        <v>78</v>
      </c>
      <c r="AV494" s="14" t="s">
        <v>78</v>
      </c>
      <c r="AW494" s="14" t="s">
        <v>30</v>
      </c>
      <c r="AX494" s="14" t="s">
        <v>68</v>
      </c>
      <c r="AY494" s="140" t="s">
        <v>168</v>
      </c>
    </row>
    <row r="495" spans="1:51" s="15" customFormat="1" ht="12">
      <c r="A495" s="316"/>
      <c r="B495" s="317"/>
      <c r="C495" s="316"/>
      <c r="D495" s="308" t="s">
        <v>179</v>
      </c>
      <c r="E495" s="318" t="s">
        <v>3</v>
      </c>
      <c r="F495" s="319" t="s">
        <v>186</v>
      </c>
      <c r="G495" s="316"/>
      <c r="H495" s="320">
        <v>140.047</v>
      </c>
      <c r="I495" s="269"/>
      <c r="J495" s="316"/>
      <c r="K495" s="316"/>
      <c r="L495" s="144"/>
      <c r="M495" s="146"/>
      <c r="N495" s="147"/>
      <c r="O495" s="147"/>
      <c r="P495" s="147"/>
      <c r="Q495" s="147"/>
      <c r="R495" s="147"/>
      <c r="S495" s="147"/>
      <c r="T495" s="148"/>
      <c r="AT495" s="145" t="s">
        <v>179</v>
      </c>
      <c r="AU495" s="145" t="s">
        <v>78</v>
      </c>
      <c r="AV495" s="15" t="s">
        <v>175</v>
      </c>
      <c r="AW495" s="15" t="s">
        <v>30</v>
      </c>
      <c r="AX495" s="15" t="s">
        <v>76</v>
      </c>
      <c r="AY495" s="145" t="s">
        <v>168</v>
      </c>
    </row>
    <row r="496" spans="1:65" s="2" customFormat="1" ht="24.2" customHeight="1">
      <c r="A496" s="273"/>
      <c r="B496" s="276"/>
      <c r="C496" s="298" t="s">
        <v>607</v>
      </c>
      <c r="D496" s="298" t="s">
        <v>170</v>
      </c>
      <c r="E496" s="299" t="s">
        <v>608</v>
      </c>
      <c r="F496" s="300" t="s">
        <v>609</v>
      </c>
      <c r="G496" s="301" t="s">
        <v>335</v>
      </c>
      <c r="H496" s="302">
        <v>23.76</v>
      </c>
      <c r="I496" s="266"/>
      <c r="J496" s="303">
        <f>ROUND(I496*H496,2)</f>
        <v>0</v>
      </c>
      <c r="K496" s="300" t="s">
        <v>174</v>
      </c>
      <c r="L496" s="32"/>
      <c r="M496" s="126" t="s">
        <v>3</v>
      </c>
      <c r="N496" s="127" t="s">
        <v>39</v>
      </c>
      <c r="O496" s="128">
        <v>0.23</v>
      </c>
      <c r="P496" s="128">
        <f>O496*H496</f>
        <v>5.4648</v>
      </c>
      <c r="Q496" s="128">
        <v>1E-05</v>
      </c>
      <c r="R496" s="128">
        <f>Q496*H496</f>
        <v>0.00023760000000000003</v>
      </c>
      <c r="S496" s="128">
        <v>0</v>
      </c>
      <c r="T496" s="129">
        <f>S496*H496</f>
        <v>0</v>
      </c>
      <c r="U496" s="31"/>
      <c r="V496" s="31"/>
      <c r="W496" s="31"/>
      <c r="X496" s="31"/>
      <c r="Y496" s="31"/>
      <c r="Z496" s="31"/>
      <c r="AA496" s="31"/>
      <c r="AB496" s="31"/>
      <c r="AC496" s="31"/>
      <c r="AD496" s="31"/>
      <c r="AE496" s="31"/>
      <c r="AR496" s="130" t="s">
        <v>175</v>
      </c>
      <c r="AT496" s="130" t="s">
        <v>170</v>
      </c>
      <c r="AU496" s="130" t="s">
        <v>78</v>
      </c>
      <c r="AY496" s="19" t="s">
        <v>168</v>
      </c>
      <c r="BE496" s="131">
        <f>IF(N496="základní",J496,0)</f>
        <v>0</v>
      </c>
      <c r="BF496" s="131">
        <f>IF(N496="snížená",J496,0)</f>
        <v>0</v>
      </c>
      <c r="BG496" s="131">
        <f>IF(N496="zákl. přenesená",J496,0)</f>
        <v>0</v>
      </c>
      <c r="BH496" s="131">
        <f>IF(N496="sníž. přenesená",J496,0)</f>
        <v>0</v>
      </c>
      <c r="BI496" s="131">
        <f>IF(N496="nulová",J496,0)</f>
        <v>0</v>
      </c>
      <c r="BJ496" s="19" t="s">
        <v>76</v>
      </c>
      <c r="BK496" s="131">
        <f>ROUND(I496*H496,2)</f>
        <v>0</v>
      </c>
      <c r="BL496" s="19" t="s">
        <v>175</v>
      </c>
      <c r="BM496" s="130" t="s">
        <v>610</v>
      </c>
    </row>
    <row r="497" spans="1:47" s="2" customFormat="1" ht="12">
      <c r="A497" s="273"/>
      <c r="B497" s="276"/>
      <c r="C497" s="273"/>
      <c r="D497" s="304" t="s">
        <v>177</v>
      </c>
      <c r="E497" s="273"/>
      <c r="F497" s="305" t="s">
        <v>611</v>
      </c>
      <c r="G497" s="273"/>
      <c r="H497" s="273"/>
      <c r="I497" s="263"/>
      <c r="J497" s="273"/>
      <c r="K497" s="273"/>
      <c r="L497" s="32"/>
      <c r="M497" s="132"/>
      <c r="N497" s="133"/>
      <c r="O497" s="50"/>
      <c r="P497" s="50"/>
      <c r="Q497" s="50"/>
      <c r="R497" s="50"/>
      <c r="S497" s="50"/>
      <c r="T497" s="51"/>
      <c r="U497" s="31"/>
      <c r="V497" s="31"/>
      <c r="W497" s="31"/>
      <c r="X497" s="31"/>
      <c r="Y497" s="31"/>
      <c r="Z497" s="31"/>
      <c r="AA497" s="31"/>
      <c r="AB497" s="31"/>
      <c r="AC497" s="31"/>
      <c r="AD497" s="31"/>
      <c r="AE497" s="31"/>
      <c r="AT497" s="19" t="s">
        <v>177</v>
      </c>
      <c r="AU497" s="19" t="s">
        <v>78</v>
      </c>
    </row>
    <row r="498" spans="1:51" s="13" customFormat="1" ht="12">
      <c r="A498" s="306"/>
      <c r="B498" s="307"/>
      <c r="C498" s="306"/>
      <c r="D498" s="308" t="s">
        <v>179</v>
      </c>
      <c r="E498" s="309" t="s">
        <v>3</v>
      </c>
      <c r="F498" s="310" t="s">
        <v>467</v>
      </c>
      <c r="G498" s="306"/>
      <c r="H498" s="309" t="s">
        <v>3</v>
      </c>
      <c r="I498" s="267"/>
      <c r="J498" s="306"/>
      <c r="K498" s="306"/>
      <c r="L498" s="134"/>
      <c r="M498" s="136"/>
      <c r="N498" s="137"/>
      <c r="O498" s="137"/>
      <c r="P498" s="137"/>
      <c r="Q498" s="137"/>
      <c r="R498" s="137"/>
      <c r="S498" s="137"/>
      <c r="T498" s="138"/>
      <c r="AT498" s="135" t="s">
        <v>179</v>
      </c>
      <c r="AU498" s="135" t="s">
        <v>78</v>
      </c>
      <c r="AV498" s="13" t="s">
        <v>76</v>
      </c>
      <c r="AW498" s="13" t="s">
        <v>30</v>
      </c>
      <c r="AX498" s="13" t="s">
        <v>68</v>
      </c>
      <c r="AY498" s="135" t="s">
        <v>168</v>
      </c>
    </row>
    <row r="499" spans="1:51" s="14" customFormat="1" ht="12">
      <c r="A499" s="311"/>
      <c r="B499" s="312"/>
      <c r="C499" s="311"/>
      <c r="D499" s="308" t="s">
        <v>179</v>
      </c>
      <c r="E499" s="313" t="s">
        <v>3</v>
      </c>
      <c r="F499" s="314" t="s">
        <v>612</v>
      </c>
      <c r="G499" s="311"/>
      <c r="H499" s="315">
        <v>23.76</v>
      </c>
      <c r="I499" s="268"/>
      <c r="J499" s="311"/>
      <c r="K499" s="311"/>
      <c r="L499" s="139"/>
      <c r="M499" s="141"/>
      <c r="N499" s="142"/>
      <c r="O499" s="142"/>
      <c r="P499" s="142"/>
      <c r="Q499" s="142"/>
      <c r="R499" s="142"/>
      <c r="S499" s="142"/>
      <c r="T499" s="143"/>
      <c r="AT499" s="140" t="s">
        <v>179</v>
      </c>
      <c r="AU499" s="140" t="s">
        <v>78</v>
      </c>
      <c r="AV499" s="14" t="s">
        <v>78</v>
      </c>
      <c r="AW499" s="14" t="s">
        <v>30</v>
      </c>
      <c r="AX499" s="14" t="s">
        <v>76</v>
      </c>
      <c r="AY499" s="140" t="s">
        <v>168</v>
      </c>
    </row>
    <row r="500" spans="1:65" s="2" customFormat="1" ht="16.5" customHeight="1">
      <c r="A500" s="273"/>
      <c r="B500" s="276"/>
      <c r="C500" s="298" t="s">
        <v>613</v>
      </c>
      <c r="D500" s="298" t="s">
        <v>170</v>
      </c>
      <c r="E500" s="299" t="s">
        <v>614</v>
      </c>
      <c r="F500" s="300" t="s">
        <v>615</v>
      </c>
      <c r="G500" s="301" t="s">
        <v>335</v>
      </c>
      <c r="H500" s="302">
        <v>23.76</v>
      </c>
      <c r="I500" s="266"/>
      <c r="J500" s="303">
        <f>ROUND(I500*H500,2)</f>
        <v>0</v>
      </c>
      <c r="K500" s="300" t="s">
        <v>174</v>
      </c>
      <c r="L500" s="32"/>
      <c r="M500" s="126" t="s">
        <v>3</v>
      </c>
      <c r="N500" s="127" t="s">
        <v>39</v>
      </c>
      <c r="O500" s="128">
        <v>0.09</v>
      </c>
      <c r="P500" s="128">
        <f>O500*H500</f>
        <v>2.1384</v>
      </c>
      <c r="Q500" s="128">
        <v>8E-05</v>
      </c>
      <c r="R500" s="128">
        <f>Q500*H500</f>
        <v>0.0019008000000000002</v>
      </c>
      <c r="S500" s="128">
        <v>0</v>
      </c>
      <c r="T500" s="129">
        <f>S500*H500</f>
        <v>0</v>
      </c>
      <c r="U500" s="31"/>
      <c r="V500" s="31"/>
      <c r="W500" s="31"/>
      <c r="X500" s="31"/>
      <c r="Y500" s="31"/>
      <c r="Z500" s="31"/>
      <c r="AA500" s="31"/>
      <c r="AB500" s="31"/>
      <c r="AC500" s="31"/>
      <c r="AD500" s="31"/>
      <c r="AE500" s="31"/>
      <c r="AR500" s="130" t="s">
        <v>175</v>
      </c>
      <c r="AT500" s="130" t="s">
        <v>170</v>
      </c>
      <c r="AU500" s="130" t="s">
        <v>78</v>
      </c>
      <c r="AY500" s="19" t="s">
        <v>168</v>
      </c>
      <c r="BE500" s="131">
        <f>IF(N500="základní",J500,0)</f>
        <v>0</v>
      </c>
      <c r="BF500" s="131">
        <f>IF(N500="snížená",J500,0)</f>
        <v>0</v>
      </c>
      <c r="BG500" s="131">
        <f>IF(N500="zákl. přenesená",J500,0)</f>
        <v>0</v>
      </c>
      <c r="BH500" s="131">
        <f>IF(N500="sníž. přenesená",J500,0)</f>
        <v>0</v>
      </c>
      <c r="BI500" s="131">
        <f>IF(N500="nulová",J500,0)</f>
        <v>0</v>
      </c>
      <c r="BJ500" s="19" t="s">
        <v>76</v>
      </c>
      <c r="BK500" s="131">
        <f>ROUND(I500*H500,2)</f>
        <v>0</v>
      </c>
      <c r="BL500" s="19" t="s">
        <v>175</v>
      </c>
      <c r="BM500" s="130" t="s">
        <v>616</v>
      </c>
    </row>
    <row r="501" spans="1:47" s="2" customFormat="1" ht="12">
      <c r="A501" s="273"/>
      <c r="B501" s="276"/>
      <c r="C501" s="273"/>
      <c r="D501" s="304" t="s">
        <v>177</v>
      </c>
      <c r="E501" s="273"/>
      <c r="F501" s="305" t="s">
        <v>617</v>
      </c>
      <c r="G501" s="273"/>
      <c r="H501" s="273"/>
      <c r="I501" s="263"/>
      <c r="J501" s="273"/>
      <c r="K501" s="273"/>
      <c r="L501" s="32"/>
      <c r="M501" s="132"/>
      <c r="N501" s="133"/>
      <c r="O501" s="50"/>
      <c r="P501" s="50"/>
      <c r="Q501" s="50"/>
      <c r="R501" s="50"/>
      <c r="S501" s="50"/>
      <c r="T501" s="51"/>
      <c r="U501" s="31"/>
      <c r="V501" s="31"/>
      <c r="W501" s="31"/>
      <c r="X501" s="31"/>
      <c r="Y501" s="31"/>
      <c r="Z501" s="31"/>
      <c r="AA501" s="31"/>
      <c r="AB501" s="31"/>
      <c r="AC501" s="31"/>
      <c r="AD501" s="31"/>
      <c r="AE501" s="31"/>
      <c r="AT501" s="19" t="s">
        <v>177</v>
      </c>
      <c r="AU501" s="19" t="s">
        <v>78</v>
      </c>
    </row>
    <row r="502" spans="1:65" s="2" customFormat="1" ht="16.5" customHeight="1">
      <c r="A502" s="273"/>
      <c r="B502" s="276"/>
      <c r="C502" s="298" t="s">
        <v>618</v>
      </c>
      <c r="D502" s="298" t="s">
        <v>170</v>
      </c>
      <c r="E502" s="299" t="s">
        <v>619</v>
      </c>
      <c r="F502" s="300" t="s">
        <v>620</v>
      </c>
      <c r="G502" s="301" t="s">
        <v>263</v>
      </c>
      <c r="H502" s="302">
        <v>7</v>
      </c>
      <c r="I502" s="266"/>
      <c r="J502" s="303">
        <f>ROUND(I502*H502,2)</f>
        <v>0</v>
      </c>
      <c r="K502" s="300" t="s">
        <v>174</v>
      </c>
      <c r="L502" s="32"/>
      <c r="M502" s="126" t="s">
        <v>3</v>
      </c>
      <c r="N502" s="127" t="s">
        <v>39</v>
      </c>
      <c r="O502" s="128">
        <v>0.322</v>
      </c>
      <c r="P502" s="128">
        <f>O502*H502</f>
        <v>2.254</v>
      </c>
      <c r="Q502" s="128">
        <v>0.04</v>
      </c>
      <c r="R502" s="128">
        <f>Q502*H502</f>
        <v>0.28</v>
      </c>
      <c r="S502" s="128">
        <v>0</v>
      </c>
      <c r="T502" s="129">
        <f>S502*H502</f>
        <v>0</v>
      </c>
      <c r="U502" s="31"/>
      <c r="V502" s="31"/>
      <c r="W502" s="31"/>
      <c r="X502" s="31"/>
      <c r="Y502" s="31"/>
      <c r="Z502" s="31"/>
      <c r="AA502" s="31"/>
      <c r="AB502" s="31"/>
      <c r="AC502" s="31"/>
      <c r="AD502" s="31"/>
      <c r="AE502" s="31"/>
      <c r="AR502" s="130" t="s">
        <v>175</v>
      </c>
      <c r="AT502" s="130" t="s">
        <v>170</v>
      </c>
      <c r="AU502" s="130" t="s">
        <v>78</v>
      </c>
      <c r="AY502" s="19" t="s">
        <v>168</v>
      </c>
      <c r="BE502" s="131">
        <f>IF(N502="základní",J502,0)</f>
        <v>0</v>
      </c>
      <c r="BF502" s="131">
        <f>IF(N502="snížená",J502,0)</f>
        <v>0</v>
      </c>
      <c r="BG502" s="131">
        <f>IF(N502="zákl. přenesená",J502,0)</f>
        <v>0</v>
      </c>
      <c r="BH502" s="131">
        <f>IF(N502="sníž. přenesená",J502,0)</f>
        <v>0</v>
      </c>
      <c r="BI502" s="131">
        <f>IF(N502="nulová",J502,0)</f>
        <v>0</v>
      </c>
      <c r="BJ502" s="19" t="s">
        <v>76</v>
      </c>
      <c r="BK502" s="131">
        <f>ROUND(I502*H502,2)</f>
        <v>0</v>
      </c>
      <c r="BL502" s="19" t="s">
        <v>175</v>
      </c>
      <c r="BM502" s="130" t="s">
        <v>621</v>
      </c>
    </row>
    <row r="503" spans="1:47" s="2" customFormat="1" ht="12">
      <c r="A503" s="273"/>
      <c r="B503" s="276"/>
      <c r="C503" s="273"/>
      <c r="D503" s="304" t="s">
        <v>177</v>
      </c>
      <c r="E503" s="273"/>
      <c r="F503" s="305" t="s">
        <v>622</v>
      </c>
      <c r="G503" s="273"/>
      <c r="H503" s="273"/>
      <c r="I503" s="263"/>
      <c r="J503" s="273"/>
      <c r="K503" s="273"/>
      <c r="L503" s="32"/>
      <c r="M503" s="132"/>
      <c r="N503" s="133"/>
      <c r="O503" s="50"/>
      <c r="P503" s="50"/>
      <c r="Q503" s="50"/>
      <c r="R503" s="50"/>
      <c r="S503" s="50"/>
      <c r="T503" s="51"/>
      <c r="U503" s="31"/>
      <c r="V503" s="31"/>
      <c r="W503" s="31"/>
      <c r="X503" s="31"/>
      <c r="Y503" s="31"/>
      <c r="Z503" s="31"/>
      <c r="AA503" s="31"/>
      <c r="AB503" s="31"/>
      <c r="AC503" s="31"/>
      <c r="AD503" s="31"/>
      <c r="AE503" s="31"/>
      <c r="AT503" s="19" t="s">
        <v>177</v>
      </c>
      <c r="AU503" s="19" t="s">
        <v>78</v>
      </c>
    </row>
    <row r="504" spans="1:51" s="13" customFormat="1" ht="12">
      <c r="A504" s="306"/>
      <c r="B504" s="307"/>
      <c r="C504" s="306"/>
      <c r="D504" s="308" t="s">
        <v>179</v>
      </c>
      <c r="E504" s="309" t="s">
        <v>3</v>
      </c>
      <c r="F504" s="310" t="s">
        <v>429</v>
      </c>
      <c r="G504" s="306"/>
      <c r="H504" s="309" t="s">
        <v>3</v>
      </c>
      <c r="I504" s="267"/>
      <c r="J504" s="306"/>
      <c r="K504" s="306"/>
      <c r="L504" s="134"/>
      <c r="M504" s="136"/>
      <c r="N504" s="137"/>
      <c r="O504" s="137"/>
      <c r="P504" s="137"/>
      <c r="Q504" s="137"/>
      <c r="R504" s="137"/>
      <c r="S504" s="137"/>
      <c r="T504" s="138"/>
      <c r="AT504" s="135" t="s">
        <v>179</v>
      </c>
      <c r="AU504" s="135" t="s">
        <v>78</v>
      </c>
      <c r="AV504" s="13" t="s">
        <v>76</v>
      </c>
      <c r="AW504" s="13" t="s">
        <v>30</v>
      </c>
      <c r="AX504" s="13" t="s">
        <v>68</v>
      </c>
      <c r="AY504" s="135" t="s">
        <v>168</v>
      </c>
    </row>
    <row r="505" spans="1:51" s="14" customFormat="1" ht="12">
      <c r="A505" s="311"/>
      <c r="B505" s="312"/>
      <c r="C505" s="311"/>
      <c r="D505" s="308" t="s">
        <v>179</v>
      </c>
      <c r="E505" s="313" t="s">
        <v>3</v>
      </c>
      <c r="F505" s="314" t="s">
        <v>445</v>
      </c>
      <c r="G505" s="311"/>
      <c r="H505" s="315">
        <v>7</v>
      </c>
      <c r="I505" s="268"/>
      <c r="J505" s="311"/>
      <c r="K505" s="311"/>
      <c r="L505" s="139"/>
      <c r="M505" s="141"/>
      <c r="N505" s="142"/>
      <c r="O505" s="142"/>
      <c r="P505" s="142"/>
      <c r="Q505" s="142"/>
      <c r="R505" s="142"/>
      <c r="S505" s="142"/>
      <c r="T505" s="143"/>
      <c r="AT505" s="140" t="s">
        <v>179</v>
      </c>
      <c r="AU505" s="140" t="s">
        <v>78</v>
      </c>
      <c r="AV505" s="14" t="s">
        <v>78</v>
      </c>
      <c r="AW505" s="14" t="s">
        <v>30</v>
      </c>
      <c r="AX505" s="14" t="s">
        <v>76</v>
      </c>
      <c r="AY505" s="140" t="s">
        <v>168</v>
      </c>
    </row>
    <row r="506" spans="1:63" s="12" customFormat="1" ht="22.9" customHeight="1">
      <c r="A506" s="291"/>
      <c r="B506" s="292"/>
      <c r="C506" s="291"/>
      <c r="D506" s="293" t="s">
        <v>67</v>
      </c>
      <c r="E506" s="296" t="s">
        <v>623</v>
      </c>
      <c r="F506" s="296" t="s">
        <v>624</v>
      </c>
      <c r="G506" s="291"/>
      <c r="H506" s="291"/>
      <c r="I506" s="271"/>
      <c r="J506" s="297">
        <f>BK506</f>
        <v>0</v>
      </c>
      <c r="K506" s="291"/>
      <c r="L506" s="118"/>
      <c r="M506" s="120"/>
      <c r="N506" s="121"/>
      <c r="O506" s="121"/>
      <c r="P506" s="122">
        <f>SUM(P507:P554)</f>
        <v>100.59955</v>
      </c>
      <c r="Q506" s="121"/>
      <c r="R506" s="122">
        <f>SUM(R507:R554)</f>
        <v>0.017615</v>
      </c>
      <c r="S506" s="121"/>
      <c r="T506" s="123">
        <f>SUM(T507:T554)</f>
        <v>0</v>
      </c>
      <c r="AR506" s="119" t="s">
        <v>76</v>
      </c>
      <c r="AT506" s="124" t="s">
        <v>67</v>
      </c>
      <c r="AU506" s="124" t="s">
        <v>76</v>
      </c>
      <c r="AY506" s="119" t="s">
        <v>168</v>
      </c>
      <c r="BK506" s="125">
        <f>SUM(BK507:BK554)</f>
        <v>0</v>
      </c>
    </row>
    <row r="507" spans="1:65" s="2" customFormat="1" ht="24.2" customHeight="1">
      <c r="A507" s="273"/>
      <c r="B507" s="276"/>
      <c r="C507" s="298" t="s">
        <v>625</v>
      </c>
      <c r="D507" s="298" t="s">
        <v>170</v>
      </c>
      <c r="E507" s="299" t="s">
        <v>626</v>
      </c>
      <c r="F507" s="300" t="s">
        <v>627</v>
      </c>
      <c r="G507" s="301" t="s">
        <v>263</v>
      </c>
      <c r="H507" s="302">
        <v>304.825</v>
      </c>
      <c r="I507" s="266"/>
      <c r="J507" s="303">
        <f>ROUND(I507*H507,2)</f>
        <v>0</v>
      </c>
      <c r="K507" s="300" t="s">
        <v>174</v>
      </c>
      <c r="L507" s="32"/>
      <c r="M507" s="126" t="s">
        <v>3</v>
      </c>
      <c r="N507" s="127" t="s">
        <v>39</v>
      </c>
      <c r="O507" s="128">
        <v>0.11</v>
      </c>
      <c r="P507" s="128">
        <f>O507*H507</f>
        <v>33.53075</v>
      </c>
      <c r="Q507" s="128">
        <v>0</v>
      </c>
      <c r="R507" s="128">
        <f>Q507*H507</f>
        <v>0</v>
      </c>
      <c r="S507" s="128">
        <v>0</v>
      </c>
      <c r="T507" s="129">
        <f>S507*H507</f>
        <v>0</v>
      </c>
      <c r="U507" s="31"/>
      <c r="V507" s="31"/>
      <c r="W507" s="31"/>
      <c r="X507" s="31"/>
      <c r="Y507" s="31"/>
      <c r="Z507" s="31"/>
      <c r="AA507" s="31"/>
      <c r="AB507" s="31"/>
      <c r="AC507" s="31"/>
      <c r="AD507" s="31"/>
      <c r="AE507" s="31"/>
      <c r="AR507" s="130" t="s">
        <v>175</v>
      </c>
      <c r="AT507" s="130" t="s">
        <v>170</v>
      </c>
      <c r="AU507" s="130" t="s">
        <v>78</v>
      </c>
      <c r="AY507" s="19" t="s">
        <v>168</v>
      </c>
      <c r="BE507" s="131">
        <f>IF(N507="základní",J507,0)</f>
        <v>0</v>
      </c>
      <c r="BF507" s="131">
        <f>IF(N507="snížená",J507,0)</f>
        <v>0</v>
      </c>
      <c r="BG507" s="131">
        <f>IF(N507="zákl. přenesená",J507,0)</f>
        <v>0</v>
      </c>
      <c r="BH507" s="131">
        <f>IF(N507="sníž. přenesená",J507,0)</f>
        <v>0</v>
      </c>
      <c r="BI507" s="131">
        <f>IF(N507="nulová",J507,0)</f>
        <v>0</v>
      </c>
      <c r="BJ507" s="19" t="s">
        <v>76</v>
      </c>
      <c r="BK507" s="131">
        <f>ROUND(I507*H507,2)</f>
        <v>0</v>
      </c>
      <c r="BL507" s="19" t="s">
        <v>175</v>
      </c>
      <c r="BM507" s="130" t="s">
        <v>628</v>
      </c>
    </row>
    <row r="508" spans="1:47" s="2" customFormat="1" ht="12">
      <c r="A508" s="273"/>
      <c r="B508" s="276"/>
      <c r="C508" s="273"/>
      <c r="D508" s="304" t="s">
        <v>177</v>
      </c>
      <c r="E508" s="273"/>
      <c r="F508" s="305" t="s">
        <v>629</v>
      </c>
      <c r="G508" s="273"/>
      <c r="H508" s="273"/>
      <c r="I508" s="263"/>
      <c r="J508" s="273"/>
      <c r="K508" s="273"/>
      <c r="L508" s="32"/>
      <c r="M508" s="132"/>
      <c r="N508" s="133"/>
      <c r="O508" s="50"/>
      <c r="P508" s="50"/>
      <c r="Q508" s="50"/>
      <c r="R508" s="50"/>
      <c r="S508" s="50"/>
      <c r="T508" s="51"/>
      <c r="U508" s="31"/>
      <c r="V508" s="31"/>
      <c r="W508" s="31"/>
      <c r="X508" s="31"/>
      <c r="Y508" s="31"/>
      <c r="Z508" s="31"/>
      <c r="AA508" s="31"/>
      <c r="AB508" s="31"/>
      <c r="AC508" s="31"/>
      <c r="AD508" s="31"/>
      <c r="AE508" s="31"/>
      <c r="AT508" s="19" t="s">
        <v>177</v>
      </c>
      <c r="AU508" s="19" t="s">
        <v>78</v>
      </c>
    </row>
    <row r="509" spans="1:51" s="13" customFormat="1" ht="12">
      <c r="A509" s="306"/>
      <c r="B509" s="307"/>
      <c r="C509" s="306"/>
      <c r="D509" s="308" t="s">
        <v>179</v>
      </c>
      <c r="E509" s="309" t="s">
        <v>3</v>
      </c>
      <c r="F509" s="310" t="s">
        <v>630</v>
      </c>
      <c r="G509" s="306"/>
      <c r="H509" s="309" t="s">
        <v>3</v>
      </c>
      <c r="I509" s="267"/>
      <c r="J509" s="306"/>
      <c r="K509" s="306"/>
      <c r="L509" s="134"/>
      <c r="M509" s="136"/>
      <c r="N509" s="137"/>
      <c r="O509" s="137"/>
      <c r="P509" s="137"/>
      <c r="Q509" s="137"/>
      <c r="R509" s="137"/>
      <c r="S509" s="137"/>
      <c r="T509" s="138"/>
      <c r="AT509" s="135" t="s">
        <v>179</v>
      </c>
      <c r="AU509" s="135" t="s">
        <v>78</v>
      </c>
      <c r="AV509" s="13" t="s">
        <v>76</v>
      </c>
      <c r="AW509" s="13" t="s">
        <v>30</v>
      </c>
      <c r="AX509" s="13" t="s">
        <v>68</v>
      </c>
      <c r="AY509" s="135" t="s">
        <v>168</v>
      </c>
    </row>
    <row r="510" spans="1:51" s="13" customFormat="1" ht="12">
      <c r="A510" s="306"/>
      <c r="B510" s="307"/>
      <c r="C510" s="306"/>
      <c r="D510" s="308" t="s">
        <v>179</v>
      </c>
      <c r="E510" s="309" t="s">
        <v>3</v>
      </c>
      <c r="F510" s="310" t="s">
        <v>495</v>
      </c>
      <c r="G510" s="306"/>
      <c r="H510" s="309" t="s">
        <v>3</v>
      </c>
      <c r="I510" s="267"/>
      <c r="J510" s="306"/>
      <c r="K510" s="306"/>
      <c r="L510" s="134"/>
      <c r="M510" s="136"/>
      <c r="N510" s="137"/>
      <c r="O510" s="137"/>
      <c r="P510" s="137"/>
      <c r="Q510" s="137"/>
      <c r="R510" s="137"/>
      <c r="S510" s="137"/>
      <c r="T510" s="138"/>
      <c r="AT510" s="135" t="s">
        <v>179</v>
      </c>
      <c r="AU510" s="135" t="s">
        <v>78</v>
      </c>
      <c r="AV510" s="13" t="s">
        <v>76</v>
      </c>
      <c r="AW510" s="13" t="s">
        <v>30</v>
      </c>
      <c r="AX510" s="13" t="s">
        <v>68</v>
      </c>
      <c r="AY510" s="135" t="s">
        <v>168</v>
      </c>
    </row>
    <row r="511" spans="1:51" s="14" customFormat="1" ht="12">
      <c r="A511" s="311"/>
      <c r="B511" s="312"/>
      <c r="C511" s="311"/>
      <c r="D511" s="308" t="s">
        <v>179</v>
      </c>
      <c r="E511" s="313" t="s">
        <v>3</v>
      </c>
      <c r="F511" s="314" t="s">
        <v>631</v>
      </c>
      <c r="G511" s="311"/>
      <c r="H511" s="315">
        <v>7.5</v>
      </c>
      <c r="I511" s="268"/>
      <c r="J511" s="311"/>
      <c r="K511" s="311"/>
      <c r="L511" s="139"/>
      <c r="M511" s="141"/>
      <c r="N511" s="142"/>
      <c r="O511" s="142"/>
      <c r="P511" s="142"/>
      <c r="Q511" s="142"/>
      <c r="R511" s="142"/>
      <c r="S511" s="142"/>
      <c r="T511" s="143"/>
      <c r="AT511" s="140" t="s">
        <v>179</v>
      </c>
      <c r="AU511" s="140" t="s">
        <v>78</v>
      </c>
      <c r="AV511" s="14" t="s">
        <v>78</v>
      </c>
      <c r="AW511" s="14" t="s">
        <v>30</v>
      </c>
      <c r="AX511" s="14" t="s">
        <v>68</v>
      </c>
      <c r="AY511" s="140" t="s">
        <v>168</v>
      </c>
    </row>
    <row r="512" spans="1:51" s="14" customFormat="1" ht="12">
      <c r="A512" s="311"/>
      <c r="B512" s="312"/>
      <c r="C512" s="311"/>
      <c r="D512" s="308" t="s">
        <v>179</v>
      </c>
      <c r="E512" s="313" t="s">
        <v>3</v>
      </c>
      <c r="F512" s="314" t="s">
        <v>632</v>
      </c>
      <c r="G512" s="311"/>
      <c r="H512" s="315">
        <v>17.5</v>
      </c>
      <c r="I512" s="268"/>
      <c r="J512" s="311"/>
      <c r="K512" s="311"/>
      <c r="L512" s="139"/>
      <c r="M512" s="141"/>
      <c r="N512" s="142"/>
      <c r="O512" s="142"/>
      <c r="P512" s="142"/>
      <c r="Q512" s="142"/>
      <c r="R512" s="142"/>
      <c r="S512" s="142"/>
      <c r="T512" s="143"/>
      <c r="AT512" s="140" t="s">
        <v>179</v>
      </c>
      <c r="AU512" s="140" t="s">
        <v>78</v>
      </c>
      <c r="AV512" s="14" t="s">
        <v>78</v>
      </c>
      <c r="AW512" s="14" t="s">
        <v>30</v>
      </c>
      <c r="AX512" s="14" t="s">
        <v>68</v>
      </c>
      <c r="AY512" s="140" t="s">
        <v>168</v>
      </c>
    </row>
    <row r="513" spans="1:51" s="13" customFormat="1" ht="12">
      <c r="A513" s="306"/>
      <c r="B513" s="307"/>
      <c r="C513" s="306"/>
      <c r="D513" s="308" t="s">
        <v>179</v>
      </c>
      <c r="E513" s="309" t="s">
        <v>3</v>
      </c>
      <c r="F513" s="310" t="s">
        <v>497</v>
      </c>
      <c r="G513" s="306"/>
      <c r="H513" s="309" t="s">
        <v>3</v>
      </c>
      <c r="I513" s="267"/>
      <c r="J513" s="306"/>
      <c r="K513" s="306"/>
      <c r="L513" s="134"/>
      <c r="M513" s="136"/>
      <c r="N513" s="137"/>
      <c r="O513" s="137"/>
      <c r="P513" s="137"/>
      <c r="Q513" s="137"/>
      <c r="R513" s="137"/>
      <c r="S513" s="137"/>
      <c r="T513" s="138"/>
      <c r="AT513" s="135" t="s">
        <v>179</v>
      </c>
      <c r="AU513" s="135" t="s">
        <v>78</v>
      </c>
      <c r="AV513" s="13" t="s">
        <v>76</v>
      </c>
      <c r="AW513" s="13" t="s">
        <v>30</v>
      </c>
      <c r="AX513" s="13" t="s">
        <v>68</v>
      </c>
      <c r="AY513" s="135" t="s">
        <v>168</v>
      </c>
    </row>
    <row r="514" spans="1:51" s="14" customFormat="1" ht="12">
      <c r="A514" s="311"/>
      <c r="B514" s="312"/>
      <c r="C514" s="311"/>
      <c r="D514" s="308" t="s">
        <v>179</v>
      </c>
      <c r="E514" s="313" t="s">
        <v>3</v>
      </c>
      <c r="F514" s="314" t="s">
        <v>633</v>
      </c>
      <c r="G514" s="311"/>
      <c r="H514" s="315">
        <v>33.88</v>
      </c>
      <c r="I514" s="268"/>
      <c r="J514" s="311"/>
      <c r="K514" s="311"/>
      <c r="L514" s="139"/>
      <c r="M514" s="141"/>
      <c r="N514" s="142"/>
      <c r="O514" s="142"/>
      <c r="P514" s="142"/>
      <c r="Q514" s="142"/>
      <c r="R514" s="142"/>
      <c r="S514" s="142"/>
      <c r="T514" s="143"/>
      <c r="AT514" s="140" t="s">
        <v>179</v>
      </c>
      <c r="AU514" s="140" t="s">
        <v>78</v>
      </c>
      <c r="AV514" s="14" t="s">
        <v>78</v>
      </c>
      <c r="AW514" s="14" t="s">
        <v>30</v>
      </c>
      <c r="AX514" s="14" t="s">
        <v>68</v>
      </c>
      <c r="AY514" s="140" t="s">
        <v>168</v>
      </c>
    </row>
    <row r="515" spans="1:51" s="13" customFormat="1" ht="12">
      <c r="A515" s="306"/>
      <c r="B515" s="307"/>
      <c r="C515" s="306"/>
      <c r="D515" s="308" t="s">
        <v>179</v>
      </c>
      <c r="E515" s="309" t="s">
        <v>3</v>
      </c>
      <c r="F515" s="310" t="s">
        <v>500</v>
      </c>
      <c r="G515" s="306"/>
      <c r="H515" s="309" t="s">
        <v>3</v>
      </c>
      <c r="I515" s="267"/>
      <c r="J515" s="306"/>
      <c r="K515" s="306"/>
      <c r="L515" s="134"/>
      <c r="M515" s="136"/>
      <c r="N515" s="137"/>
      <c r="O515" s="137"/>
      <c r="P515" s="137"/>
      <c r="Q515" s="137"/>
      <c r="R515" s="137"/>
      <c r="S515" s="137"/>
      <c r="T515" s="138"/>
      <c r="AT515" s="135" t="s">
        <v>179</v>
      </c>
      <c r="AU515" s="135" t="s">
        <v>78</v>
      </c>
      <c r="AV515" s="13" t="s">
        <v>76</v>
      </c>
      <c r="AW515" s="13" t="s">
        <v>30</v>
      </c>
      <c r="AX515" s="13" t="s">
        <v>68</v>
      </c>
      <c r="AY515" s="135" t="s">
        <v>168</v>
      </c>
    </row>
    <row r="516" spans="1:51" s="14" customFormat="1" ht="12">
      <c r="A516" s="311"/>
      <c r="B516" s="312"/>
      <c r="C516" s="311"/>
      <c r="D516" s="308" t="s">
        <v>179</v>
      </c>
      <c r="E516" s="313" t="s">
        <v>3</v>
      </c>
      <c r="F516" s="314" t="s">
        <v>634</v>
      </c>
      <c r="G516" s="311"/>
      <c r="H516" s="315">
        <v>16.15</v>
      </c>
      <c r="I516" s="268"/>
      <c r="J516" s="311"/>
      <c r="K516" s="311"/>
      <c r="L516" s="139"/>
      <c r="M516" s="141"/>
      <c r="N516" s="142"/>
      <c r="O516" s="142"/>
      <c r="P516" s="142"/>
      <c r="Q516" s="142"/>
      <c r="R516" s="142"/>
      <c r="S516" s="142"/>
      <c r="T516" s="143"/>
      <c r="AT516" s="140" t="s">
        <v>179</v>
      </c>
      <c r="AU516" s="140" t="s">
        <v>78</v>
      </c>
      <c r="AV516" s="14" t="s">
        <v>78</v>
      </c>
      <c r="AW516" s="14" t="s">
        <v>30</v>
      </c>
      <c r="AX516" s="14" t="s">
        <v>68</v>
      </c>
      <c r="AY516" s="140" t="s">
        <v>168</v>
      </c>
    </row>
    <row r="517" spans="1:51" s="16" customFormat="1" ht="12">
      <c r="A517" s="321"/>
      <c r="B517" s="322"/>
      <c r="C517" s="321"/>
      <c r="D517" s="308" t="s">
        <v>179</v>
      </c>
      <c r="E517" s="323" t="s">
        <v>3</v>
      </c>
      <c r="F517" s="324" t="s">
        <v>198</v>
      </c>
      <c r="G517" s="321"/>
      <c r="H517" s="325">
        <v>75.03</v>
      </c>
      <c r="I517" s="270"/>
      <c r="J517" s="321"/>
      <c r="K517" s="321"/>
      <c r="L517" s="149"/>
      <c r="M517" s="151"/>
      <c r="N517" s="152"/>
      <c r="O517" s="152"/>
      <c r="P517" s="152"/>
      <c r="Q517" s="152"/>
      <c r="R517" s="152"/>
      <c r="S517" s="152"/>
      <c r="T517" s="153"/>
      <c r="AT517" s="150" t="s">
        <v>179</v>
      </c>
      <c r="AU517" s="150" t="s">
        <v>78</v>
      </c>
      <c r="AV517" s="16" t="s">
        <v>199</v>
      </c>
      <c r="AW517" s="16" t="s">
        <v>30</v>
      </c>
      <c r="AX517" s="16" t="s">
        <v>68</v>
      </c>
      <c r="AY517" s="150" t="s">
        <v>168</v>
      </c>
    </row>
    <row r="518" spans="1:51" s="13" customFormat="1" ht="12">
      <c r="A518" s="306"/>
      <c r="B518" s="307"/>
      <c r="C518" s="306"/>
      <c r="D518" s="308" t="s">
        <v>179</v>
      </c>
      <c r="E518" s="309" t="s">
        <v>3</v>
      </c>
      <c r="F518" s="310" t="s">
        <v>635</v>
      </c>
      <c r="G518" s="306"/>
      <c r="H518" s="309" t="s">
        <v>3</v>
      </c>
      <c r="I518" s="267"/>
      <c r="J518" s="306"/>
      <c r="K518" s="306"/>
      <c r="L518" s="134"/>
      <c r="M518" s="136"/>
      <c r="N518" s="137"/>
      <c r="O518" s="137"/>
      <c r="P518" s="137"/>
      <c r="Q518" s="137"/>
      <c r="R518" s="137"/>
      <c r="S518" s="137"/>
      <c r="T518" s="138"/>
      <c r="AT518" s="135" t="s">
        <v>179</v>
      </c>
      <c r="AU518" s="135" t="s">
        <v>78</v>
      </c>
      <c r="AV518" s="13" t="s">
        <v>76</v>
      </c>
      <c r="AW518" s="13" t="s">
        <v>30</v>
      </c>
      <c r="AX518" s="13" t="s">
        <v>68</v>
      </c>
      <c r="AY518" s="135" t="s">
        <v>168</v>
      </c>
    </row>
    <row r="519" spans="1:51" s="13" customFormat="1" ht="12">
      <c r="A519" s="306"/>
      <c r="B519" s="307"/>
      <c r="C519" s="306"/>
      <c r="D519" s="308" t="s">
        <v>179</v>
      </c>
      <c r="E519" s="309" t="s">
        <v>3</v>
      </c>
      <c r="F519" s="310" t="s">
        <v>517</v>
      </c>
      <c r="G519" s="306"/>
      <c r="H519" s="309" t="s">
        <v>3</v>
      </c>
      <c r="I519" s="267"/>
      <c r="J519" s="306"/>
      <c r="K519" s="306"/>
      <c r="L519" s="134"/>
      <c r="M519" s="136"/>
      <c r="N519" s="137"/>
      <c r="O519" s="137"/>
      <c r="P519" s="137"/>
      <c r="Q519" s="137"/>
      <c r="R519" s="137"/>
      <c r="S519" s="137"/>
      <c r="T519" s="138"/>
      <c r="AT519" s="135" t="s">
        <v>179</v>
      </c>
      <c r="AU519" s="135" t="s">
        <v>78</v>
      </c>
      <c r="AV519" s="13" t="s">
        <v>76</v>
      </c>
      <c r="AW519" s="13" t="s">
        <v>30</v>
      </c>
      <c r="AX519" s="13" t="s">
        <v>68</v>
      </c>
      <c r="AY519" s="135" t="s">
        <v>168</v>
      </c>
    </row>
    <row r="520" spans="1:51" s="14" customFormat="1" ht="12">
      <c r="A520" s="311"/>
      <c r="B520" s="312"/>
      <c r="C520" s="311"/>
      <c r="D520" s="308" t="s">
        <v>179</v>
      </c>
      <c r="E520" s="313" t="s">
        <v>3</v>
      </c>
      <c r="F520" s="314" t="s">
        <v>636</v>
      </c>
      <c r="G520" s="311"/>
      <c r="H520" s="315">
        <v>45.225</v>
      </c>
      <c r="I520" s="268"/>
      <c r="J520" s="311"/>
      <c r="K520" s="311"/>
      <c r="L520" s="139"/>
      <c r="M520" s="141"/>
      <c r="N520" s="142"/>
      <c r="O520" s="142"/>
      <c r="P520" s="142"/>
      <c r="Q520" s="142"/>
      <c r="R520" s="142"/>
      <c r="S520" s="142"/>
      <c r="T520" s="143"/>
      <c r="AT520" s="140" t="s">
        <v>179</v>
      </c>
      <c r="AU520" s="140" t="s">
        <v>78</v>
      </c>
      <c r="AV520" s="14" t="s">
        <v>78</v>
      </c>
      <c r="AW520" s="14" t="s">
        <v>30</v>
      </c>
      <c r="AX520" s="14" t="s">
        <v>68</v>
      </c>
      <c r="AY520" s="140" t="s">
        <v>168</v>
      </c>
    </row>
    <row r="521" spans="1:51" s="13" customFormat="1" ht="12">
      <c r="A521" s="306"/>
      <c r="B521" s="307"/>
      <c r="C521" s="306"/>
      <c r="D521" s="308" t="s">
        <v>179</v>
      </c>
      <c r="E521" s="309" t="s">
        <v>3</v>
      </c>
      <c r="F521" s="310" t="s">
        <v>495</v>
      </c>
      <c r="G521" s="306"/>
      <c r="H521" s="309" t="s">
        <v>3</v>
      </c>
      <c r="I521" s="267"/>
      <c r="J521" s="306"/>
      <c r="K521" s="306"/>
      <c r="L521" s="134"/>
      <c r="M521" s="136"/>
      <c r="N521" s="137"/>
      <c r="O521" s="137"/>
      <c r="P521" s="137"/>
      <c r="Q521" s="137"/>
      <c r="R521" s="137"/>
      <c r="S521" s="137"/>
      <c r="T521" s="138"/>
      <c r="AT521" s="135" t="s">
        <v>179</v>
      </c>
      <c r="AU521" s="135" t="s">
        <v>78</v>
      </c>
      <c r="AV521" s="13" t="s">
        <v>76</v>
      </c>
      <c r="AW521" s="13" t="s">
        <v>30</v>
      </c>
      <c r="AX521" s="13" t="s">
        <v>68</v>
      </c>
      <c r="AY521" s="135" t="s">
        <v>168</v>
      </c>
    </row>
    <row r="522" spans="1:51" s="14" customFormat="1" ht="12">
      <c r="A522" s="311"/>
      <c r="B522" s="312"/>
      <c r="C522" s="311"/>
      <c r="D522" s="308" t="s">
        <v>179</v>
      </c>
      <c r="E522" s="313" t="s">
        <v>3</v>
      </c>
      <c r="F522" s="314" t="s">
        <v>637</v>
      </c>
      <c r="G522" s="311"/>
      <c r="H522" s="315">
        <v>41.667</v>
      </c>
      <c r="I522" s="268"/>
      <c r="J522" s="311"/>
      <c r="K522" s="311"/>
      <c r="L522" s="139"/>
      <c r="M522" s="141"/>
      <c r="N522" s="142"/>
      <c r="O522" s="142"/>
      <c r="P522" s="142"/>
      <c r="Q522" s="142"/>
      <c r="R522" s="142"/>
      <c r="S522" s="142"/>
      <c r="T522" s="143"/>
      <c r="AT522" s="140" t="s">
        <v>179</v>
      </c>
      <c r="AU522" s="140" t="s">
        <v>78</v>
      </c>
      <c r="AV522" s="14" t="s">
        <v>78</v>
      </c>
      <c r="AW522" s="14" t="s">
        <v>30</v>
      </c>
      <c r="AX522" s="14" t="s">
        <v>68</v>
      </c>
      <c r="AY522" s="140" t="s">
        <v>168</v>
      </c>
    </row>
    <row r="523" spans="1:51" s="13" customFormat="1" ht="12">
      <c r="A523" s="306"/>
      <c r="B523" s="307"/>
      <c r="C523" s="306"/>
      <c r="D523" s="308" t="s">
        <v>179</v>
      </c>
      <c r="E523" s="309" t="s">
        <v>3</v>
      </c>
      <c r="F523" s="310" t="s">
        <v>497</v>
      </c>
      <c r="G523" s="306"/>
      <c r="H523" s="309" t="s">
        <v>3</v>
      </c>
      <c r="I523" s="267"/>
      <c r="J523" s="306"/>
      <c r="K523" s="306"/>
      <c r="L523" s="134"/>
      <c r="M523" s="136"/>
      <c r="N523" s="137"/>
      <c r="O523" s="137"/>
      <c r="P523" s="137"/>
      <c r="Q523" s="137"/>
      <c r="R523" s="137"/>
      <c r="S523" s="137"/>
      <c r="T523" s="138"/>
      <c r="AT523" s="135" t="s">
        <v>179</v>
      </c>
      <c r="AU523" s="135" t="s">
        <v>78</v>
      </c>
      <c r="AV523" s="13" t="s">
        <v>76</v>
      </c>
      <c r="AW523" s="13" t="s">
        <v>30</v>
      </c>
      <c r="AX523" s="13" t="s">
        <v>68</v>
      </c>
      <c r="AY523" s="135" t="s">
        <v>168</v>
      </c>
    </row>
    <row r="524" spans="1:51" s="14" customFormat="1" ht="12">
      <c r="A524" s="311"/>
      <c r="B524" s="312"/>
      <c r="C524" s="311"/>
      <c r="D524" s="308" t="s">
        <v>179</v>
      </c>
      <c r="E524" s="313" t="s">
        <v>3</v>
      </c>
      <c r="F524" s="314" t="s">
        <v>638</v>
      </c>
      <c r="G524" s="311"/>
      <c r="H524" s="315">
        <v>73.414</v>
      </c>
      <c r="I524" s="268"/>
      <c r="J524" s="311"/>
      <c r="K524" s="311"/>
      <c r="L524" s="139"/>
      <c r="M524" s="141"/>
      <c r="N524" s="142"/>
      <c r="O524" s="142"/>
      <c r="P524" s="142"/>
      <c r="Q524" s="142"/>
      <c r="R524" s="142"/>
      <c r="S524" s="142"/>
      <c r="T524" s="143"/>
      <c r="AT524" s="140" t="s">
        <v>179</v>
      </c>
      <c r="AU524" s="140" t="s">
        <v>78</v>
      </c>
      <c r="AV524" s="14" t="s">
        <v>78</v>
      </c>
      <c r="AW524" s="14" t="s">
        <v>30</v>
      </c>
      <c r="AX524" s="14" t="s">
        <v>68</v>
      </c>
      <c r="AY524" s="140" t="s">
        <v>168</v>
      </c>
    </row>
    <row r="525" spans="1:51" s="14" customFormat="1" ht="12">
      <c r="A525" s="311"/>
      <c r="B525" s="312"/>
      <c r="C525" s="311"/>
      <c r="D525" s="308" t="s">
        <v>179</v>
      </c>
      <c r="E525" s="313" t="s">
        <v>3</v>
      </c>
      <c r="F525" s="314" t="s">
        <v>639</v>
      </c>
      <c r="G525" s="311"/>
      <c r="H525" s="315">
        <v>19.266</v>
      </c>
      <c r="I525" s="268"/>
      <c r="J525" s="311"/>
      <c r="K525" s="311"/>
      <c r="L525" s="139"/>
      <c r="M525" s="141"/>
      <c r="N525" s="142"/>
      <c r="O525" s="142"/>
      <c r="P525" s="142"/>
      <c r="Q525" s="142"/>
      <c r="R525" s="142"/>
      <c r="S525" s="142"/>
      <c r="T525" s="143"/>
      <c r="AT525" s="140" t="s">
        <v>179</v>
      </c>
      <c r="AU525" s="140" t="s">
        <v>78</v>
      </c>
      <c r="AV525" s="14" t="s">
        <v>78</v>
      </c>
      <c r="AW525" s="14" t="s">
        <v>30</v>
      </c>
      <c r="AX525" s="14" t="s">
        <v>68</v>
      </c>
      <c r="AY525" s="140" t="s">
        <v>168</v>
      </c>
    </row>
    <row r="526" spans="1:51" s="14" customFormat="1" ht="12">
      <c r="A526" s="311"/>
      <c r="B526" s="312"/>
      <c r="C526" s="311"/>
      <c r="D526" s="308" t="s">
        <v>179</v>
      </c>
      <c r="E526" s="313" t="s">
        <v>3</v>
      </c>
      <c r="F526" s="314" t="s">
        <v>640</v>
      </c>
      <c r="G526" s="311"/>
      <c r="H526" s="315">
        <v>26.573</v>
      </c>
      <c r="I526" s="268"/>
      <c r="J526" s="311"/>
      <c r="K526" s="311"/>
      <c r="L526" s="139"/>
      <c r="M526" s="141"/>
      <c r="N526" s="142"/>
      <c r="O526" s="142"/>
      <c r="P526" s="142"/>
      <c r="Q526" s="142"/>
      <c r="R526" s="142"/>
      <c r="S526" s="142"/>
      <c r="T526" s="143"/>
      <c r="AT526" s="140" t="s">
        <v>179</v>
      </c>
      <c r="AU526" s="140" t="s">
        <v>78</v>
      </c>
      <c r="AV526" s="14" t="s">
        <v>78</v>
      </c>
      <c r="AW526" s="14" t="s">
        <v>30</v>
      </c>
      <c r="AX526" s="14" t="s">
        <v>68</v>
      </c>
      <c r="AY526" s="140" t="s">
        <v>168</v>
      </c>
    </row>
    <row r="527" spans="1:51" s="13" customFormat="1" ht="12">
      <c r="A527" s="306"/>
      <c r="B527" s="307"/>
      <c r="C527" s="306"/>
      <c r="D527" s="308" t="s">
        <v>179</v>
      </c>
      <c r="E527" s="309" t="s">
        <v>3</v>
      </c>
      <c r="F527" s="310" t="s">
        <v>500</v>
      </c>
      <c r="G527" s="306"/>
      <c r="H527" s="309" t="s">
        <v>3</v>
      </c>
      <c r="I527" s="267"/>
      <c r="J527" s="306"/>
      <c r="K527" s="306"/>
      <c r="L527" s="134"/>
      <c r="M527" s="136"/>
      <c r="N527" s="137"/>
      <c r="O527" s="137"/>
      <c r="P527" s="137"/>
      <c r="Q527" s="137"/>
      <c r="R527" s="137"/>
      <c r="S527" s="137"/>
      <c r="T527" s="138"/>
      <c r="AT527" s="135" t="s">
        <v>179</v>
      </c>
      <c r="AU527" s="135" t="s">
        <v>78</v>
      </c>
      <c r="AV527" s="13" t="s">
        <v>76</v>
      </c>
      <c r="AW527" s="13" t="s">
        <v>30</v>
      </c>
      <c r="AX527" s="13" t="s">
        <v>68</v>
      </c>
      <c r="AY527" s="135" t="s">
        <v>168</v>
      </c>
    </row>
    <row r="528" spans="1:51" s="14" customFormat="1" ht="12">
      <c r="A528" s="311"/>
      <c r="B528" s="312"/>
      <c r="C528" s="311"/>
      <c r="D528" s="308" t="s">
        <v>179</v>
      </c>
      <c r="E528" s="313" t="s">
        <v>3</v>
      </c>
      <c r="F528" s="314" t="s">
        <v>641</v>
      </c>
      <c r="G528" s="311"/>
      <c r="H528" s="315">
        <v>23.65</v>
      </c>
      <c r="I528" s="268"/>
      <c r="J528" s="311"/>
      <c r="K528" s="311"/>
      <c r="L528" s="139"/>
      <c r="M528" s="141"/>
      <c r="N528" s="142"/>
      <c r="O528" s="142"/>
      <c r="P528" s="142"/>
      <c r="Q528" s="142"/>
      <c r="R528" s="142"/>
      <c r="S528" s="142"/>
      <c r="T528" s="143"/>
      <c r="AT528" s="140" t="s">
        <v>179</v>
      </c>
      <c r="AU528" s="140" t="s">
        <v>78</v>
      </c>
      <c r="AV528" s="14" t="s">
        <v>78</v>
      </c>
      <c r="AW528" s="14" t="s">
        <v>30</v>
      </c>
      <c r="AX528" s="14" t="s">
        <v>68</v>
      </c>
      <c r="AY528" s="140" t="s">
        <v>168</v>
      </c>
    </row>
    <row r="529" spans="1:51" s="16" customFormat="1" ht="12">
      <c r="A529" s="321"/>
      <c r="B529" s="322"/>
      <c r="C529" s="321"/>
      <c r="D529" s="308" t="s">
        <v>179</v>
      </c>
      <c r="E529" s="323" t="s">
        <v>3</v>
      </c>
      <c r="F529" s="324" t="s">
        <v>198</v>
      </c>
      <c r="G529" s="321"/>
      <c r="H529" s="325">
        <v>229.795</v>
      </c>
      <c r="I529" s="270"/>
      <c r="J529" s="321"/>
      <c r="K529" s="321"/>
      <c r="L529" s="149"/>
      <c r="M529" s="151"/>
      <c r="N529" s="152"/>
      <c r="O529" s="152"/>
      <c r="P529" s="152"/>
      <c r="Q529" s="152"/>
      <c r="R529" s="152"/>
      <c r="S529" s="152"/>
      <c r="T529" s="153"/>
      <c r="AT529" s="150" t="s">
        <v>179</v>
      </c>
      <c r="AU529" s="150" t="s">
        <v>78</v>
      </c>
      <c r="AV529" s="16" t="s">
        <v>199</v>
      </c>
      <c r="AW529" s="16" t="s">
        <v>30</v>
      </c>
      <c r="AX529" s="16" t="s">
        <v>68</v>
      </c>
      <c r="AY529" s="150" t="s">
        <v>168</v>
      </c>
    </row>
    <row r="530" spans="1:51" s="15" customFormat="1" ht="12">
      <c r="A530" s="316"/>
      <c r="B530" s="317"/>
      <c r="C530" s="316"/>
      <c r="D530" s="308" t="s">
        <v>179</v>
      </c>
      <c r="E530" s="318" t="s">
        <v>3</v>
      </c>
      <c r="F530" s="319" t="s">
        <v>186</v>
      </c>
      <c r="G530" s="316"/>
      <c r="H530" s="320">
        <v>304.825</v>
      </c>
      <c r="I530" s="269"/>
      <c r="J530" s="316"/>
      <c r="K530" s="316"/>
      <c r="L530" s="144"/>
      <c r="M530" s="146"/>
      <c r="N530" s="147"/>
      <c r="O530" s="147"/>
      <c r="P530" s="147"/>
      <c r="Q530" s="147"/>
      <c r="R530" s="147"/>
      <c r="S530" s="147"/>
      <c r="T530" s="148"/>
      <c r="AT530" s="145" t="s">
        <v>179</v>
      </c>
      <c r="AU530" s="145" t="s">
        <v>78</v>
      </c>
      <c r="AV530" s="15" t="s">
        <v>175</v>
      </c>
      <c r="AW530" s="15" t="s">
        <v>30</v>
      </c>
      <c r="AX530" s="15" t="s">
        <v>76</v>
      </c>
      <c r="AY530" s="145" t="s">
        <v>168</v>
      </c>
    </row>
    <row r="531" spans="1:65" s="2" customFormat="1" ht="24.2" customHeight="1">
      <c r="A531" s="273"/>
      <c r="B531" s="276"/>
      <c r="C531" s="298" t="s">
        <v>642</v>
      </c>
      <c r="D531" s="298" t="s">
        <v>170</v>
      </c>
      <c r="E531" s="299" t="s">
        <v>643</v>
      </c>
      <c r="F531" s="300" t="s">
        <v>644</v>
      </c>
      <c r="G531" s="301" t="s">
        <v>263</v>
      </c>
      <c r="H531" s="302">
        <v>27434.25</v>
      </c>
      <c r="I531" s="266"/>
      <c r="J531" s="303">
        <f>ROUND(I531*H531,2)</f>
        <v>0</v>
      </c>
      <c r="K531" s="300" t="s">
        <v>174</v>
      </c>
      <c r="L531" s="32"/>
      <c r="M531" s="126" t="s">
        <v>3</v>
      </c>
      <c r="N531" s="127" t="s">
        <v>39</v>
      </c>
      <c r="O531" s="128">
        <v>0</v>
      </c>
      <c r="P531" s="128">
        <f>O531*H531</f>
        <v>0</v>
      </c>
      <c r="Q531" s="128">
        <v>0</v>
      </c>
      <c r="R531" s="128">
        <f>Q531*H531</f>
        <v>0</v>
      </c>
      <c r="S531" s="128">
        <v>0</v>
      </c>
      <c r="T531" s="129">
        <f>S531*H531</f>
        <v>0</v>
      </c>
      <c r="U531" s="31"/>
      <c r="V531" s="31"/>
      <c r="W531" s="31"/>
      <c r="X531" s="31"/>
      <c r="Y531" s="31"/>
      <c r="Z531" s="31"/>
      <c r="AA531" s="31"/>
      <c r="AB531" s="31"/>
      <c r="AC531" s="31"/>
      <c r="AD531" s="31"/>
      <c r="AE531" s="31"/>
      <c r="AR531" s="130" t="s">
        <v>175</v>
      </c>
      <c r="AT531" s="130" t="s">
        <v>170</v>
      </c>
      <c r="AU531" s="130" t="s">
        <v>78</v>
      </c>
      <c r="AY531" s="19" t="s">
        <v>168</v>
      </c>
      <c r="BE531" s="131">
        <f>IF(N531="základní",J531,0)</f>
        <v>0</v>
      </c>
      <c r="BF531" s="131">
        <f>IF(N531="snížená",J531,0)</f>
        <v>0</v>
      </c>
      <c r="BG531" s="131">
        <f>IF(N531="zákl. přenesená",J531,0)</f>
        <v>0</v>
      </c>
      <c r="BH531" s="131">
        <f>IF(N531="sníž. přenesená",J531,0)</f>
        <v>0</v>
      </c>
      <c r="BI531" s="131">
        <f>IF(N531="nulová",J531,0)</f>
        <v>0</v>
      </c>
      <c r="BJ531" s="19" t="s">
        <v>76</v>
      </c>
      <c r="BK531" s="131">
        <f>ROUND(I531*H531,2)</f>
        <v>0</v>
      </c>
      <c r="BL531" s="19" t="s">
        <v>175</v>
      </c>
      <c r="BM531" s="130" t="s">
        <v>645</v>
      </c>
    </row>
    <row r="532" spans="1:47" s="2" customFormat="1" ht="12">
      <c r="A532" s="273"/>
      <c r="B532" s="276"/>
      <c r="C532" s="273"/>
      <c r="D532" s="304" t="s">
        <v>177</v>
      </c>
      <c r="E532" s="273"/>
      <c r="F532" s="305" t="s">
        <v>646</v>
      </c>
      <c r="G532" s="273"/>
      <c r="H532" s="273"/>
      <c r="I532" s="263"/>
      <c r="J532" s="273"/>
      <c r="K532" s="273"/>
      <c r="L532" s="32"/>
      <c r="M532" s="132"/>
      <c r="N532" s="133"/>
      <c r="O532" s="50"/>
      <c r="P532" s="50"/>
      <c r="Q532" s="50"/>
      <c r="R532" s="50"/>
      <c r="S532" s="50"/>
      <c r="T532" s="51"/>
      <c r="U532" s="31"/>
      <c r="V532" s="31"/>
      <c r="W532" s="31"/>
      <c r="X532" s="31"/>
      <c r="Y532" s="31"/>
      <c r="Z532" s="31"/>
      <c r="AA532" s="31"/>
      <c r="AB532" s="31"/>
      <c r="AC532" s="31"/>
      <c r="AD532" s="31"/>
      <c r="AE532" s="31"/>
      <c r="AT532" s="19" t="s">
        <v>177</v>
      </c>
      <c r="AU532" s="19" t="s">
        <v>78</v>
      </c>
    </row>
    <row r="533" spans="1:51" s="14" customFormat="1" ht="12">
      <c r="A533" s="311"/>
      <c r="B533" s="312"/>
      <c r="C533" s="311"/>
      <c r="D533" s="308" t="s">
        <v>179</v>
      </c>
      <c r="E533" s="313" t="s">
        <v>3</v>
      </c>
      <c r="F533" s="314" t="s">
        <v>647</v>
      </c>
      <c r="G533" s="311"/>
      <c r="H533" s="315">
        <v>27434.25</v>
      </c>
      <c r="I533" s="268"/>
      <c r="J533" s="311"/>
      <c r="K533" s="311"/>
      <c r="L533" s="139"/>
      <c r="M533" s="141"/>
      <c r="N533" s="142"/>
      <c r="O533" s="142"/>
      <c r="P533" s="142"/>
      <c r="Q533" s="142"/>
      <c r="R533" s="142"/>
      <c r="S533" s="142"/>
      <c r="T533" s="143"/>
      <c r="AT533" s="140" t="s">
        <v>179</v>
      </c>
      <c r="AU533" s="140" t="s">
        <v>78</v>
      </c>
      <c r="AV533" s="14" t="s">
        <v>78</v>
      </c>
      <c r="AW533" s="14" t="s">
        <v>30</v>
      </c>
      <c r="AX533" s="14" t="s">
        <v>76</v>
      </c>
      <c r="AY533" s="140" t="s">
        <v>168</v>
      </c>
    </row>
    <row r="534" spans="1:65" s="2" customFormat="1" ht="24.2" customHeight="1">
      <c r="A534" s="273"/>
      <c r="B534" s="276"/>
      <c r="C534" s="298" t="s">
        <v>648</v>
      </c>
      <c r="D534" s="298" t="s">
        <v>170</v>
      </c>
      <c r="E534" s="299" t="s">
        <v>649</v>
      </c>
      <c r="F534" s="300" t="s">
        <v>650</v>
      </c>
      <c r="G534" s="301" t="s">
        <v>263</v>
      </c>
      <c r="H534" s="302">
        <v>304.825</v>
      </c>
      <c r="I534" s="266"/>
      <c r="J534" s="303">
        <f>ROUND(I534*H534,2)</f>
        <v>0</v>
      </c>
      <c r="K534" s="300" t="s">
        <v>174</v>
      </c>
      <c r="L534" s="32"/>
      <c r="M534" s="126" t="s">
        <v>3</v>
      </c>
      <c r="N534" s="127" t="s">
        <v>39</v>
      </c>
      <c r="O534" s="128">
        <v>0.069</v>
      </c>
      <c r="P534" s="128">
        <f>O534*H534</f>
        <v>21.032925000000002</v>
      </c>
      <c r="Q534" s="128">
        <v>0</v>
      </c>
      <c r="R534" s="128">
        <f>Q534*H534</f>
        <v>0</v>
      </c>
      <c r="S534" s="128">
        <v>0</v>
      </c>
      <c r="T534" s="129">
        <f>S534*H534</f>
        <v>0</v>
      </c>
      <c r="U534" s="31"/>
      <c r="V534" s="31"/>
      <c r="W534" s="31"/>
      <c r="X534" s="31"/>
      <c r="Y534" s="31"/>
      <c r="Z534" s="31"/>
      <c r="AA534" s="31"/>
      <c r="AB534" s="31"/>
      <c r="AC534" s="31"/>
      <c r="AD534" s="31"/>
      <c r="AE534" s="31"/>
      <c r="AR534" s="130" t="s">
        <v>175</v>
      </c>
      <c r="AT534" s="130" t="s">
        <v>170</v>
      </c>
      <c r="AU534" s="130" t="s">
        <v>78</v>
      </c>
      <c r="AY534" s="19" t="s">
        <v>168</v>
      </c>
      <c r="BE534" s="131">
        <f>IF(N534="základní",J534,0)</f>
        <v>0</v>
      </c>
      <c r="BF534" s="131">
        <f>IF(N534="snížená",J534,0)</f>
        <v>0</v>
      </c>
      <c r="BG534" s="131">
        <f>IF(N534="zákl. přenesená",J534,0)</f>
        <v>0</v>
      </c>
      <c r="BH534" s="131">
        <f>IF(N534="sníž. přenesená",J534,0)</f>
        <v>0</v>
      </c>
      <c r="BI534" s="131">
        <f>IF(N534="nulová",J534,0)</f>
        <v>0</v>
      </c>
      <c r="BJ534" s="19" t="s">
        <v>76</v>
      </c>
      <c r="BK534" s="131">
        <f>ROUND(I534*H534,2)</f>
        <v>0</v>
      </c>
      <c r="BL534" s="19" t="s">
        <v>175</v>
      </c>
      <c r="BM534" s="130" t="s">
        <v>651</v>
      </c>
    </row>
    <row r="535" spans="1:47" s="2" customFormat="1" ht="12">
      <c r="A535" s="273"/>
      <c r="B535" s="276"/>
      <c r="C535" s="273"/>
      <c r="D535" s="304" t="s">
        <v>177</v>
      </c>
      <c r="E535" s="273"/>
      <c r="F535" s="305" t="s">
        <v>652</v>
      </c>
      <c r="G535" s="273"/>
      <c r="H535" s="273"/>
      <c r="I535" s="263"/>
      <c r="J535" s="273"/>
      <c r="K535" s="273"/>
      <c r="L535" s="32"/>
      <c r="M535" s="132"/>
      <c r="N535" s="133"/>
      <c r="O535" s="50"/>
      <c r="P535" s="50"/>
      <c r="Q535" s="50"/>
      <c r="R535" s="50"/>
      <c r="S535" s="50"/>
      <c r="T535" s="51"/>
      <c r="U535" s="31"/>
      <c r="V535" s="31"/>
      <c r="W535" s="31"/>
      <c r="X535" s="31"/>
      <c r="Y535" s="31"/>
      <c r="Z535" s="31"/>
      <c r="AA535" s="31"/>
      <c r="AB535" s="31"/>
      <c r="AC535" s="31"/>
      <c r="AD535" s="31"/>
      <c r="AE535" s="31"/>
      <c r="AT535" s="19" t="s">
        <v>177</v>
      </c>
      <c r="AU535" s="19" t="s">
        <v>78</v>
      </c>
    </row>
    <row r="536" spans="1:65" s="2" customFormat="1" ht="16.5" customHeight="1">
      <c r="A536" s="273"/>
      <c r="B536" s="276"/>
      <c r="C536" s="298" t="s">
        <v>653</v>
      </c>
      <c r="D536" s="298" t="s">
        <v>170</v>
      </c>
      <c r="E536" s="299" t="s">
        <v>654</v>
      </c>
      <c r="F536" s="300" t="s">
        <v>655</v>
      </c>
      <c r="G536" s="301" t="s">
        <v>263</v>
      </c>
      <c r="H536" s="302">
        <v>304.825</v>
      </c>
      <c r="I536" s="266"/>
      <c r="J536" s="303">
        <f>ROUND(I536*H536,2)</f>
        <v>0</v>
      </c>
      <c r="K536" s="300" t="s">
        <v>174</v>
      </c>
      <c r="L536" s="32"/>
      <c r="M536" s="126" t="s">
        <v>3</v>
      </c>
      <c r="N536" s="127" t="s">
        <v>39</v>
      </c>
      <c r="O536" s="128">
        <v>0.049</v>
      </c>
      <c r="P536" s="128">
        <f>O536*H536</f>
        <v>14.936425</v>
      </c>
      <c r="Q536" s="128">
        <v>0</v>
      </c>
      <c r="R536" s="128">
        <f>Q536*H536</f>
        <v>0</v>
      </c>
      <c r="S536" s="128">
        <v>0</v>
      </c>
      <c r="T536" s="129">
        <f>S536*H536</f>
        <v>0</v>
      </c>
      <c r="U536" s="31"/>
      <c r="V536" s="31"/>
      <c r="W536" s="31"/>
      <c r="X536" s="31"/>
      <c r="Y536" s="31"/>
      <c r="Z536" s="31"/>
      <c r="AA536" s="31"/>
      <c r="AB536" s="31"/>
      <c r="AC536" s="31"/>
      <c r="AD536" s="31"/>
      <c r="AE536" s="31"/>
      <c r="AR536" s="130" t="s">
        <v>175</v>
      </c>
      <c r="AT536" s="130" t="s">
        <v>170</v>
      </c>
      <c r="AU536" s="130" t="s">
        <v>78</v>
      </c>
      <c r="AY536" s="19" t="s">
        <v>168</v>
      </c>
      <c r="BE536" s="131">
        <f>IF(N536="základní",J536,0)</f>
        <v>0</v>
      </c>
      <c r="BF536" s="131">
        <f>IF(N536="snížená",J536,0)</f>
        <v>0</v>
      </c>
      <c r="BG536" s="131">
        <f>IF(N536="zákl. přenesená",J536,0)</f>
        <v>0</v>
      </c>
      <c r="BH536" s="131">
        <f>IF(N536="sníž. přenesená",J536,0)</f>
        <v>0</v>
      </c>
      <c r="BI536" s="131">
        <f>IF(N536="nulová",J536,0)</f>
        <v>0</v>
      </c>
      <c r="BJ536" s="19" t="s">
        <v>76</v>
      </c>
      <c r="BK536" s="131">
        <f>ROUND(I536*H536,2)</f>
        <v>0</v>
      </c>
      <c r="BL536" s="19" t="s">
        <v>175</v>
      </c>
      <c r="BM536" s="130" t="s">
        <v>656</v>
      </c>
    </row>
    <row r="537" spans="1:47" s="2" customFormat="1" ht="12">
      <c r="A537" s="273"/>
      <c r="B537" s="276"/>
      <c r="C537" s="273"/>
      <c r="D537" s="304" t="s">
        <v>177</v>
      </c>
      <c r="E537" s="273"/>
      <c r="F537" s="305" t="s">
        <v>657</v>
      </c>
      <c r="G537" s="273"/>
      <c r="H537" s="273"/>
      <c r="I537" s="263"/>
      <c r="J537" s="273"/>
      <c r="K537" s="273"/>
      <c r="L537" s="32"/>
      <c r="M537" s="132"/>
      <c r="N537" s="133"/>
      <c r="O537" s="50"/>
      <c r="P537" s="50"/>
      <c r="Q537" s="50"/>
      <c r="R537" s="50"/>
      <c r="S537" s="50"/>
      <c r="T537" s="51"/>
      <c r="U537" s="31"/>
      <c r="V537" s="31"/>
      <c r="W537" s="31"/>
      <c r="X537" s="31"/>
      <c r="Y537" s="31"/>
      <c r="Z537" s="31"/>
      <c r="AA537" s="31"/>
      <c r="AB537" s="31"/>
      <c r="AC537" s="31"/>
      <c r="AD537" s="31"/>
      <c r="AE537" s="31"/>
      <c r="AT537" s="19" t="s">
        <v>177</v>
      </c>
      <c r="AU537" s="19" t="s">
        <v>78</v>
      </c>
    </row>
    <row r="538" spans="1:65" s="2" customFormat="1" ht="16.5" customHeight="1">
      <c r="A538" s="273"/>
      <c r="B538" s="276"/>
      <c r="C538" s="298" t="s">
        <v>658</v>
      </c>
      <c r="D538" s="298" t="s">
        <v>170</v>
      </c>
      <c r="E538" s="299" t="s">
        <v>659</v>
      </c>
      <c r="F538" s="300" t="s">
        <v>660</v>
      </c>
      <c r="G538" s="301" t="s">
        <v>263</v>
      </c>
      <c r="H538" s="302">
        <v>27434.25</v>
      </c>
      <c r="I538" s="266"/>
      <c r="J538" s="303">
        <f>ROUND(I538*H538,2)</f>
        <v>0</v>
      </c>
      <c r="K538" s="300" t="s">
        <v>174</v>
      </c>
      <c r="L538" s="32"/>
      <c r="M538" s="126" t="s">
        <v>3</v>
      </c>
      <c r="N538" s="127" t="s">
        <v>39</v>
      </c>
      <c r="O538" s="128">
        <v>0</v>
      </c>
      <c r="P538" s="128">
        <f>O538*H538</f>
        <v>0</v>
      </c>
      <c r="Q538" s="128">
        <v>0</v>
      </c>
      <c r="R538" s="128">
        <f>Q538*H538</f>
        <v>0</v>
      </c>
      <c r="S538" s="128">
        <v>0</v>
      </c>
      <c r="T538" s="129">
        <f>S538*H538</f>
        <v>0</v>
      </c>
      <c r="U538" s="31"/>
      <c r="V538" s="31"/>
      <c r="W538" s="31"/>
      <c r="X538" s="31"/>
      <c r="Y538" s="31"/>
      <c r="Z538" s="31"/>
      <c r="AA538" s="31"/>
      <c r="AB538" s="31"/>
      <c r="AC538" s="31"/>
      <c r="AD538" s="31"/>
      <c r="AE538" s="31"/>
      <c r="AR538" s="130" t="s">
        <v>175</v>
      </c>
      <c r="AT538" s="130" t="s">
        <v>170</v>
      </c>
      <c r="AU538" s="130" t="s">
        <v>78</v>
      </c>
      <c r="AY538" s="19" t="s">
        <v>168</v>
      </c>
      <c r="BE538" s="131">
        <f>IF(N538="základní",J538,0)</f>
        <v>0</v>
      </c>
      <c r="BF538" s="131">
        <f>IF(N538="snížená",J538,0)</f>
        <v>0</v>
      </c>
      <c r="BG538" s="131">
        <f>IF(N538="zákl. přenesená",J538,0)</f>
        <v>0</v>
      </c>
      <c r="BH538" s="131">
        <f>IF(N538="sníž. přenesená",J538,0)</f>
        <v>0</v>
      </c>
      <c r="BI538" s="131">
        <f>IF(N538="nulová",J538,0)</f>
        <v>0</v>
      </c>
      <c r="BJ538" s="19" t="s">
        <v>76</v>
      </c>
      <c r="BK538" s="131">
        <f>ROUND(I538*H538,2)</f>
        <v>0</v>
      </c>
      <c r="BL538" s="19" t="s">
        <v>175</v>
      </c>
      <c r="BM538" s="130" t="s">
        <v>661</v>
      </c>
    </row>
    <row r="539" spans="1:47" s="2" customFormat="1" ht="12">
      <c r="A539" s="273"/>
      <c r="B539" s="276"/>
      <c r="C539" s="273"/>
      <c r="D539" s="304" t="s">
        <v>177</v>
      </c>
      <c r="E539" s="273"/>
      <c r="F539" s="305" t="s">
        <v>662</v>
      </c>
      <c r="G539" s="273"/>
      <c r="H539" s="273"/>
      <c r="I539" s="263"/>
      <c r="J539" s="273"/>
      <c r="K539" s="273"/>
      <c r="L539" s="32"/>
      <c r="M539" s="132"/>
      <c r="N539" s="133"/>
      <c r="O539" s="50"/>
      <c r="P539" s="50"/>
      <c r="Q539" s="50"/>
      <c r="R539" s="50"/>
      <c r="S539" s="50"/>
      <c r="T539" s="51"/>
      <c r="U539" s="31"/>
      <c r="V539" s="31"/>
      <c r="W539" s="31"/>
      <c r="X539" s="31"/>
      <c r="Y539" s="31"/>
      <c r="Z539" s="31"/>
      <c r="AA539" s="31"/>
      <c r="AB539" s="31"/>
      <c r="AC539" s="31"/>
      <c r="AD539" s="31"/>
      <c r="AE539" s="31"/>
      <c r="AT539" s="19" t="s">
        <v>177</v>
      </c>
      <c r="AU539" s="19" t="s">
        <v>78</v>
      </c>
    </row>
    <row r="540" spans="1:65" s="2" customFormat="1" ht="16.5" customHeight="1">
      <c r="A540" s="273"/>
      <c r="B540" s="276"/>
      <c r="C540" s="298" t="s">
        <v>663</v>
      </c>
      <c r="D540" s="298" t="s">
        <v>170</v>
      </c>
      <c r="E540" s="299" t="s">
        <v>664</v>
      </c>
      <c r="F540" s="300" t="s">
        <v>665</v>
      </c>
      <c r="G540" s="301" t="s">
        <v>263</v>
      </c>
      <c r="H540" s="302">
        <v>304.825</v>
      </c>
      <c r="I540" s="266"/>
      <c r="J540" s="303">
        <f>ROUND(I540*H540,2)</f>
        <v>0</v>
      </c>
      <c r="K540" s="300" t="s">
        <v>174</v>
      </c>
      <c r="L540" s="32"/>
      <c r="M540" s="126" t="s">
        <v>3</v>
      </c>
      <c r="N540" s="127" t="s">
        <v>39</v>
      </c>
      <c r="O540" s="128">
        <v>0.033</v>
      </c>
      <c r="P540" s="128">
        <f>O540*H540</f>
        <v>10.059225</v>
      </c>
      <c r="Q540" s="128">
        <v>0</v>
      </c>
      <c r="R540" s="128">
        <f>Q540*H540</f>
        <v>0</v>
      </c>
      <c r="S540" s="128">
        <v>0</v>
      </c>
      <c r="T540" s="129">
        <f>S540*H540</f>
        <v>0</v>
      </c>
      <c r="U540" s="31"/>
      <c r="V540" s="31"/>
      <c r="W540" s="31"/>
      <c r="X540" s="31"/>
      <c r="Y540" s="31"/>
      <c r="Z540" s="31"/>
      <c r="AA540" s="31"/>
      <c r="AB540" s="31"/>
      <c r="AC540" s="31"/>
      <c r="AD540" s="31"/>
      <c r="AE540" s="31"/>
      <c r="AR540" s="130" t="s">
        <v>175</v>
      </c>
      <c r="AT540" s="130" t="s">
        <v>170</v>
      </c>
      <c r="AU540" s="130" t="s">
        <v>78</v>
      </c>
      <c r="AY540" s="19" t="s">
        <v>168</v>
      </c>
      <c r="BE540" s="131">
        <f>IF(N540="základní",J540,0)</f>
        <v>0</v>
      </c>
      <c r="BF540" s="131">
        <f>IF(N540="snížená",J540,0)</f>
        <v>0</v>
      </c>
      <c r="BG540" s="131">
        <f>IF(N540="zákl. přenesená",J540,0)</f>
        <v>0</v>
      </c>
      <c r="BH540" s="131">
        <f>IF(N540="sníž. přenesená",J540,0)</f>
        <v>0</v>
      </c>
      <c r="BI540" s="131">
        <f>IF(N540="nulová",J540,0)</f>
        <v>0</v>
      </c>
      <c r="BJ540" s="19" t="s">
        <v>76</v>
      </c>
      <c r="BK540" s="131">
        <f>ROUND(I540*H540,2)</f>
        <v>0</v>
      </c>
      <c r="BL540" s="19" t="s">
        <v>175</v>
      </c>
      <c r="BM540" s="130" t="s">
        <v>666</v>
      </c>
    </row>
    <row r="541" spans="1:47" s="2" customFormat="1" ht="12">
      <c r="A541" s="273"/>
      <c r="B541" s="276"/>
      <c r="C541" s="273"/>
      <c r="D541" s="304" t="s">
        <v>177</v>
      </c>
      <c r="E541" s="273"/>
      <c r="F541" s="305" t="s">
        <v>667</v>
      </c>
      <c r="G541" s="273"/>
      <c r="H541" s="273"/>
      <c r="I541" s="263"/>
      <c r="J541" s="273"/>
      <c r="K541" s="273"/>
      <c r="L541" s="32"/>
      <c r="M541" s="132"/>
      <c r="N541" s="133"/>
      <c r="O541" s="50"/>
      <c r="P541" s="50"/>
      <c r="Q541" s="50"/>
      <c r="R541" s="50"/>
      <c r="S541" s="50"/>
      <c r="T541" s="51"/>
      <c r="U541" s="31"/>
      <c r="V541" s="31"/>
      <c r="W541" s="31"/>
      <c r="X541" s="31"/>
      <c r="Y541" s="31"/>
      <c r="Z541" s="31"/>
      <c r="AA541" s="31"/>
      <c r="AB541" s="31"/>
      <c r="AC541" s="31"/>
      <c r="AD541" s="31"/>
      <c r="AE541" s="31"/>
      <c r="AT541" s="19" t="s">
        <v>177</v>
      </c>
      <c r="AU541" s="19" t="s">
        <v>78</v>
      </c>
    </row>
    <row r="542" spans="1:65" s="2" customFormat="1" ht="24.2" customHeight="1">
      <c r="A542" s="273"/>
      <c r="B542" s="276"/>
      <c r="C542" s="298" t="s">
        <v>668</v>
      </c>
      <c r="D542" s="298" t="s">
        <v>170</v>
      </c>
      <c r="E542" s="299" t="s">
        <v>669</v>
      </c>
      <c r="F542" s="300" t="s">
        <v>670</v>
      </c>
      <c r="G542" s="301" t="s">
        <v>263</v>
      </c>
      <c r="H542" s="302">
        <v>135.5</v>
      </c>
      <c r="I542" s="266"/>
      <c r="J542" s="303">
        <f>ROUND(I542*H542,2)</f>
        <v>0</v>
      </c>
      <c r="K542" s="300" t="s">
        <v>174</v>
      </c>
      <c r="L542" s="32"/>
      <c r="M542" s="126" t="s">
        <v>3</v>
      </c>
      <c r="N542" s="127" t="s">
        <v>39</v>
      </c>
      <c r="O542" s="128">
        <v>0.105</v>
      </c>
      <c r="P542" s="128">
        <f>O542*H542</f>
        <v>14.2275</v>
      </c>
      <c r="Q542" s="128">
        <v>0.00013</v>
      </c>
      <c r="R542" s="128">
        <f>Q542*H542</f>
        <v>0.017615</v>
      </c>
      <c r="S542" s="128">
        <v>0</v>
      </c>
      <c r="T542" s="129">
        <f>S542*H542</f>
        <v>0</v>
      </c>
      <c r="U542" s="31"/>
      <c r="V542" s="31"/>
      <c r="W542" s="31"/>
      <c r="X542" s="31"/>
      <c r="Y542" s="31"/>
      <c r="Z542" s="31"/>
      <c r="AA542" s="31"/>
      <c r="AB542" s="31"/>
      <c r="AC542" s="31"/>
      <c r="AD542" s="31"/>
      <c r="AE542" s="31"/>
      <c r="AR542" s="130" t="s">
        <v>175</v>
      </c>
      <c r="AT542" s="130" t="s">
        <v>170</v>
      </c>
      <c r="AU542" s="130" t="s">
        <v>78</v>
      </c>
      <c r="AY542" s="19" t="s">
        <v>168</v>
      </c>
      <c r="BE542" s="131">
        <f>IF(N542="základní",J542,0)</f>
        <v>0</v>
      </c>
      <c r="BF542" s="131">
        <f>IF(N542="snížená",J542,0)</f>
        <v>0</v>
      </c>
      <c r="BG542" s="131">
        <f>IF(N542="zákl. přenesená",J542,0)</f>
        <v>0</v>
      </c>
      <c r="BH542" s="131">
        <f>IF(N542="sníž. přenesená",J542,0)</f>
        <v>0</v>
      </c>
      <c r="BI542" s="131">
        <f>IF(N542="nulová",J542,0)</f>
        <v>0</v>
      </c>
      <c r="BJ542" s="19" t="s">
        <v>76</v>
      </c>
      <c r="BK542" s="131">
        <f>ROUND(I542*H542,2)</f>
        <v>0</v>
      </c>
      <c r="BL542" s="19" t="s">
        <v>175</v>
      </c>
      <c r="BM542" s="130" t="s">
        <v>671</v>
      </c>
    </row>
    <row r="543" spans="1:47" s="2" customFormat="1" ht="12">
      <c r="A543" s="273"/>
      <c r="B543" s="276"/>
      <c r="C543" s="273"/>
      <c r="D543" s="304" t="s">
        <v>177</v>
      </c>
      <c r="E543" s="273"/>
      <c r="F543" s="305" t="s">
        <v>672</v>
      </c>
      <c r="G543" s="273"/>
      <c r="H543" s="273"/>
      <c r="I543" s="263"/>
      <c r="J543" s="273"/>
      <c r="K543" s="273"/>
      <c r="L543" s="32"/>
      <c r="M543" s="132"/>
      <c r="N543" s="133"/>
      <c r="O543" s="50"/>
      <c r="P543" s="50"/>
      <c r="Q543" s="50"/>
      <c r="R543" s="50"/>
      <c r="S543" s="50"/>
      <c r="T543" s="51"/>
      <c r="U543" s="31"/>
      <c r="V543" s="31"/>
      <c r="W543" s="31"/>
      <c r="X543" s="31"/>
      <c r="Y543" s="31"/>
      <c r="Z543" s="31"/>
      <c r="AA543" s="31"/>
      <c r="AB543" s="31"/>
      <c r="AC543" s="31"/>
      <c r="AD543" s="31"/>
      <c r="AE543" s="31"/>
      <c r="AT543" s="19" t="s">
        <v>177</v>
      </c>
      <c r="AU543" s="19" t="s">
        <v>78</v>
      </c>
    </row>
    <row r="544" spans="1:51" s="14" customFormat="1" ht="12">
      <c r="A544" s="311"/>
      <c r="B544" s="312"/>
      <c r="C544" s="311"/>
      <c r="D544" s="308" t="s">
        <v>179</v>
      </c>
      <c r="E544" s="313" t="s">
        <v>3</v>
      </c>
      <c r="F544" s="314" t="s">
        <v>673</v>
      </c>
      <c r="G544" s="311"/>
      <c r="H544" s="315">
        <v>3.2</v>
      </c>
      <c r="I544" s="268"/>
      <c r="J544" s="311"/>
      <c r="K544" s="311"/>
      <c r="L544" s="139"/>
      <c r="M544" s="141"/>
      <c r="N544" s="142"/>
      <c r="O544" s="142"/>
      <c r="P544" s="142"/>
      <c r="Q544" s="142"/>
      <c r="R544" s="142"/>
      <c r="S544" s="142"/>
      <c r="T544" s="143"/>
      <c r="AT544" s="140" t="s">
        <v>179</v>
      </c>
      <c r="AU544" s="140" t="s">
        <v>78</v>
      </c>
      <c r="AV544" s="14" t="s">
        <v>78</v>
      </c>
      <c r="AW544" s="14" t="s">
        <v>30</v>
      </c>
      <c r="AX544" s="14" t="s">
        <v>68</v>
      </c>
      <c r="AY544" s="140" t="s">
        <v>168</v>
      </c>
    </row>
    <row r="545" spans="1:51" s="14" customFormat="1" ht="12">
      <c r="A545" s="311"/>
      <c r="B545" s="312"/>
      <c r="C545" s="311"/>
      <c r="D545" s="308" t="s">
        <v>179</v>
      </c>
      <c r="E545" s="313" t="s">
        <v>3</v>
      </c>
      <c r="F545" s="314" t="s">
        <v>583</v>
      </c>
      <c r="G545" s="311"/>
      <c r="H545" s="315">
        <v>1.5</v>
      </c>
      <c r="I545" s="268"/>
      <c r="J545" s="311"/>
      <c r="K545" s="311"/>
      <c r="L545" s="139"/>
      <c r="M545" s="141"/>
      <c r="N545" s="142"/>
      <c r="O545" s="142"/>
      <c r="P545" s="142"/>
      <c r="Q545" s="142"/>
      <c r="R545" s="142"/>
      <c r="S545" s="142"/>
      <c r="T545" s="143"/>
      <c r="AT545" s="140" t="s">
        <v>179</v>
      </c>
      <c r="AU545" s="140" t="s">
        <v>78</v>
      </c>
      <c r="AV545" s="14" t="s">
        <v>78</v>
      </c>
      <c r="AW545" s="14" t="s">
        <v>30</v>
      </c>
      <c r="AX545" s="14" t="s">
        <v>68</v>
      </c>
      <c r="AY545" s="140" t="s">
        <v>168</v>
      </c>
    </row>
    <row r="546" spans="1:51" s="14" customFormat="1" ht="12">
      <c r="A546" s="311"/>
      <c r="B546" s="312"/>
      <c r="C546" s="311"/>
      <c r="D546" s="308" t="s">
        <v>179</v>
      </c>
      <c r="E546" s="313" t="s">
        <v>3</v>
      </c>
      <c r="F546" s="314" t="s">
        <v>588</v>
      </c>
      <c r="G546" s="311"/>
      <c r="H546" s="315">
        <v>10.8</v>
      </c>
      <c r="I546" s="268"/>
      <c r="J546" s="311"/>
      <c r="K546" s="311"/>
      <c r="L546" s="139"/>
      <c r="M546" s="141"/>
      <c r="N546" s="142"/>
      <c r="O546" s="142"/>
      <c r="P546" s="142"/>
      <c r="Q546" s="142"/>
      <c r="R546" s="142"/>
      <c r="S546" s="142"/>
      <c r="T546" s="143"/>
      <c r="AT546" s="140" t="s">
        <v>179</v>
      </c>
      <c r="AU546" s="140" t="s">
        <v>78</v>
      </c>
      <c r="AV546" s="14" t="s">
        <v>78</v>
      </c>
      <c r="AW546" s="14" t="s">
        <v>30</v>
      </c>
      <c r="AX546" s="14" t="s">
        <v>68</v>
      </c>
      <c r="AY546" s="140" t="s">
        <v>168</v>
      </c>
    </row>
    <row r="547" spans="1:51" s="14" customFormat="1" ht="12">
      <c r="A547" s="311"/>
      <c r="B547" s="312"/>
      <c r="C547" s="311"/>
      <c r="D547" s="308" t="s">
        <v>179</v>
      </c>
      <c r="E547" s="313" t="s">
        <v>3</v>
      </c>
      <c r="F547" s="314" t="s">
        <v>589</v>
      </c>
      <c r="G547" s="311"/>
      <c r="H547" s="315">
        <v>101</v>
      </c>
      <c r="I547" s="268"/>
      <c r="J547" s="311"/>
      <c r="K547" s="311"/>
      <c r="L547" s="139"/>
      <c r="M547" s="141"/>
      <c r="N547" s="142"/>
      <c r="O547" s="142"/>
      <c r="P547" s="142"/>
      <c r="Q547" s="142"/>
      <c r="R547" s="142"/>
      <c r="S547" s="142"/>
      <c r="T547" s="143"/>
      <c r="AT547" s="140" t="s">
        <v>179</v>
      </c>
      <c r="AU547" s="140" t="s">
        <v>78</v>
      </c>
      <c r="AV547" s="14" t="s">
        <v>78</v>
      </c>
      <c r="AW547" s="14" t="s">
        <v>30</v>
      </c>
      <c r="AX547" s="14" t="s">
        <v>68</v>
      </c>
      <c r="AY547" s="140" t="s">
        <v>168</v>
      </c>
    </row>
    <row r="548" spans="1:51" s="14" customFormat="1" ht="12">
      <c r="A548" s="311"/>
      <c r="B548" s="312"/>
      <c r="C548" s="311"/>
      <c r="D548" s="308" t="s">
        <v>179</v>
      </c>
      <c r="E548" s="313" t="s">
        <v>3</v>
      </c>
      <c r="F548" s="314" t="s">
        <v>584</v>
      </c>
      <c r="G548" s="311"/>
      <c r="H548" s="315">
        <v>13.6</v>
      </c>
      <c r="I548" s="268"/>
      <c r="J548" s="311"/>
      <c r="K548" s="311"/>
      <c r="L548" s="139"/>
      <c r="M548" s="141"/>
      <c r="N548" s="142"/>
      <c r="O548" s="142"/>
      <c r="P548" s="142"/>
      <c r="Q548" s="142"/>
      <c r="R548" s="142"/>
      <c r="S548" s="142"/>
      <c r="T548" s="143"/>
      <c r="AT548" s="140" t="s">
        <v>179</v>
      </c>
      <c r="AU548" s="140" t="s">
        <v>78</v>
      </c>
      <c r="AV548" s="14" t="s">
        <v>78</v>
      </c>
      <c r="AW548" s="14" t="s">
        <v>30</v>
      </c>
      <c r="AX548" s="14" t="s">
        <v>68</v>
      </c>
      <c r="AY548" s="140" t="s">
        <v>168</v>
      </c>
    </row>
    <row r="549" spans="1:51" s="14" customFormat="1" ht="12">
      <c r="A549" s="311"/>
      <c r="B549" s="312"/>
      <c r="C549" s="311"/>
      <c r="D549" s="308" t="s">
        <v>179</v>
      </c>
      <c r="E549" s="313" t="s">
        <v>3</v>
      </c>
      <c r="F549" s="314" t="s">
        <v>590</v>
      </c>
      <c r="G549" s="311"/>
      <c r="H549" s="315">
        <v>5.4</v>
      </c>
      <c r="I549" s="268"/>
      <c r="J549" s="311"/>
      <c r="K549" s="311"/>
      <c r="L549" s="139"/>
      <c r="M549" s="141"/>
      <c r="N549" s="142"/>
      <c r="O549" s="142"/>
      <c r="P549" s="142"/>
      <c r="Q549" s="142"/>
      <c r="R549" s="142"/>
      <c r="S549" s="142"/>
      <c r="T549" s="143"/>
      <c r="AT549" s="140" t="s">
        <v>179</v>
      </c>
      <c r="AU549" s="140" t="s">
        <v>78</v>
      </c>
      <c r="AV549" s="14" t="s">
        <v>78</v>
      </c>
      <c r="AW549" s="14" t="s">
        <v>30</v>
      </c>
      <c r="AX549" s="14" t="s">
        <v>68</v>
      </c>
      <c r="AY549" s="140" t="s">
        <v>168</v>
      </c>
    </row>
    <row r="550" spans="1:51" s="15" customFormat="1" ht="12">
      <c r="A550" s="316"/>
      <c r="B550" s="317"/>
      <c r="C550" s="316"/>
      <c r="D550" s="308" t="s">
        <v>179</v>
      </c>
      <c r="E550" s="318" t="s">
        <v>3</v>
      </c>
      <c r="F550" s="319" t="s">
        <v>186</v>
      </c>
      <c r="G550" s="316"/>
      <c r="H550" s="320">
        <v>135.5</v>
      </c>
      <c r="I550" s="269"/>
      <c r="J550" s="316"/>
      <c r="K550" s="316"/>
      <c r="L550" s="144"/>
      <c r="M550" s="146"/>
      <c r="N550" s="147"/>
      <c r="O550" s="147"/>
      <c r="P550" s="147"/>
      <c r="Q550" s="147"/>
      <c r="R550" s="147"/>
      <c r="S550" s="147"/>
      <c r="T550" s="148"/>
      <c r="AT550" s="145" t="s">
        <v>179</v>
      </c>
      <c r="AU550" s="145" t="s">
        <v>78</v>
      </c>
      <c r="AV550" s="15" t="s">
        <v>175</v>
      </c>
      <c r="AW550" s="15" t="s">
        <v>30</v>
      </c>
      <c r="AX550" s="15" t="s">
        <v>76</v>
      </c>
      <c r="AY550" s="145" t="s">
        <v>168</v>
      </c>
    </row>
    <row r="551" spans="1:65" s="2" customFormat="1" ht="16.5" customHeight="1">
      <c r="A551" s="273"/>
      <c r="B551" s="276"/>
      <c r="C551" s="298" t="s">
        <v>674</v>
      </c>
      <c r="D551" s="298" t="s">
        <v>170</v>
      </c>
      <c r="E551" s="299" t="s">
        <v>675</v>
      </c>
      <c r="F551" s="300" t="s">
        <v>676</v>
      </c>
      <c r="G551" s="301" t="s">
        <v>263</v>
      </c>
      <c r="H551" s="302">
        <v>304.825</v>
      </c>
      <c r="I551" s="266"/>
      <c r="J551" s="303">
        <f>ROUND(I551*H551,2)</f>
        <v>0</v>
      </c>
      <c r="K551" s="300" t="s">
        <v>174</v>
      </c>
      <c r="L551" s="32"/>
      <c r="M551" s="126" t="s">
        <v>3</v>
      </c>
      <c r="N551" s="127" t="s">
        <v>39</v>
      </c>
      <c r="O551" s="128">
        <v>0.013</v>
      </c>
      <c r="P551" s="128">
        <f>O551*H551</f>
        <v>3.962725</v>
      </c>
      <c r="Q551" s="128">
        <v>0</v>
      </c>
      <c r="R551" s="128">
        <f>Q551*H551</f>
        <v>0</v>
      </c>
      <c r="S551" s="128">
        <v>0</v>
      </c>
      <c r="T551" s="129">
        <f>S551*H551</f>
        <v>0</v>
      </c>
      <c r="U551" s="31"/>
      <c r="V551" s="31"/>
      <c r="W551" s="31"/>
      <c r="X551" s="31"/>
      <c r="Y551" s="31"/>
      <c r="Z551" s="31"/>
      <c r="AA551" s="31"/>
      <c r="AB551" s="31"/>
      <c r="AC551" s="31"/>
      <c r="AD551" s="31"/>
      <c r="AE551" s="31"/>
      <c r="AR551" s="130" t="s">
        <v>175</v>
      </c>
      <c r="AT551" s="130" t="s">
        <v>170</v>
      </c>
      <c r="AU551" s="130" t="s">
        <v>78</v>
      </c>
      <c r="AY551" s="19" t="s">
        <v>168</v>
      </c>
      <c r="BE551" s="131">
        <f>IF(N551="základní",J551,0)</f>
        <v>0</v>
      </c>
      <c r="BF551" s="131">
        <f>IF(N551="snížená",J551,0)</f>
        <v>0</v>
      </c>
      <c r="BG551" s="131">
        <f>IF(N551="zákl. přenesená",J551,0)</f>
        <v>0</v>
      </c>
      <c r="BH551" s="131">
        <f>IF(N551="sníž. přenesená",J551,0)</f>
        <v>0</v>
      </c>
      <c r="BI551" s="131">
        <f>IF(N551="nulová",J551,0)</f>
        <v>0</v>
      </c>
      <c r="BJ551" s="19" t="s">
        <v>76</v>
      </c>
      <c r="BK551" s="131">
        <f>ROUND(I551*H551,2)</f>
        <v>0</v>
      </c>
      <c r="BL551" s="19" t="s">
        <v>175</v>
      </c>
      <c r="BM551" s="130" t="s">
        <v>677</v>
      </c>
    </row>
    <row r="552" spans="1:47" s="2" customFormat="1" ht="12">
      <c r="A552" s="273"/>
      <c r="B552" s="276"/>
      <c r="C552" s="273"/>
      <c r="D552" s="304" t="s">
        <v>177</v>
      </c>
      <c r="E552" s="273"/>
      <c r="F552" s="305" t="s">
        <v>678</v>
      </c>
      <c r="G552" s="273"/>
      <c r="H552" s="273"/>
      <c r="I552" s="263"/>
      <c r="J552" s="273"/>
      <c r="K552" s="273"/>
      <c r="L552" s="32"/>
      <c r="M552" s="132"/>
      <c r="N552" s="133"/>
      <c r="O552" s="50"/>
      <c r="P552" s="50"/>
      <c r="Q552" s="50"/>
      <c r="R552" s="50"/>
      <c r="S552" s="50"/>
      <c r="T552" s="51"/>
      <c r="U552" s="31"/>
      <c r="V552" s="31"/>
      <c r="W552" s="31"/>
      <c r="X552" s="31"/>
      <c r="Y552" s="31"/>
      <c r="Z552" s="31"/>
      <c r="AA552" s="31"/>
      <c r="AB552" s="31"/>
      <c r="AC552" s="31"/>
      <c r="AD552" s="31"/>
      <c r="AE552" s="31"/>
      <c r="AT552" s="19" t="s">
        <v>177</v>
      </c>
      <c r="AU552" s="19" t="s">
        <v>78</v>
      </c>
    </row>
    <row r="553" spans="1:65" s="2" customFormat="1" ht="33" customHeight="1">
      <c r="A553" s="273"/>
      <c r="B553" s="276"/>
      <c r="C553" s="298" t="s">
        <v>452</v>
      </c>
      <c r="D553" s="298" t="s">
        <v>170</v>
      </c>
      <c r="E553" s="299" t="s">
        <v>679</v>
      </c>
      <c r="F553" s="300" t="s">
        <v>680</v>
      </c>
      <c r="G553" s="301" t="s">
        <v>326</v>
      </c>
      <c r="H553" s="302">
        <v>1</v>
      </c>
      <c r="I553" s="266"/>
      <c r="J553" s="303">
        <f>ROUND(I553*H553,2)</f>
        <v>0</v>
      </c>
      <c r="K553" s="300" t="s">
        <v>174</v>
      </c>
      <c r="L553" s="32"/>
      <c r="M553" s="126" t="s">
        <v>3</v>
      </c>
      <c r="N553" s="127" t="s">
        <v>39</v>
      </c>
      <c r="O553" s="128">
        <v>2.85</v>
      </c>
      <c r="P553" s="128">
        <f>O553*H553</f>
        <v>2.85</v>
      </c>
      <c r="Q553" s="128">
        <v>0</v>
      </c>
      <c r="R553" s="128">
        <f>Q553*H553</f>
        <v>0</v>
      </c>
      <c r="S553" s="128">
        <v>0</v>
      </c>
      <c r="T553" s="129">
        <f>S553*H553</f>
        <v>0</v>
      </c>
      <c r="U553" s="31"/>
      <c r="V553" s="31"/>
      <c r="W553" s="31"/>
      <c r="X553" s="31"/>
      <c r="Y553" s="31"/>
      <c r="Z553" s="31"/>
      <c r="AA553" s="31"/>
      <c r="AB553" s="31"/>
      <c r="AC553" s="31"/>
      <c r="AD553" s="31"/>
      <c r="AE553" s="31"/>
      <c r="AR553" s="130" t="s">
        <v>175</v>
      </c>
      <c r="AT553" s="130" t="s">
        <v>170</v>
      </c>
      <c r="AU553" s="130" t="s">
        <v>78</v>
      </c>
      <c r="AY553" s="19" t="s">
        <v>168</v>
      </c>
      <c r="BE553" s="131">
        <f>IF(N553="základní",J553,0)</f>
        <v>0</v>
      </c>
      <c r="BF553" s="131">
        <f>IF(N553="snížená",J553,0)</f>
        <v>0</v>
      </c>
      <c r="BG553" s="131">
        <f>IF(N553="zákl. přenesená",J553,0)</f>
        <v>0</v>
      </c>
      <c r="BH553" s="131">
        <f>IF(N553="sníž. přenesená",J553,0)</f>
        <v>0</v>
      </c>
      <c r="BI553" s="131">
        <f>IF(N553="nulová",J553,0)</f>
        <v>0</v>
      </c>
      <c r="BJ553" s="19" t="s">
        <v>76</v>
      </c>
      <c r="BK553" s="131">
        <f>ROUND(I553*H553,2)</f>
        <v>0</v>
      </c>
      <c r="BL553" s="19" t="s">
        <v>175</v>
      </c>
      <c r="BM553" s="130" t="s">
        <v>681</v>
      </c>
    </row>
    <row r="554" spans="1:47" s="2" customFormat="1" ht="12">
      <c r="A554" s="273"/>
      <c r="B554" s="276"/>
      <c r="C554" s="273"/>
      <c r="D554" s="304" t="s">
        <v>177</v>
      </c>
      <c r="E554" s="273"/>
      <c r="F554" s="305" t="s">
        <v>682</v>
      </c>
      <c r="G554" s="273"/>
      <c r="H554" s="273"/>
      <c r="I554" s="263"/>
      <c r="J554" s="273"/>
      <c r="K554" s="273"/>
      <c r="L554" s="32"/>
      <c r="M554" s="132"/>
      <c r="N554" s="133"/>
      <c r="O554" s="50"/>
      <c r="P554" s="50"/>
      <c r="Q554" s="50"/>
      <c r="R554" s="50"/>
      <c r="S554" s="50"/>
      <c r="T554" s="51"/>
      <c r="U554" s="31"/>
      <c r="V554" s="31"/>
      <c r="W554" s="31"/>
      <c r="X554" s="31"/>
      <c r="Y554" s="31"/>
      <c r="Z554" s="31"/>
      <c r="AA554" s="31"/>
      <c r="AB554" s="31"/>
      <c r="AC554" s="31"/>
      <c r="AD554" s="31"/>
      <c r="AE554" s="31"/>
      <c r="AT554" s="19" t="s">
        <v>177</v>
      </c>
      <c r="AU554" s="19" t="s">
        <v>78</v>
      </c>
    </row>
    <row r="555" spans="1:63" s="12" customFormat="1" ht="22.9" customHeight="1">
      <c r="A555" s="291"/>
      <c r="B555" s="292"/>
      <c r="C555" s="291"/>
      <c r="D555" s="293" t="s">
        <v>67</v>
      </c>
      <c r="E555" s="296" t="s">
        <v>683</v>
      </c>
      <c r="F555" s="296" t="s">
        <v>684</v>
      </c>
      <c r="G555" s="291"/>
      <c r="H555" s="291"/>
      <c r="I555" s="271"/>
      <c r="J555" s="297">
        <f>BK555</f>
        <v>0</v>
      </c>
      <c r="K555" s="291"/>
      <c r="L555" s="118"/>
      <c r="M555" s="120"/>
      <c r="N555" s="121"/>
      <c r="O555" s="121"/>
      <c r="P555" s="122">
        <f>SUM(P556:P573)</f>
        <v>50.686332</v>
      </c>
      <c r="Q555" s="121"/>
      <c r="R555" s="122">
        <f>SUM(R556:R573)</f>
        <v>0.01167316</v>
      </c>
      <c r="S555" s="121"/>
      <c r="T555" s="123">
        <f>SUM(T556:T573)</f>
        <v>0</v>
      </c>
      <c r="AR555" s="119" t="s">
        <v>76</v>
      </c>
      <c r="AT555" s="124" t="s">
        <v>67</v>
      </c>
      <c r="AU555" s="124" t="s">
        <v>76</v>
      </c>
      <c r="AY555" s="119" t="s">
        <v>168</v>
      </c>
      <c r="BK555" s="125">
        <f>SUM(BK556:BK573)</f>
        <v>0</v>
      </c>
    </row>
    <row r="556" spans="1:65" s="2" customFormat="1" ht="24.2" customHeight="1">
      <c r="A556" s="273"/>
      <c r="B556" s="276"/>
      <c r="C556" s="298" t="s">
        <v>486</v>
      </c>
      <c r="D556" s="298" t="s">
        <v>170</v>
      </c>
      <c r="E556" s="299" t="s">
        <v>685</v>
      </c>
      <c r="F556" s="300" t="s">
        <v>686</v>
      </c>
      <c r="G556" s="301" t="s">
        <v>263</v>
      </c>
      <c r="H556" s="302">
        <v>159.579</v>
      </c>
      <c r="I556" s="266"/>
      <c r="J556" s="303">
        <f>ROUND(I556*H556,2)</f>
        <v>0</v>
      </c>
      <c r="K556" s="300" t="s">
        <v>174</v>
      </c>
      <c r="L556" s="32"/>
      <c r="M556" s="126" t="s">
        <v>3</v>
      </c>
      <c r="N556" s="127" t="s">
        <v>39</v>
      </c>
      <c r="O556" s="128">
        <v>0.308</v>
      </c>
      <c r="P556" s="128">
        <f>O556*H556</f>
        <v>49.150332</v>
      </c>
      <c r="Q556" s="128">
        <v>4E-05</v>
      </c>
      <c r="R556" s="128">
        <f>Q556*H556</f>
        <v>0.006383160000000001</v>
      </c>
      <c r="S556" s="128">
        <v>0</v>
      </c>
      <c r="T556" s="129">
        <f>S556*H556</f>
        <v>0</v>
      </c>
      <c r="U556" s="31"/>
      <c r="V556" s="31"/>
      <c r="W556" s="31"/>
      <c r="X556" s="31"/>
      <c r="Y556" s="31"/>
      <c r="Z556" s="31"/>
      <c r="AA556" s="31"/>
      <c r="AB556" s="31"/>
      <c r="AC556" s="31"/>
      <c r="AD556" s="31"/>
      <c r="AE556" s="31"/>
      <c r="AR556" s="130" t="s">
        <v>175</v>
      </c>
      <c r="AT556" s="130" t="s">
        <v>170</v>
      </c>
      <c r="AU556" s="130" t="s">
        <v>78</v>
      </c>
      <c r="AY556" s="19" t="s">
        <v>168</v>
      </c>
      <c r="BE556" s="131">
        <f>IF(N556="základní",J556,0)</f>
        <v>0</v>
      </c>
      <c r="BF556" s="131">
        <f>IF(N556="snížená",J556,0)</f>
        <v>0</v>
      </c>
      <c r="BG556" s="131">
        <f>IF(N556="zákl. přenesená",J556,0)</f>
        <v>0</v>
      </c>
      <c r="BH556" s="131">
        <f>IF(N556="sníž. přenesená",J556,0)</f>
        <v>0</v>
      </c>
      <c r="BI556" s="131">
        <f>IF(N556="nulová",J556,0)</f>
        <v>0</v>
      </c>
      <c r="BJ556" s="19" t="s">
        <v>76</v>
      </c>
      <c r="BK556" s="131">
        <f>ROUND(I556*H556,2)</f>
        <v>0</v>
      </c>
      <c r="BL556" s="19" t="s">
        <v>175</v>
      </c>
      <c r="BM556" s="130" t="s">
        <v>687</v>
      </c>
    </row>
    <row r="557" spans="1:47" s="2" customFormat="1" ht="12">
      <c r="A557" s="273"/>
      <c r="B557" s="276"/>
      <c r="C557" s="273"/>
      <c r="D557" s="304" t="s">
        <v>177</v>
      </c>
      <c r="E557" s="273"/>
      <c r="F557" s="305" t="s">
        <v>688</v>
      </c>
      <c r="G557" s="273"/>
      <c r="H557" s="273"/>
      <c r="I557" s="263"/>
      <c r="J557" s="273"/>
      <c r="K557" s="273"/>
      <c r="L557" s="32"/>
      <c r="M557" s="132"/>
      <c r="N557" s="133"/>
      <c r="O557" s="50"/>
      <c r="P557" s="50"/>
      <c r="Q557" s="50"/>
      <c r="R557" s="50"/>
      <c r="S557" s="50"/>
      <c r="T557" s="51"/>
      <c r="U557" s="31"/>
      <c r="V557" s="31"/>
      <c r="W557" s="31"/>
      <c r="X557" s="31"/>
      <c r="Y557" s="31"/>
      <c r="Z557" s="31"/>
      <c r="AA557" s="31"/>
      <c r="AB557" s="31"/>
      <c r="AC557" s="31"/>
      <c r="AD557" s="31"/>
      <c r="AE557" s="31"/>
      <c r="AT557" s="19" t="s">
        <v>177</v>
      </c>
      <c r="AU557" s="19" t="s">
        <v>78</v>
      </c>
    </row>
    <row r="558" spans="1:51" s="14" customFormat="1" ht="12">
      <c r="A558" s="311"/>
      <c r="B558" s="312"/>
      <c r="C558" s="311"/>
      <c r="D558" s="308" t="s">
        <v>179</v>
      </c>
      <c r="E558" s="313" t="s">
        <v>3</v>
      </c>
      <c r="F558" s="314" t="s">
        <v>689</v>
      </c>
      <c r="G558" s="311"/>
      <c r="H558" s="315">
        <v>87.911</v>
      </c>
      <c r="I558" s="268"/>
      <c r="J558" s="311"/>
      <c r="K558" s="311"/>
      <c r="L558" s="139"/>
      <c r="M558" s="141"/>
      <c r="N558" s="142"/>
      <c r="O558" s="142"/>
      <c r="P558" s="142"/>
      <c r="Q558" s="142"/>
      <c r="R558" s="142"/>
      <c r="S558" s="142"/>
      <c r="T558" s="143"/>
      <c r="AT558" s="140" t="s">
        <v>179</v>
      </c>
      <c r="AU558" s="140" t="s">
        <v>78</v>
      </c>
      <c r="AV558" s="14" t="s">
        <v>78</v>
      </c>
      <c r="AW558" s="14" t="s">
        <v>30</v>
      </c>
      <c r="AX558" s="14" t="s">
        <v>68</v>
      </c>
      <c r="AY558" s="140" t="s">
        <v>168</v>
      </c>
    </row>
    <row r="559" spans="1:51" s="14" customFormat="1" ht="12">
      <c r="A559" s="311"/>
      <c r="B559" s="312"/>
      <c r="C559" s="311"/>
      <c r="D559" s="308" t="s">
        <v>179</v>
      </c>
      <c r="E559" s="313" t="s">
        <v>3</v>
      </c>
      <c r="F559" s="314" t="s">
        <v>690</v>
      </c>
      <c r="G559" s="311"/>
      <c r="H559" s="315">
        <v>71.668</v>
      </c>
      <c r="I559" s="268"/>
      <c r="J559" s="311"/>
      <c r="K559" s="311"/>
      <c r="L559" s="139"/>
      <c r="M559" s="141"/>
      <c r="N559" s="142"/>
      <c r="O559" s="142"/>
      <c r="P559" s="142"/>
      <c r="Q559" s="142"/>
      <c r="R559" s="142"/>
      <c r="S559" s="142"/>
      <c r="T559" s="143"/>
      <c r="AT559" s="140" t="s">
        <v>179</v>
      </c>
      <c r="AU559" s="140" t="s">
        <v>78</v>
      </c>
      <c r="AV559" s="14" t="s">
        <v>78</v>
      </c>
      <c r="AW559" s="14" t="s">
        <v>30</v>
      </c>
      <c r="AX559" s="14" t="s">
        <v>68</v>
      </c>
      <c r="AY559" s="140" t="s">
        <v>168</v>
      </c>
    </row>
    <row r="560" spans="1:51" s="15" customFormat="1" ht="12">
      <c r="A560" s="316"/>
      <c r="B560" s="317"/>
      <c r="C560" s="316"/>
      <c r="D560" s="308" t="s">
        <v>179</v>
      </c>
      <c r="E560" s="318" t="s">
        <v>3</v>
      </c>
      <c r="F560" s="319" t="s">
        <v>186</v>
      </c>
      <c r="G560" s="316"/>
      <c r="H560" s="320">
        <v>159.579</v>
      </c>
      <c r="I560" s="269"/>
      <c r="J560" s="316"/>
      <c r="K560" s="316"/>
      <c r="L560" s="144"/>
      <c r="M560" s="146"/>
      <c r="N560" s="147"/>
      <c r="O560" s="147"/>
      <c r="P560" s="147"/>
      <c r="Q560" s="147"/>
      <c r="R560" s="147"/>
      <c r="S560" s="147"/>
      <c r="T560" s="148"/>
      <c r="AT560" s="145" t="s">
        <v>179</v>
      </c>
      <c r="AU560" s="145" t="s">
        <v>78</v>
      </c>
      <c r="AV560" s="15" t="s">
        <v>175</v>
      </c>
      <c r="AW560" s="15" t="s">
        <v>30</v>
      </c>
      <c r="AX560" s="15" t="s">
        <v>76</v>
      </c>
      <c r="AY560" s="145" t="s">
        <v>168</v>
      </c>
    </row>
    <row r="561" spans="1:65" s="2" customFormat="1" ht="24.2" customHeight="1">
      <c r="A561" s="273"/>
      <c r="B561" s="276"/>
      <c r="C561" s="298" t="s">
        <v>575</v>
      </c>
      <c r="D561" s="298" t="s">
        <v>170</v>
      </c>
      <c r="E561" s="299" t="s">
        <v>691</v>
      </c>
      <c r="F561" s="300" t="s">
        <v>692</v>
      </c>
      <c r="G561" s="301" t="s">
        <v>326</v>
      </c>
      <c r="H561" s="302">
        <v>1</v>
      </c>
      <c r="I561" s="266"/>
      <c r="J561" s="303">
        <f>ROUND(I561*H561,2)</f>
        <v>0</v>
      </c>
      <c r="K561" s="300" t="s">
        <v>174</v>
      </c>
      <c r="L561" s="32"/>
      <c r="M561" s="126" t="s">
        <v>3</v>
      </c>
      <c r="N561" s="127" t="s">
        <v>39</v>
      </c>
      <c r="O561" s="128">
        <v>0.4</v>
      </c>
      <c r="P561" s="128">
        <f>O561*H561</f>
        <v>0.4</v>
      </c>
      <c r="Q561" s="128">
        <v>0.00015</v>
      </c>
      <c r="R561" s="128">
        <f>Q561*H561</f>
        <v>0.00015</v>
      </c>
      <c r="S561" s="128">
        <v>0</v>
      </c>
      <c r="T561" s="129">
        <f>S561*H561</f>
        <v>0</v>
      </c>
      <c r="U561" s="31"/>
      <c r="V561" s="31"/>
      <c r="W561" s="31"/>
      <c r="X561" s="31"/>
      <c r="Y561" s="31"/>
      <c r="Z561" s="31"/>
      <c r="AA561" s="31"/>
      <c r="AB561" s="31"/>
      <c r="AC561" s="31"/>
      <c r="AD561" s="31"/>
      <c r="AE561" s="31"/>
      <c r="AR561" s="130" t="s">
        <v>175</v>
      </c>
      <c r="AT561" s="130" t="s">
        <v>170</v>
      </c>
      <c r="AU561" s="130" t="s">
        <v>78</v>
      </c>
      <c r="AY561" s="19" t="s">
        <v>168</v>
      </c>
      <c r="BE561" s="131">
        <f>IF(N561="základní",J561,0)</f>
        <v>0</v>
      </c>
      <c r="BF561" s="131">
        <f>IF(N561="snížená",J561,0)</f>
        <v>0</v>
      </c>
      <c r="BG561" s="131">
        <f>IF(N561="zákl. přenesená",J561,0)</f>
        <v>0</v>
      </c>
      <c r="BH561" s="131">
        <f>IF(N561="sníž. přenesená",J561,0)</f>
        <v>0</v>
      </c>
      <c r="BI561" s="131">
        <f>IF(N561="nulová",J561,0)</f>
        <v>0</v>
      </c>
      <c r="BJ561" s="19" t="s">
        <v>76</v>
      </c>
      <c r="BK561" s="131">
        <f>ROUND(I561*H561,2)</f>
        <v>0</v>
      </c>
      <c r="BL561" s="19" t="s">
        <v>175</v>
      </c>
      <c r="BM561" s="130" t="s">
        <v>693</v>
      </c>
    </row>
    <row r="562" spans="1:47" s="2" customFormat="1" ht="12">
      <c r="A562" s="273"/>
      <c r="B562" s="276"/>
      <c r="C562" s="273"/>
      <c r="D562" s="304" t="s">
        <v>177</v>
      </c>
      <c r="E562" s="273"/>
      <c r="F562" s="305" t="s">
        <v>694</v>
      </c>
      <c r="G562" s="273"/>
      <c r="H562" s="273"/>
      <c r="I562" s="263"/>
      <c r="J562" s="273"/>
      <c r="K562" s="273"/>
      <c r="L562" s="32"/>
      <c r="M562" s="132"/>
      <c r="N562" s="133"/>
      <c r="O562" s="50"/>
      <c r="P562" s="50"/>
      <c r="Q562" s="50"/>
      <c r="R562" s="50"/>
      <c r="S562" s="50"/>
      <c r="T562" s="51"/>
      <c r="U562" s="31"/>
      <c r="V562" s="31"/>
      <c r="W562" s="31"/>
      <c r="X562" s="31"/>
      <c r="Y562" s="31"/>
      <c r="Z562" s="31"/>
      <c r="AA562" s="31"/>
      <c r="AB562" s="31"/>
      <c r="AC562" s="31"/>
      <c r="AD562" s="31"/>
      <c r="AE562" s="31"/>
      <c r="AT562" s="19" t="s">
        <v>177</v>
      </c>
      <c r="AU562" s="19" t="s">
        <v>78</v>
      </c>
    </row>
    <row r="563" spans="1:51" s="13" customFormat="1" ht="12">
      <c r="A563" s="306"/>
      <c r="B563" s="307"/>
      <c r="C563" s="306"/>
      <c r="D563" s="308" t="s">
        <v>179</v>
      </c>
      <c r="E563" s="309" t="s">
        <v>3</v>
      </c>
      <c r="F563" s="310" t="s">
        <v>695</v>
      </c>
      <c r="G563" s="306"/>
      <c r="H563" s="309" t="s">
        <v>3</v>
      </c>
      <c r="I563" s="267"/>
      <c r="J563" s="306"/>
      <c r="K563" s="306"/>
      <c r="L563" s="134"/>
      <c r="M563" s="136"/>
      <c r="N563" s="137"/>
      <c r="O563" s="137"/>
      <c r="P563" s="137"/>
      <c r="Q563" s="137"/>
      <c r="R563" s="137"/>
      <c r="S563" s="137"/>
      <c r="T563" s="138"/>
      <c r="AT563" s="135" t="s">
        <v>179</v>
      </c>
      <c r="AU563" s="135" t="s">
        <v>78</v>
      </c>
      <c r="AV563" s="13" t="s">
        <v>76</v>
      </c>
      <c r="AW563" s="13" t="s">
        <v>30</v>
      </c>
      <c r="AX563" s="13" t="s">
        <v>68</v>
      </c>
      <c r="AY563" s="135" t="s">
        <v>168</v>
      </c>
    </row>
    <row r="564" spans="1:51" s="14" customFormat="1" ht="12">
      <c r="A564" s="311"/>
      <c r="B564" s="312"/>
      <c r="C564" s="311"/>
      <c r="D564" s="308" t="s">
        <v>179</v>
      </c>
      <c r="E564" s="313" t="s">
        <v>3</v>
      </c>
      <c r="F564" s="314" t="s">
        <v>76</v>
      </c>
      <c r="G564" s="311"/>
      <c r="H564" s="315">
        <v>1</v>
      </c>
      <c r="I564" s="268"/>
      <c r="J564" s="311"/>
      <c r="K564" s="311"/>
      <c r="L564" s="139"/>
      <c r="M564" s="141"/>
      <c r="N564" s="142"/>
      <c r="O564" s="142"/>
      <c r="P564" s="142"/>
      <c r="Q564" s="142"/>
      <c r="R564" s="142"/>
      <c r="S564" s="142"/>
      <c r="T564" s="143"/>
      <c r="AT564" s="140" t="s">
        <v>179</v>
      </c>
      <c r="AU564" s="140" t="s">
        <v>78</v>
      </c>
      <c r="AV564" s="14" t="s">
        <v>78</v>
      </c>
      <c r="AW564" s="14" t="s">
        <v>30</v>
      </c>
      <c r="AX564" s="14" t="s">
        <v>76</v>
      </c>
      <c r="AY564" s="140" t="s">
        <v>168</v>
      </c>
    </row>
    <row r="565" spans="1:65" s="2" customFormat="1" ht="16.5" customHeight="1">
      <c r="A565" s="273"/>
      <c r="B565" s="276"/>
      <c r="C565" s="326" t="s">
        <v>696</v>
      </c>
      <c r="D565" s="326" t="s">
        <v>332</v>
      </c>
      <c r="E565" s="327" t="s">
        <v>697</v>
      </c>
      <c r="F565" s="328" t="s">
        <v>4236</v>
      </c>
      <c r="G565" s="329" t="s">
        <v>326</v>
      </c>
      <c r="H565" s="330">
        <v>1</v>
      </c>
      <c r="I565" s="272"/>
      <c r="J565" s="331">
        <f>ROUND(I565*H565,2)</f>
        <v>0</v>
      </c>
      <c r="K565" s="328" t="s">
        <v>3</v>
      </c>
      <c r="L565" s="154"/>
      <c r="M565" s="155" t="s">
        <v>3</v>
      </c>
      <c r="N565" s="156" t="s">
        <v>39</v>
      </c>
      <c r="O565" s="128">
        <v>0</v>
      </c>
      <c r="P565" s="128">
        <f>O565*H565</f>
        <v>0</v>
      </c>
      <c r="Q565" s="128">
        <v>0.00194</v>
      </c>
      <c r="R565" s="128">
        <f>Q565*H565</f>
        <v>0.00194</v>
      </c>
      <c r="S565" s="128">
        <v>0</v>
      </c>
      <c r="T565" s="129">
        <f>S565*H565</f>
        <v>0</v>
      </c>
      <c r="U565" s="31"/>
      <c r="V565" s="31"/>
      <c r="W565" s="31"/>
      <c r="X565" s="31"/>
      <c r="Y565" s="31"/>
      <c r="Z565" s="31"/>
      <c r="AA565" s="31"/>
      <c r="AB565" s="31"/>
      <c r="AC565" s="31"/>
      <c r="AD565" s="31"/>
      <c r="AE565" s="31"/>
      <c r="AR565" s="130" t="s">
        <v>235</v>
      </c>
      <c r="AT565" s="130" t="s">
        <v>332</v>
      </c>
      <c r="AU565" s="130" t="s">
        <v>78</v>
      </c>
      <c r="AY565" s="19" t="s">
        <v>168</v>
      </c>
      <c r="BE565" s="131">
        <f>IF(N565="základní",J565,0)</f>
        <v>0</v>
      </c>
      <c r="BF565" s="131">
        <f>IF(N565="snížená",J565,0)</f>
        <v>0</v>
      </c>
      <c r="BG565" s="131">
        <f>IF(N565="zákl. přenesená",J565,0)</f>
        <v>0</v>
      </c>
      <c r="BH565" s="131">
        <f>IF(N565="sníž. přenesená",J565,0)</f>
        <v>0</v>
      </c>
      <c r="BI565" s="131">
        <f>IF(N565="nulová",J565,0)</f>
        <v>0</v>
      </c>
      <c r="BJ565" s="19" t="s">
        <v>76</v>
      </c>
      <c r="BK565" s="131">
        <f>ROUND(I565*H565,2)</f>
        <v>0</v>
      </c>
      <c r="BL565" s="19" t="s">
        <v>175</v>
      </c>
      <c r="BM565" s="130" t="s">
        <v>698</v>
      </c>
    </row>
    <row r="566" spans="1:65" s="2" customFormat="1" ht="21.75" customHeight="1">
      <c r="A566" s="273"/>
      <c r="B566" s="276"/>
      <c r="C566" s="298" t="s">
        <v>699</v>
      </c>
      <c r="D566" s="298" t="s">
        <v>170</v>
      </c>
      <c r="E566" s="299" t="s">
        <v>700</v>
      </c>
      <c r="F566" s="300" t="s">
        <v>701</v>
      </c>
      <c r="G566" s="301" t="s">
        <v>326</v>
      </c>
      <c r="H566" s="302">
        <v>16</v>
      </c>
      <c r="I566" s="266"/>
      <c r="J566" s="303">
        <f>ROUND(I566*H566,2)</f>
        <v>0</v>
      </c>
      <c r="K566" s="300" t="s">
        <v>174</v>
      </c>
      <c r="L566" s="32"/>
      <c r="M566" s="126" t="s">
        <v>3</v>
      </c>
      <c r="N566" s="127" t="s">
        <v>39</v>
      </c>
      <c r="O566" s="128">
        <v>0.056</v>
      </c>
      <c r="P566" s="128">
        <f>O566*H566</f>
        <v>0.896</v>
      </c>
      <c r="Q566" s="128">
        <v>0.00013</v>
      </c>
      <c r="R566" s="128">
        <f>Q566*H566</f>
        <v>0.00208</v>
      </c>
      <c r="S566" s="128">
        <v>0</v>
      </c>
      <c r="T566" s="129">
        <f>S566*H566</f>
        <v>0</v>
      </c>
      <c r="U566" s="31"/>
      <c r="V566" s="31"/>
      <c r="W566" s="31"/>
      <c r="X566" s="31"/>
      <c r="Y566" s="31"/>
      <c r="Z566" s="31"/>
      <c r="AA566" s="31"/>
      <c r="AB566" s="31"/>
      <c r="AC566" s="31"/>
      <c r="AD566" s="31"/>
      <c r="AE566" s="31"/>
      <c r="AR566" s="130" t="s">
        <v>175</v>
      </c>
      <c r="AT566" s="130" t="s">
        <v>170</v>
      </c>
      <c r="AU566" s="130" t="s">
        <v>78</v>
      </c>
      <c r="AY566" s="19" t="s">
        <v>168</v>
      </c>
      <c r="BE566" s="131">
        <f>IF(N566="základní",J566,0)</f>
        <v>0</v>
      </c>
      <c r="BF566" s="131">
        <f>IF(N566="snížená",J566,0)</f>
        <v>0</v>
      </c>
      <c r="BG566" s="131">
        <f>IF(N566="zákl. přenesená",J566,0)</f>
        <v>0</v>
      </c>
      <c r="BH566" s="131">
        <f>IF(N566="sníž. přenesená",J566,0)</f>
        <v>0</v>
      </c>
      <c r="BI566" s="131">
        <f>IF(N566="nulová",J566,0)</f>
        <v>0</v>
      </c>
      <c r="BJ566" s="19" t="s">
        <v>76</v>
      </c>
      <c r="BK566" s="131">
        <f>ROUND(I566*H566,2)</f>
        <v>0</v>
      </c>
      <c r="BL566" s="19" t="s">
        <v>175</v>
      </c>
      <c r="BM566" s="130" t="s">
        <v>702</v>
      </c>
    </row>
    <row r="567" spans="1:47" s="2" customFormat="1" ht="12">
      <c r="A567" s="273"/>
      <c r="B567" s="276"/>
      <c r="C567" s="273"/>
      <c r="D567" s="304" t="s">
        <v>177</v>
      </c>
      <c r="E567" s="273"/>
      <c r="F567" s="305" t="s">
        <v>703</v>
      </c>
      <c r="G567" s="273"/>
      <c r="H567" s="273"/>
      <c r="I567" s="263"/>
      <c r="J567" s="273"/>
      <c r="K567" s="273"/>
      <c r="L567" s="32"/>
      <c r="M567" s="132"/>
      <c r="N567" s="133"/>
      <c r="O567" s="50"/>
      <c r="P567" s="50"/>
      <c r="Q567" s="50"/>
      <c r="R567" s="50"/>
      <c r="S567" s="50"/>
      <c r="T567" s="51"/>
      <c r="U567" s="31"/>
      <c r="V567" s="31"/>
      <c r="W567" s="31"/>
      <c r="X567" s="31"/>
      <c r="Y567" s="31"/>
      <c r="Z567" s="31"/>
      <c r="AA567" s="31"/>
      <c r="AB567" s="31"/>
      <c r="AC567" s="31"/>
      <c r="AD567" s="31"/>
      <c r="AE567" s="31"/>
      <c r="AT567" s="19" t="s">
        <v>177</v>
      </c>
      <c r="AU567" s="19" t="s">
        <v>78</v>
      </c>
    </row>
    <row r="568" spans="1:51" s="13" customFormat="1" ht="12">
      <c r="A568" s="306"/>
      <c r="B568" s="307"/>
      <c r="C568" s="306"/>
      <c r="D568" s="308" t="s">
        <v>179</v>
      </c>
      <c r="E568" s="309" t="s">
        <v>3</v>
      </c>
      <c r="F568" s="310" t="s">
        <v>704</v>
      </c>
      <c r="G568" s="306"/>
      <c r="H568" s="309" t="s">
        <v>3</v>
      </c>
      <c r="I568" s="267"/>
      <c r="J568" s="306"/>
      <c r="K568" s="306"/>
      <c r="L568" s="134"/>
      <c r="M568" s="136"/>
      <c r="N568" s="137"/>
      <c r="O568" s="137"/>
      <c r="P568" s="137"/>
      <c r="Q568" s="137"/>
      <c r="R568" s="137"/>
      <c r="S568" s="137"/>
      <c r="T568" s="138"/>
      <c r="AT568" s="135" t="s">
        <v>179</v>
      </c>
      <c r="AU568" s="135" t="s">
        <v>78</v>
      </c>
      <c r="AV568" s="13" t="s">
        <v>76</v>
      </c>
      <c r="AW568" s="13" t="s">
        <v>30</v>
      </c>
      <c r="AX568" s="13" t="s">
        <v>68</v>
      </c>
      <c r="AY568" s="135" t="s">
        <v>168</v>
      </c>
    </row>
    <row r="569" spans="1:51" s="14" customFormat="1" ht="12">
      <c r="A569" s="311"/>
      <c r="B569" s="312"/>
      <c r="C569" s="311"/>
      <c r="D569" s="308" t="s">
        <v>179</v>
      </c>
      <c r="E569" s="313" t="s">
        <v>3</v>
      </c>
      <c r="F569" s="314" t="s">
        <v>705</v>
      </c>
      <c r="G569" s="311"/>
      <c r="H569" s="315">
        <v>16</v>
      </c>
      <c r="I569" s="268"/>
      <c r="J569" s="311"/>
      <c r="K569" s="311"/>
      <c r="L569" s="139"/>
      <c r="M569" s="141"/>
      <c r="N569" s="142"/>
      <c r="O569" s="142"/>
      <c r="P569" s="142"/>
      <c r="Q569" s="142"/>
      <c r="R569" s="142"/>
      <c r="S569" s="142"/>
      <c r="T569" s="143"/>
      <c r="AT569" s="140" t="s">
        <v>179</v>
      </c>
      <c r="AU569" s="140" t="s">
        <v>78</v>
      </c>
      <c r="AV569" s="14" t="s">
        <v>78</v>
      </c>
      <c r="AW569" s="14" t="s">
        <v>30</v>
      </c>
      <c r="AX569" s="14" t="s">
        <v>76</v>
      </c>
      <c r="AY569" s="140" t="s">
        <v>168</v>
      </c>
    </row>
    <row r="570" spans="1:65" s="2" customFormat="1" ht="21.75" customHeight="1">
      <c r="A570" s="273"/>
      <c r="B570" s="276"/>
      <c r="C570" s="298" t="s">
        <v>706</v>
      </c>
      <c r="D570" s="298" t="s">
        <v>170</v>
      </c>
      <c r="E570" s="299" t="s">
        <v>707</v>
      </c>
      <c r="F570" s="300" t="s">
        <v>708</v>
      </c>
      <c r="G570" s="301" t="s">
        <v>326</v>
      </c>
      <c r="H570" s="302">
        <v>4</v>
      </c>
      <c r="I570" s="266"/>
      <c r="J570" s="303">
        <f>ROUND(I570*H570,2)</f>
        <v>0</v>
      </c>
      <c r="K570" s="300" t="s">
        <v>174</v>
      </c>
      <c r="L570" s="32"/>
      <c r="M570" s="126" t="s">
        <v>3</v>
      </c>
      <c r="N570" s="127" t="s">
        <v>39</v>
      </c>
      <c r="O570" s="128">
        <v>0.06</v>
      </c>
      <c r="P570" s="128">
        <f>O570*H570</f>
        <v>0.24</v>
      </c>
      <c r="Q570" s="128">
        <v>0.00028</v>
      </c>
      <c r="R570" s="128">
        <f>Q570*H570</f>
        <v>0.00112</v>
      </c>
      <c r="S570" s="128">
        <v>0</v>
      </c>
      <c r="T570" s="129">
        <f>S570*H570</f>
        <v>0</v>
      </c>
      <c r="U570" s="31"/>
      <c r="V570" s="31"/>
      <c r="W570" s="31"/>
      <c r="X570" s="31"/>
      <c r="Y570" s="31"/>
      <c r="Z570" s="31"/>
      <c r="AA570" s="31"/>
      <c r="AB570" s="31"/>
      <c r="AC570" s="31"/>
      <c r="AD570" s="31"/>
      <c r="AE570" s="31"/>
      <c r="AR570" s="130" t="s">
        <v>175</v>
      </c>
      <c r="AT570" s="130" t="s">
        <v>170</v>
      </c>
      <c r="AU570" s="130" t="s">
        <v>78</v>
      </c>
      <c r="AY570" s="19" t="s">
        <v>168</v>
      </c>
      <c r="BE570" s="131">
        <f>IF(N570="základní",J570,0)</f>
        <v>0</v>
      </c>
      <c r="BF570" s="131">
        <f>IF(N570="snížená",J570,0)</f>
        <v>0</v>
      </c>
      <c r="BG570" s="131">
        <f>IF(N570="zákl. přenesená",J570,0)</f>
        <v>0</v>
      </c>
      <c r="BH570" s="131">
        <f>IF(N570="sníž. přenesená",J570,0)</f>
        <v>0</v>
      </c>
      <c r="BI570" s="131">
        <f>IF(N570="nulová",J570,0)</f>
        <v>0</v>
      </c>
      <c r="BJ570" s="19" t="s">
        <v>76</v>
      </c>
      <c r="BK570" s="131">
        <f>ROUND(I570*H570,2)</f>
        <v>0</v>
      </c>
      <c r="BL570" s="19" t="s">
        <v>175</v>
      </c>
      <c r="BM570" s="130" t="s">
        <v>709</v>
      </c>
    </row>
    <row r="571" spans="1:47" s="2" customFormat="1" ht="12">
      <c r="A571" s="273"/>
      <c r="B571" s="276"/>
      <c r="C571" s="273"/>
      <c r="D571" s="304" t="s">
        <v>177</v>
      </c>
      <c r="E571" s="273"/>
      <c r="F571" s="305" t="s">
        <v>710</v>
      </c>
      <c r="G571" s="273"/>
      <c r="H571" s="273"/>
      <c r="I571" s="263"/>
      <c r="J571" s="273"/>
      <c r="K571" s="273"/>
      <c r="L571" s="32"/>
      <c r="M571" s="132"/>
      <c r="N571" s="133"/>
      <c r="O571" s="50"/>
      <c r="P571" s="50"/>
      <c r="Q571" s="50"/>
      <c r="R571" s="50"/>
      <c r="S571" s="50"/>
      <c r="T571" s="51"/>
      <c r="U571" s="31"/>
      <c r="V571" s="31"/>
      <c r="W571" s="31"/>
      <c r="X571" s="31"/>
      <c r="Y571" s="31"/>
      <c r="Z571" s="31"/>
      <c r="AA571" s="31"/>
      <c r="AB571" s="31"/>
      <c r="AC571" s="31"/>
      <c r="AD571" s="31"/>
      <c r="AE571" s="31"/>
      <c r="AT571" s="19" t="s">
        <v>177</v>
      </c>
      <c r="AU571" s="19" t="s">
        <v>78</v>
      </c>
    </row>
    <row r="572" spans="1:51" s="13" customFormat="1" ht="12">
      <c r="A572" s="306"/>
      <c r="B572" s="307"/>
      <c r="C572" s="306"/>
      <c r="D572" s="308" t="s">
        <v>179</v>
      </c>
      <c r="E572" s="309" t="s">
        <v>3</v>
      </c>
      <c r="F572" s="310" t="s">
        <v>704</v>
      </c>
      <c r="G572" s="306"/>
      <c r="H572" s="309" t="s">
        <v>3</v>
      </c>
      <c r="I572" s="267"/>
      <c r="J572" s="306"/>
      <c r="K572" s="306"/>
      <c r="L572" s="134"/>
      <c r="M572" s="136"/>
      <c r="N572" s="137"/>
      <c r="O572" s="137"/>
      <c r="P572" s="137"/>
      <c r="Q572" s="137"/>
      <c r="R572" s="137"/>
      <c r="S572" s="137"/>
      <c r="T572" s="138"/>
      <c r="AT572" s="135" t="s">
        <v>179</v>
      </c>
      <c r="AU572" s="135" t="s">
        <v>78</v>
      </c>
      <c r="AV572" s="13" t="s">
        <v>76</v>
      </c>
      <c r="AW572" s="13" t="s">
        <v>30</v>
      </c>
      <c r="AX572" s="13" t="s">
        <v>68</v>
      </c>
      <c r="AY572" s="135" t="s">
        <v>168</v>
      </c>
    </row>
    <row r="573" spans="1:51" s="14" customFormat="1" ht="12">
      <c r="A573" s="311"/>
      <c r="B573" s="312"/>
      <c r="C573" s="311"/>
      <c r="D573" s="308" t="s">
        <v>179</v>
      </c>
      <c r="E573" s="313" t="s">
        <v>3</v>
      </c>
      <c r="F573" s="314" t="s">
        <v>175</v>
      </c>
      <c r="G573" s="311"/>
      <c r="H573" s="315">
        <v>4</v>
      </c>
      <c r="I573" s="268"/>
      <c r="J573" s="311"/>
      <c r="K573" s="311"/>
      <c r="L573" s="139"/>
      <c r="M573" s="141"/>
      <c r="N573" s="142"/>
      <c r="O573" s="142"/>
      <c r="P573" s="142"/>
      <c r="Q573" s="142"/>
      <c r="R573" s="142"/>
      <c r="S573" s="142"/>
      <c r="T573" s="143"/>
      <c r="AT573" s="140" t="s">
        <v>179</v>
      </c>
      <c r="AU573" s="140" t="s">
        <v>78</v>
      </c>
      <c r="AV573" s="14" t="s">
        <v>78</v>
      </c>
      <c r="AW573" s="14" t="s">
        <v>30</v>
      </c>
      <c r="AX573" s="14" t="s">
        <v>76</v>
      </c>
      <c r="AY573" s="140" t="s">
        <v>168</v>
      </c>
    </row>
    <row r="574" spans="1:63" s="12" customFormat="1" ht="22.9" customHeight="1">
      <c r="A574" s="291"/>
      <c r="B574" s="292"/>
      <c r="C574" s="291"/>
      <c r="D574" s="293" t="s">
        <v>67</v>
      </c>
      <c r="E574" s="296" t="s">
        <v>711</v>
      </c>
      <c r="F574" s="296" t="s">
        <v>712</v>
      </c>
      <c r="G574" s="291"/>
      <c r="H574" s="291"/>
      <c r="I574" s="271"/>
      <c r="J574" s="297">
        <f>BK574</f>
        <v>0</v>
      </c>
      <c r="K574" s="291"/>
      <c r="L574" s="118"/>
      <c r="M574" s="120"/>
      <c r="N574" s="121"/>
      <c r="O574" s="121"/>
      <c r="P574" s="122">
        <f>SUM(P575:P591)</f>
        <v>30.109028000000002</v>
      </c>
      <c r="Q574" s="121"/>
      <c r="R574" s="122">
        <f>SUM(R575:R591)</f>
        <v>0</v>
      </c>
      <c r="S574" s="121"/>
      <c r="T574" s="123">
        <f>SUM(T575:T591)</f>
        <v>1.6572040000000001</v>
      </c>
      <c r="AR574" s="119" t="s">
        <v>76</v>
      </c>
      <c r="AT574" s="124" t="s">
        <v>67</v>
      </c>
      <c r="AU574" s="124" t="s">
        <v>76</v>
      </c>
      <c r="AY574" s="119" t="s">
        <v>168</v>
      </c>
      <c r="BK574" s="125">
        <f>SUM(BK575:BK591)</f>
        <v>0</v>
      </c>
    </row>
    <row r="575" spans="1:65" s="2" customFormat="1" ht="24.2" customHeight="1">
      <c r="A575" s="273"/>
      <c r="B575" s="276"/>
      <c r="C575" s="298" t="s">
        <v>713</v>
      </c>
      <c r="D575" s="298" t="s">
        <v>170</v>
      </c>
      <c r="E575" s="299" t="s">
        <v>714</v>
      </c>
      <c r="F575" s="300" t="s">
        <v>715</v>
      </c>
      <c r="G575" s="301" t="s">
        <v>263</v>
      </c>
      <c r="H575" s="302">
        <v>74.086</v>
      </c>
      <c r="I575" s="266"/>
      <c r="J575" s="303">
        <f>ROUND(I575*H575,2)</f>
        <v>0</v>
      </c>
      <c r="K575" s="300" t="s">
        <v>174</v>
      </c>
      <c r="L575" s="32"/>
      <c r="M575" s="126" t="s">
        <v>3</v>
      </c>
      <c r="N575" s="127" t="s">
        <v>39</v>
      </c>
      <c r="O575" s="128">
        <v>0.198</v>
      </c>
      <c r="P575" s="128">
        <f>O575*H575</f>
        <v>14.669028</v>
      </c>
      <c r="Q575" s="128">
        <v>0</v>
      </c>
      <c r="R575" s="128">
        <f>Q575*H575</f>
        <v>0</v>
      </c>
      <c r="S575" s="128">
        <v>0.014</v>
      </c>
      <c r="T575" s="129">
        <f>S575*H575</f>
        <v>1.037204</v>
      </c>
      <c r="U575" s="31"/>
      <c r="V575" s="31"/>
      <c r="W575" s="31"/>
      <c r="X575" s="31"/>
      <c r="Y575" s="31"/>
      <c r="Z575" s="31"/>
      <c r="AA575" s="31"/>
      <c r="AB575" s="31"/>
      <c r="AC575" s="31"/>
      <c r="AD575" s="31"/>
      <c r="AE575" s="31"/>
      <c r="AR575" s="130" t="s">
        <v>175</v>
      </c>
      <c r="AT575" s="130" t="s">
        <v>170</v>
      </c>
      <c r="AU575" s="130" t="s">
        <v>78</v>
      </c>
      <c r="AY575" s="19" t="s">
        <v>168</v>
      </c>
      <c r="BE575" s="131">
        <f>IF(N575="základní",J575,0)</f>
        <v>0</v>
      </c>
      <c r="BF575" s="131">
        <f>IF(N575="snížená",J575,0)</f>
        <v>0</v>
      </c>
      <c r="BG575" s="131">
        <f>IF(N575="zákl. přenesená",J575,0)</f>
        <v>0</v>
      </c>
      <c r="BH575" s="131">
        <f>IF(N575="sníž. přenesená",J575,0)</f>
        <v>0</v>
      </c>
      <c r="BI575" s="131">
        <f>IF(N575="nulová",J575,0)</f>
        <v>0</v>
      </c>
      <c r="BJ575" s="19" t="s">
        <v>76</v>
      </c>
      <c r="BK575" s="131">
        <f>ROUND(I575*H575,2)</f>
        <v>0</v>
      </c>
      <c r="BL575" s="19" t="s">
        <v>175</v>
      </c>
      <c r="BM575" s="130" t="s">
        <v>716</v>
      </c>
    </row>
    <row r="576" spans="1:47" s="2" customFormat="1" ht="12">
      <c r="A576" s="273"/>
      <c r="B576" s="276"/>
      <c r="C576" s="273"/>
      <c r="D576" s="304" t="s">
        <v>177</v>
      </c>
      <c r="E576" s="273"/>
      <c r="F576" s="305" t="s">
        <v>717</v>
      </c>
      <c r="G576" s="273"/>
      <c r="H576" s="273"/>
      <c r="I576" s="263"/>
      <c r="J576" s="273"/>
      <c r="K576" s="273"/>
      <c r="L576" s="32"/>
      <c r="M576" s="132"/>
      <c r="N576" s="133"/>
      <c r="O576" s="50"/>
      <c r="P576" s="50"/>
      <c r="Q576" s="50"/>
      <c r="R576" s="50"/>
      <c r="S576" s="50"/>
      <c r="T576" s="51"/>
      <c r="U576" s="31"/>
      <c r="V576" s="31"/>
      <c r="W576" s="31"/>
      <c r="X576" s="31"/>
      <c r="Y576" s="31"/>
      <c r="Z576" s="31"/>
      <c r="AA576" s="31"/>
      <c r="AB576" s="31"/>
      <c r="AC576" s="31"/>
      <c r="AD576" s="31"/>
      <c r="AE576" s="31"/>
      <c r="AT576" s="19" t="s">
        <v>177</v>
      </c>
      <c r="AU576" s="19" t="s">
        <v>78</v>
      </c>
    </row>
    <row r="577" spans="1:51" s="13" customFormat="1" ht="12">
      <c r="A577" s="306"/>
      <c r="B577" s="307"/>
      <c r="C577" s="306"/>
      <c r="D577" s="308" t="s">
        <v>179</v>
      </c>
      <c r="E577" s="309" t="s">
        <v>3</v>
      </c>
      <c r="F577" s="310" t="s">
        <v>495</v>
      </c>
      <c r="G577" s="306"/>
      <c r="H577" s="309" t="s">
        <v>3</v>
      </c>
      <c r="I577" s="267"/>
      <c r="J577" s="306"/>
      <c r="K577" s="306"/>
      <c r="L577" s="134"/>
      <c r="M577" s="136"/>
      <c r="N577" s="137"/>
      <c r="O577" s="137"/>
      <c r="P577" s="137"/>
      <c r="Q577" s="137"/>
      <c r="R577" s="137"/>
      <c r="S577" s="137"/>
      <c r="T577" s="138"/>
      <c r="AT577" s="135" t="s">
        <v>179</v>
      </c>
      <c r="AU577" s="135" t="s">
        <v>78</v>
      </c>
      <c r="AV577" s="13" t="s">
        <v>76</v>
      </c>
      <c r="AW577" s="13" t="s">
        <v>30</v>
      </c>
      <c r="AX577" s="13" t="s">
        <v>68</v>
      </c>
      <c r="AY577" s="135" t="s">
        <v>168</v>
      </c>
    </row>
    <row r="578" spans="1:51" s="14" customFormat="1" ht="12">
      <c r="A578" s="311"/>
      <c r="B578" s="312"/>
      <c r="C578" s="311"/>
      <c r="D578" s="308" t="s">
        <v>179</v>
      </c>
      <c r="E578" s="313" t="s">
        <v>3</v>
      </c>
      <c r="F578" s="314" t="s">
        <v>718</v>
      </c>
      <c r="G578" s="311"/>
      <c r="H578" s="315">
        <v>8.593</v>
      </c>
      <c r="I578" s="268"/>
      <c r="J578" s="311"/>
      <c r="K578" s="311"/>
      <c r="L578" s="139"/>
      <c r="M578" s="141"/>
      <c r="N578" s="142"/>
      <c r="O578" s="142"/>
      <c r="P578" s="142"/>
      <c r="Q578" s="142"/>
      <c r="R578" s="142"/>
      <c r="S578" s="142"/>
      <c r="T578" s="143"/>
      <c r="AT578" s="140" t="s">
        <v>179</v>
      </c>
      <c r="AU578" s="140" t="s">
        <v>78</v>
      </c>
      <c r="AV578" s="14" t="s">
        <v>78</v>
      </c>
      <c r="AW578" s="14" t="s">
        <v>30</v>
      </c>
      <c r="AX578" s="14" t="s">
        <v>68</v>
      </c>
      <c r="AY578" s="140" t="s">
        <v>168</v>
      </c>
    </row>
    <row r="579" spans="1:51" s="13" customFormat="1" ht="12">
      <c r="A579" s="306"/>
      <c r="B579" s="307"/>
      <c r="C579" s="306"/>
      <c r="D579" s="308" t="s">
        <v>179</v>
      </c>
      <c r="E579" s="309" t="s">
        <v>3</v>
      </c>
      <c r="F579" s="310" t="s">
        <v>497</v>
      </c>
      <c r="G579" s="306"/>
      <c r="H579" s="309" t="s">
        <v>3</v>
      </c>
      <c r="I579" s="267"/>
      <c r="J579" s="306"/>
      <c r="K579" s="306"/>
      <c r="L579" s="134"/>
      <c r="M579" s="136"/>
      <c r="N579" s="137"/>
      <c r="O579" s="137"/>
      <c r="P579" s="137"/>
      <c r="Q579" s="137"/>
      <c r="R579" s="137"/>
      <c r="S579" s="137"/>
      <c r="T579" s="138"/>
      <c r="AT579" s="135" t="s">
        <v>179</v>
      </c>
      <c r="AU579" s="135" t="s">
        <v>78</v>
      </c>
      <c r="AV579" s="13" t="s">
        <v>76</v>
      </c>
      <c r="AW579" s="13" t="s">
        <v>30</v>
      </c>
      <c r="AX579" s="13" t="s">
        <v>68</v>
      </c>
      <c r="AY579" s="135" t="s">
        <v>168</v>
      </c>
    </row>
    <row r="580" spans="1:51" s="14" customFormat="1" ht="12">
      <c r="A580" s="311"/>
      <c r="B580" s="312"/>
      <c r="C580" s="311"/>
      <c r="D580" s="308" t="s">
        <v>179</v>
      </c>
      <c r="E580" s="313" t="s">
        <v>3</v>
      </c>
      <c r="F580" s="314" t="s">
        <v>719</v>
      </c>
      <c r="G580" s="311"/>
      <c r="H580" s="315">
        <v>69.77</v>
      </c>
      <c r="I580" s="268"/>
      <c r="J580" s="311"/>
      <c r="K580" s="311"/>
      <c r="L580" s="139"/>
      <c r="M580" s="141"/>
      <c r="N580" s="142"/>
      <c r="O580" s="142"/>
      <c r="P580" s="142"/>
      <c r="Q580" s="142"/>
      <c r="R580" s="142"/>
      <c r="S580" s="142"/>
      <c r="T580" s="143"/>
      <c r="AT580" s="140" t="s">
        <v>179</v>
      </c>
      <c r="AU580" s="140" t="s">
        <v>78</v>
      </c>
      <c r="AV580" s="14" t="s">
        <v>78</v>
      </c>
      <c r="AW580" s="14" t="s">
        <v>30</v>
      </c>
      <c r="AX580" s="14" t="s">
        <v>68</v>
      </c>
      <c r="AY580" s="140" t="s">
        <v>168</v>
      </c>
    </row>
    <row r="581" spans="1:51" s="14" customFormat="1" ht="12">
      <c r="A581" s="311"/>
      <c r="B581" s="312"/>
      <c r="C581" s="311"/>
      <c r="D581" s="308" t="s">
        <v>179</v>
      </c>
      <c r="E581" s="313" t="s">
        <v>3</v>
      </c>
      <c r="F581" s="314" t="s">
        <v>720</v>
      </c>
      <c r="G581" s="311"/>
      <c r="H581" s="315">
        <v>-0.99</v>
      </c>
      <c r="I581" s="268"/>
      <c r="J581" s="311"/>
      <c r="K581" s="311"/>
      <c r="L581" s="139"/>
      <c r="M581" s="141"/>
      <c r="N581" s="142"/>
      <c r="O581" s="142"/>
      <c r="P581" s="142"/>
      <c r="Q581" s="142"/>
      <c r="R581" s="142"/>
      <c r="S581" s="142"/>
      <c r="T581" s="143"/>
      <c r="AT581" s="140" t="s">
        <v>179</v>
      </c>
      <c r="AU581" s="140" t="s">
        <v>78</v>
      </c>
      <c r="AV581" s="14" t="s">
        <v>78</v>
      </c>
      <c r="AW581" s="14" t="s">
        <v>30</v>
      </c>
      <c r="AX581" s="14" t="s">
        <v>68</v>
      </c>
      <c r="AY581" s="140" t="s">
        <v>168</v>
      </c>
    </row>
    <row r="582" spans="1:51" s="14" customFormat="1" ht="12">
      <c r="A582" s="311"/>
      <c r="B582" s="312"/>
      <c r="C582" s="311"/>
      <c r="D582" s="308" t="s">
        <v>179</v>
      </c>
      <c r="E582" s="313" t="s">
        <v>3</v>
      </c>
      <c r="F582" s="314" t="s">
        <v>721</v>
      </c>
      <c r="G582" s="311"/>
      <c r="H582" s="315">
        <v>-1.626</v>
      </c>
      <c r="I582" s="268"/>
      <c r="J582" s="311"/>
      <c r="K582" s="311"/>
      <c r="L582" s="139"/>
      <c r="M582" s="141"/>
      <c r="N582" s="142"/>
      <c r="O582" s="142"/>
      <c r="P582" s="142"/>
      <c r="Q582" s="142"/>
      <c r="R582" s="142"/>
      <c r="S582" s="142"/>
      <c r="T582" s="143"/>
      <c r="AT582" s="140" t="s">
        <v>179</v>
      </c>
      <c r="AU582" s="140" t="s">
        <v>78</v>
      </c>
      <c r="AV582" s="14" t="s">
        <v>78</v>
      </c>
      <c r="AW582" s="14" t="s">
        <v>30</v>
      </c>
      <c r="AX582" s="14" t="s">
        <v>68</v>
      </c>
      <c r="AY582" s="140" t="s">
        <v>168</v>
      </c>
    </row>
    <row r="583" spans="1:51" s="14" customFormat="1" ht="12">
      <c r="A583" s="311"/>
      <c r="B583" s="312"/>
      <c r="C583" s="311"/>
      <c r="D583" s="308" t="s">
        <v>179</v>
      </c>
      <c r="E583" s="313" t="s">
        <v>3</v>
      </c>
      <c r="F583" s="314" t="s">
        <v>722</v>
      </c>
      <c r="G583" s="311"/>
      <c r="H583" s="315">
        <v>-1.661</v>
      </c>
      <c r="I583" s="268"/>
      <c r="J583" s="311"/>
      <c r="K583" s="311"/>
      <c r="L583" s="139"/>
      <c r="M583" s="141"/>
      <c r="N583" s="142"/>
      <c r="O583" s="142"/>
      <c r="P583" s="142"/>
      <c r="Q583" s="142"/>
      <c r="R583" s="142"/>
      <c r="S583" s="142"/>
      <c r="T583" s="143"/>
      <c r="AT583" s="140" t="s">
        <v>179</v>
      </c>
      <c r="AU583" s="140" t="s">
        <v>78</v>
      </c>
      <c r="AV583" s="14" t="s">
        <v>78</v>
      </c>
      <c r="AW583" s="14" t="s">
        <v>30</v>
      </c>
      <c r="AX583" s="14" t="s">
        <v>68</v>
      </c>
      <c r="AY583" s="140" t="s">
        <v>168</v>
      </c>
    </row>
    <row r="584" spans="1:51" s="15" customFormat="1" ht="12">
      <c r="A584" s="316"/>
      <c r="B584" s="317"/>
      <c r="C584" s="316"/>
      <c r="D584" s="308" t="s">
        <v>179</v>
      </c>
      <c r="E584" s="318" t="s">
        <v>3</v>
      </c>
      <c r="F584" s="319" t="s">
        <v>186</v>
      </c>
      <c r="G584" s="316"/>
      <c r="H584" s="320">
        <v>74.086</v>
      </c>
      <c r="I584" s="269"/>
      <c r="J584" s="316"/>
      <c r="K584" s="316"/>
      <c r="L584" s="144"/>
      <c r="M584" s="146"/>
      <c r="N584" s="147"/>
      <c r="O584" s="147"/>
      <c r="P584" s="147"/>
      <c r="Q584" s="147"/>
      <c r="R584" s="147"/>
      <c r="S584" s="147"/>
      <c r="T584" s="148"/>
      <c r="AT584" s="145" t="s">
        <v>179</v>
      </c>
      <c r="AU584" s="145" t="s">
        <v>78</v>
      </c>
      <c r="AV584" s="15" t="s">
        <v>175</v>
      </c>
      <c r="AW584" s="15" t="s">
        <v>30</v>
      </c>
      <c r="AX584" s="15" t="s">
        <v>76</v>
      </c>
      <c r="AY584" s="145" t="s">
        <v>168</v>
      </c>
    </row>
    <row r="585" spans="1:65" s="2" customFormat="1" ht="24.2" customHeight="1">
      <c r="A585" s="273"/>
      <c r="B585" s="276"/>
      <c r="C585" s="298" t="s">
        <v>723</v>
      </c>
      <c r="D585" s="298" t="s">
        <v>170</v>
      </c>
      <c r="E585" s="299" t="s">
        <v>724</v>
      </c>
      <c r="F585" s="300" t="s">
        <v>725</v>
      </c>
      <c r="G585" s="301" t="s">
        <v>326</v>
      </c>
      <c r="H585" s="302">
        <v>20</v>
      </c>
      <c r="I585" s="266"/>
      <c r="J585" s="303">
        <f>ROUND(I585*H585,2)</f>
        <v>0</v>
      </c>
      <c r="K585" s="300" t="s">
        <v>174</v>
      </c>
      <c r="L585" s="32"/>
      <c r="M585" s="126" t="s">
        <v>3</v>
      </c>
      <c r="N585" s="127" t="s">
        <v>39</v>
      </c>
      <c r="O585" s="128">
        <v>0.772</v>
      </c>
      <c r="P585" s="128">
        <f>O585*H585</f>
        <v>15.440000000000001</v>
      </c>
      <c r="Q585" s="128">
        <v>0</v>
      </c>
      <c r="R585" s="128">
        <f>Q585*H585</f>
        <v>0</v>
      </c>
      <c r="S585" s="128">
        <v>0.031</v>
      </c>
      <c r="T585" s="129">
        <f>S585*H585</f>
        <v>0.62</v>
      </c>
      <c r="U585" s="31"/>
      <c r="V585" s="31"/>
      <c r="W585" s="31"/>
      <c r="X585" s="31"/>
      <c r="Y585" s="31"/>
      <c r="Z585" s="31"/>
      <c r="AA585" s="31"/>
      <c r="AB585" s="31"/>
      <c r="AC585" s="31"/>
      <c r="AD585" s="31"/>
      <c r="AE585" s="31"/>
      <c r="AR585" s="130" t="s">
        <v>175</v>
      </c>
      <c r="AT585" s="130" t="s">
        <v>170</v>
      </c>
      <c r="AU585" s="130" t="s">
        <v>78</v>
      </c>
      <c r="AY585" s="19" t="s">
        <v>168</v>
      </c>
      <c r="BE585" s="131">
        <f>IF(N585="základní",J585,0)</f>
        <v>0</v>
      </c>
      <c r="BF585" s="131">
        <f>IF(N585="snížená",J585,0)</f>
        <v>0</v>
      </c>
      <c r="BG585" s="131">
        <f>IF(N585="zákl. přenesená",J585,0)</f>
        <v>0</v>
      </c>
      <c r="BH585" s="131">
        <f>IF(N585="sníž. přenesená",J585,0)</f>
        <v>0</v>
      </c>
      <c r="BI585" s="131">
        <f>IF(N585="nulová",J585,0)</f>
        <v>0</v>
      </c>
      <c r="BJ585" s="19" t="s">
        <v>76</v>
      </c>
      <c r="BK585" s="131">
        <f>ROUND(I585*H585,2)</f>
        <v>0</v>
      </c>
      <c r="BL585" s="19" t="s">
        <v>175</v>
      </c>
      <c r="BM585" s="130" t="s">
        <v>726</v>
      </c>
    </row>
    <row r="586" spans="1:47" s="2" customFormat="1" ht="12">
      <c r="A586" s="273"/>
      <c r="B586" s="276"/>
      <c r="C586" s="273"/>
      <c r="D586" s="304" t="s">
        <v>177</v>
      </c>
      <c r="E586" s="273"/>
      <c r="F586" s="305" t="s">
        <v>727</v>
      </c>
      <c r="G586" s="273"/>
      <c r="H586" s="273"/>
      <c r="I586" s="263"/>
      <c r="J586" s="273"/>
      <c r="K586" s="273"/>
      <c r="L586" s="32"/>
      <c r="M586" s="132"/>
      <c r="N586" s="133"/>
      <c r="O586" s="50"/>
      <c r="P586" s="50"/>
      <c r="Q586" s="50"/>
      <c r="R586" s="50"/>
      <c r="S586" s="50"/>
      <c r="T586" s="51"/>
      <c r="U586" s="31"/>
      <c r="V586" s="31"/>
      <c r="W586" s="31"/>
      <c r="X586" s="31"/>
      <c r="Y586" s="31"/>
      <c r="Z586" s="31"/>
      <c r="AA586" s="31"/>
      <c r="AB586" s="31"/>
      <c r="AC586" s="31"/>
      <c r="AD586" s="31"/>
      <c r="AE586" s="31"/>
      <c r="AT586" s="19" t="s">
        <v>177</v>
      </c>
      <c r="AU586" s="19" t="s">
        <v>78</v>
      </c>
    </row>
    <row r="587" spans="1:51" s="13" customFormat="1" ht="12">
      <c r="A587" s="306"/>
      <c r="B587" s="307"/>
      <c r="C587" s="306"/>
      <c r="D587" s="308" t="s">
        <v>179</v>
      </c>
      <c r="E587" s="309" t="s">
        <v>3</v>
      </c>
      <c r="F587" s="310" t="s">
        <v>728</v>
      </c>
      <c r="G587" s="306"/>
      <c r="H587" s="309" t="s">
        <v>3</v>
      </c>
      <c r="I587" s="267"/>
      <c r="J587" s="306"/>
      <c r="K587" s="306"/>
      <c r="L587" s="134"/>
      <c r="M587" s="136"/>
      <c r="N587" s="137"/>
      <c r="O587" s="137"/>
      <c r="P587" s="137"/>
      <c r="Q587" s="137"/>
      <c r="R587" s="137"/>
      <c r="S587" s="137"/>
      <c r="T587" s="138"/>
      <c r="AT587" s="135" t="s">
        <v>179</v>
      </c>
      <c r="AU587" s="135" t="s">
        <v>78</v>
      </c>
      <c r="AV587" s="13" t="s">
        <v>76</v>
      </c>
      <c r="AW587" s="13" t="s">
        <v>30</v>
      </c>
      <c r="AX587" s="13" t="s">
        <v>68</v>
      </c>
      <c r="AY587" s="135" t="s">
        <v>168</v>
      </c>
    </row>
    <row r="588" spans="1:51" s="14" customFormat="1" ht="12">
      <c r="A588" s="311"/>
      <c r="B588" s="312"/>
      <c r="C588" s="311"/>
      <c r="D588" s="308" t="s">
        <v>179</v>
      </c>
      <c r="E588" s="313" t="s">
        <v>3</v>
      </c>
      <c r="F588" s="314" t="s">
        <v>404</v>
      </c>
      <c r="G588" s="311"/>
      <c r="H588" s="315">
        <v>10</v>
      </c>
      <c r="I588" s="268"/>
      <c r="J588" s="311"/>
      <c r="K588" s="311"/>
      <c r="L588" s="139"/>
      <c r="M588" s="141"/>
      <c r="N588" s="142"/>
      <c r="O588" s="142"/>
      <c r="P588" s="142"/>
      <c r="Q588" s="142"/>
      <c r="R588" s="142"/>
      <c r="S588" s="142"/>
      <c r="T588" s="143"/>
      <c r="AT588" s="140" t="s">
        <v>179</v>
      </c>
      <c r="AU588" s="140" t="s">
        <v>78</v>
      </c>
      <c r="AV588" s="14" t="s">
        <v>78</v>
      </c>
      <c r="AW588" s="14" t="s">
        <v>30</v>
      </c>
      <c r="AX588" s="14" t="s">
        <v>68</v>
      </c>
      <c r="AY588" s="140" t="s">
        <v>168</v>
      </c>
    </row>
    <row r="589" spans="1:51" s="14" customFormat="1" ht="12">
      <c r="A589" s="311"/>
      <c r="B589" s="312"/>
      <c r="C589" s="311"/>
      <c r="D589" s="308" t="s">
        <v>179</v>
      </c>
      <c r="E589" s="313" t="s">
        <v>3</v>
      </c>
      <c r="F589" s="314" t="s">
        <v>405</v>
      </c>
      <c r="G589" s="311"/>
      <c r="H589" s="315">
        <v>9</v>
      </c>
      <c r="I589" s="268"/>
      <c r="J589" s="311"/>
      <c r="K589" s="311"/>
      <c r="L589" s="139"/>
      <c r="M589" s="141"/>
      <c r="N589" s="142"/>
      <c r="O589" s="142"/>
      <c r="P589" s="142"/>
      <c r="Q589" s="142"/>
      <c r="R589" s="142"/>
      <c r="S589" s="142"/>
      <c r="T589" s="143"/>
      <c r="AT589" s="140" t="s">
        <v>179</v>
      </c>
      <c r="AU589" s="140" t="s">
        <v>78</v>
      </c>
      <c r="AV589" s="14" t="s">
        <v>78</v>
      </c>
      <c r="AW589" s="14" t="s">
        <v>30</v>
      </c>
      <c r="AX589" s="14" t="s">
        <v>68</v>
      </c>
      <c r="AY589" s="140" t="s">
        <v>168</v>
      </c>
    </row>
    <row r="590" spans="1:51" s="14" customFormat="1" ht="12">
      <c r="A590" s="311"/>
      <c r="B590" s="312"/>
      <c r="C590" s="311"/>
      <c r="D590" s="308" t="s">
        <v>179</v>
      </c>
      <c r="E590" s="313" t="s">
        <v>3</v>
      </c>
      <c r="F590" s="314" t="s">
        <v>411</v>
      </c>
      <c r="G590" s="311"/>
      <c r="H590" s="315">
        <v>1</v>
      </c>
      <c r="I590" s="268"/>
      <c r="J590" s="311"/>
      <c r="K590" s="311"/>
      <c r="L590" s="139"/>
      <c r="M590" s="141"/>
      <c r="N590" s="142"/>
      <c r="O590" s="142"/>
      <c r="P590" s="142"/>
      <c r="Q590" s="142"/>
      <c r="R590" s="142"/>
      <c r="S590" s="142"/>
      <c r="T590" s="143"/>
      <c r="AT590" s="140" t="s">
        <v>179</v>
      </c>
      <c r="AU590" s="140" t="s">
        <v>78</v>
      </c>
      <c r="AV590" s="14" t="s">
        <v>78</v>
      </c>
      <c r="AW590" s="14" t="s">
        <v>30</v>
      </c>
      <c r="AX590" s="14" t="s">
        <v>68</v>
      </c>
      <c r="AY590" s="140" t="s">
        <v>168</v>
      </c>
    </row>
    <row r="591" spans="1:51" s="15" customFormat="1" ht="12">
      <c r="A591" s="316"/>
      <c r="B591" s="317"/>
      <c r="C591" s="316"/>
      <c r="D591" s="308" t="s">
        <v>179</v>
      </c>
      <c r="E591" s="318" t="s">
        <v>3</v>
      </c>
      <c r="F591" s="319" t="s">
        <v>186</v>
      </c>
      <c r="G591" s="316"/>
      <c r="H591" s="320">
        <v>20</v>
      </c>
      <c r="I591" s="269"/>
      <c r="J591" s="316"/>
      <c r="K591" s="316"/>
      <c r="L591" s="144"/>
      <c r="M591" s="146"/>
      <c r="N591" s="147"/>
      <c r="O591" s="147"/>
      <c r="P591" s="147"/>
      <c r="Q591" s="147"/>
      <c r="R591" s="147"/>
      <c r="S591" s="147"/>
      <c r="T591" s="148"/>
      <c r="AT591" s="145" t="s">
        <v>179</v>
      </c>
      <c r="AU591" s="145" t="s">
        <v>78</v>
      </c>
      <c r="AV591" s="15" t="s">
        <v>175</v>
      </c>
      <c r="AW591" s="15" t="s">
        <v>30</v>
      </c>
      <c r="AX591" s="15" t="s">
        <v>76</v>
      </c>
      <c r="AY591" s="145" t="s">
        <v>168</v>
      </c>
    </row>
    <row r="592" spans="1:63" s="12" customFormat="1" ht="22.9" customHeight="1">
      <c r="A592" s="291"/>
      <c r="B592" s="292"/>
      <c r="C592" s="291"/>
      <c r="D592" s="293" t="s">
        <v>67</v>
      </c>
      <c r="E592" s="296" t="s">
        <v>729</v>
      </c>
      <c r="F592" s="296" t="s">
        <v>730</v>
      </c>
      <c r="G592" s="291"/>
      <c r="H592" s="291"/>
      <c r="I592" s="271"/>
      <c r="J592" s="297">
        <f>BK592</f>
        <v>0</v>
      </c>
      <c r="K592" s="291"/>
      <c r="L592" s="118"/>
      <c r="M592" s="120"/>
      <c r="N592" s="121"/>
      <c r="O592" s="121"/>
      <c r="P592" s="122">
        <f>SUM(P593:P601)</f>
        <v>8.11538</v>
      </c>
      <c r="Q592" s="121"/>
      <c r="R592" s="122">
        <f>SUM(R593:R601)</f>
        <v>0</v>
      </c>
      <c r="S592" s="121"/>
      <c r="T592" s="123">
        <f>SUM(T593:T601)</f>
        <v>0</v>
      </c>
      <c r="AR592" s="119" t="s">
        <v>76</v>
      </c>
      <c r="AT592" s="124" t="s">
        <v>67</v>
      </c>
      <c r="AU592" s="124" t="s">
        <v>76</v>
      </c>
      <c r="AY592" s="119" t="s">
        <v>168</v>
      </c>
      <c r="BK592" s="125">
        <f>SUM(BK593:BK601)</f>
        <v>0</v>
      </c>
    </row>
    <row r="593" spans="1:65" s="2" customFormat="1" ht="24.2" customHeight="1">
      <c r="A593" s="273"/>
      <c r="B593" s="276"/>
      <c r="C593" s="298" t="s">
        <v>731</v>
      </c>
      <c r="D593" s="298" t="s">
        <v>170</v>
      </c>
      <c r="E593" s="299" t="s">
        <v>732</v>
      </c>
      <c r="F593" s="300" t="s">
        <v>733</v>
      </c>
      <c r="G593" s="301" t="s">
        <v>231</v>
      </c>
      <c r="H593" s="302">
        <v>1.82</v>
      </c>
      <c r="I593" s="266"/>
      <c r="J593" s="303">
        <f>ROUND(I593*H593,2)</f>
        <v>0</v>
      </c>
      <c r="K593" s="300" t="s">
        <v>174</v>
      </c>
      <c r="L593" s="32"/>
      <c r="M593" s="126" t="s">
        <v>3</v>
      </c>
      <c r="N593" s="127" t="s">
        <v>39</v>
      </c>
      <c r="O593" s="128">
        <v>4.25</v>
      </c>
      <c r="P593" s="128">
        <f>O593*H593</f>
        <v>7.735</v>
      </c>
      <c r="Q593" s="128">
        <v>0</v>
      </c>
      <c r="R593" s="128">
        <f>Q593*H593</f>
        <v>0</v>
      </c>
      <c r="S593" s="128">
        <v>0</v>
      </c>
      <c r="T593" s="129">
        <f>S593*H593</f>
        <v>0</v>
      </c>
      <c r="U593" s="31"/>
      <c r="V593" s="31"/>
      <c r="W593" s="31"/>
      <c r="X593" s="31"/>
      <c r="Y593" s="31"/>
      <c r="Z593" s="31"/>
      <c r="AA593" s="31"/>
      <c r="AB593" s="31"/>
      <c r="AC593" s="31"/>
      <c r="AD593" s="31"/>
      <c r="AE593" s="31"/>
      <c r="AR593" s="130" t="s">
        <v>175</v>
      </c>
      <c r="AT593" s="130" t="s">
        <v>170</v>
      </c>
      <c r="AU593" s="130" t="s">
        <v>78</v>
      </c>
      <c r="AY593" s="19" t="s">
        <v>168</v>
      </c>
      <c r="BE593" s="131">
        <f>IF(N593="základní",J593,0)</f>
        <v>0</v>
      </c>
      <c r="BF593" s="131">
        <f>IF(N593="snížená",J593,0)</f>
        <v>0</v>
      </c>
      <c r="BG593" s="131">
        <f>IF(N593="zákl. přenesená",J593,0)</f>
        <v>0</v>
      </c>
      <c r="BH593" s="131">
        <f>IF(N593="sníž. přenesená",J593,0)</f>
        <v>0</v>
      </c>
      <c r="BI593" s="131">
        <f>IF(N593="nulová",J593,0)</f>
        <v>0</v>
      </c>
      <c r="BJ593" s="19" t="s">
        <v>76</v>
      </c>
      <c r="BK593" s="131">
        <f>ROUND(I593*H593,2)</f>
        <v>0</v>
      </c>
      <c r="BL593" s="19" t="s">
        <v>175</v>
      </c>
      <c r="BM593" s="130" t="s">
        <v>734</v>
      </c>
    </row>
    <row r="594" spans="1:47" s="2" customFormat="1" ht="12">
      <c r="A594" s="273"/>
      <c r="B594" s="276"/>
      <c r="C594" s="273"/>
      <c r="D594" s="304" t="s">
        <v>177</v>
      </c>
      <c r="E594" s="273"/>
      <c r="F594" s="305" t="s">
        <v>735</v>
      </c>
      <c r="G594" s="273"/>
      <c r="H594" s="273"/>
      <c r="I594" s="263"/>
      <c r="J594" s="273"/>
      <c r="K594" s="273"/>
      <c r="L594" s="32"/>
      <c r="M594" s="132"/>
      <c r="N594" s="133"/>
      <c r="O594" s="50"/>
      <c r="P594" s="50"/>
      <c r="Q594" s="50"/>
      <c r="R594" s="50"/>
      <c r="S594" s="50"/>
      <c r="T594" s="51"/>
      <c r="U594" s="31"/>
      <c r="V594" s="31"/>
      <c r="W594" s="31"/>
      <c r="X594" s="31"/>
      <c r="Y594" s="31"/>
      <c r="Z594" s="31"/>
      <c r="AA594" s="31"/>
      <c r="AB594" s="31"/>
      <c r="AC594" s="31"/>
      <c r="AD594" s="31"/>
      <c r="AE594" s="31"/>
      <c r="AT594" s="19" t="s">
        <v>177</v>
      </c>
      <c r="AU594" s="19" t="s">
        <v>78</v>
      </c>
    </row>
    <row r="595" spans="1:65" s="2" customFormat="1" ht="21.75" customHeight="1">
      <c r="A595" s="273"/>
      <c r="B595" s="276"/>
      <c r="C595" s="298" t="s">
        <v>736</v>
      </c>
      <c r="D595" s="298" t="s">
        <v>170</v>
      </c>
      <c r="E595" s="299" t="s">
        <v>737</v>
      </c>
      <c r="F595" s="300" t="s">
        <v>738</v>
      </c>
      <c r="G595" s="301" t="s">
        <v>231</v>
      </c>
      <c r="H595" s="302">
        <v>1.82</v>
      </c>
      <c r="I595" s="266"/>
      <c r="J595" s="303">
        <f>ROUND(I595*H595,2)</f>
        <v>0</v>
      </c>
      <c r="K595" s="300" t="s">
        <v>174</v>
      </c>
      <c r="L595" s="32"/>
      <c r="M595" s="126" t="s">
        <v>3</v>
      </c>
      <c r="N595" s="127" t="s">
        <v>39</v>
      </c>
      <c r="O595" s="128">
        <v>0.125</v>
      </c>
      <c r="P595" s="128">
        <f>O595*H595</f>
        <v>0.2275</v>
      </c>
      <c r="Q595" s="128">
        <v>0</v>
      </c>
      <c r="R595" s="128">
        <f>Q595*H595</f>
        <v>0</v>
      </c>
      <c r="S595" s="128">
        <v>0</v>
      </c>
      <c r="T595" s="129">
        <f>S595*H595</f>
        <v>0</v>
      </c>
      <c r="U595" s="31"/>
      <c r="V595" s="31"/>
      <c r="W595" s="31"/>
      <c r="X595" s="31"/>
      <c r="Y595" s="31"/>
      <c r="Z595" s="31"/>
      <c r="AA595" s="31"/>
      <c r="AB595" s="31"/>
      <c r="AC595" s="31"/>
      <c r="AD595" s="31"/>
      <c r="AE595" s="31"/>
      <c r="AR595" s="130" t="s">
        <v>175</v>
      </c>
      <c r="AT595" s="130" t="s">
        <v>170</v>
      </c>
      <c r="AU595" s="130" t="s">
        <v>78</v>
      </c>
      <c r="AY595" s="19" t="s">
        <v>168</v>
      </c>
      <c r="BE595" s="131">
        <f>IF(N595="základní",J595,0)</f>
        <v>0</v>
      </c>
      <c r="BF595" s="131">
        <f>IF(N595="snížená",J595,0)</f>
        <v>0</v>
      </c>
      <c r="BG595" s="131">
        <f>IF(N595="zákl. přenesená",J595,0)</f>
        <v>0</v>
      </c>
      <c r="BH595" s="131">
        <f>IF(N595="sníž. přenesená",J595,0)</f>
        <v>0</v>
      </c>
      <c r="BI595" s="131">
        <f>IF(N595="nulová",J595,0)</f>
        <v>0</v>
      </c>
      <c r="BJ595" s="19" t="s">
        <v>76</v>
      </c>
      <c r="BK595" s="131">
        <f>ROUND(I595*H595,2)</f>
        <v>0</v>
      </c>
      <c r="BL595" s="19" t="s">
        <v>175</v>
      </c>
      <c r="BM595" s="130" t="s">
        <v>739</v>
      </c>
    </row>
    <row r="596" spans="1:47" s="2" customFormat="1" ht="12">
      <c r="A596" s="273"/>
      <c r="B596" s="276"/>
      <c r="C596" s="273"/>
      <c r="D596" s="304" t="s">
        <v>177</v>
      </c>
      <c r="E596" s="273"/>
      <c r="F596" s="305" t="s">
        <v>740</v>
      </c>
      <c r="G596" s="273"/>
      <c r="H596" s="273"/>
      <c r="I596" s="263"/>
      <c r="J596" s="273"/>
      <c r="K596" s="273"/>
      <c r="L596" s="32"/>
      <c r="M596" s="132"/>
      <c r="N596" s="133"/>
      <c r="O596" s="50"/>
      <c r="P596" s="50"/>
      <c r="Q596" s="50"/>
      <c r="R596" s="50"/>
      <c r="S596" s="50"/>
      <c r="T596" s="51"/>
      <c r="U596" s="31"/>
      <c r="V596" s="31"/>
      <c r="W596" s="31"/>
      <c r="X596" s="31"/>
      <c r="Y596" s="31"/>
      <c r="Z596" s="31"/>
      <c r="AA596" s="31"/>
      <c r="AB596" s="31"/>
      <c r="AC596" s="31"/>
      <c r="AD596" s="31"/>
      <c r="AE596" s="31"/>
      <c r="AT596" s="19" t="s">
        <v>177</v>
      </c>
      <c r="AU596" s="19" t="s">
        <v>78</v>
      </c>
    </row>
    <row r="597" spans="1:65" s="2" customFormat="1" ht="24.2" customHeight="1">
      <c r="A597" s="273"/>
      <c r="B597" s="276"/>
      <c r="C597" s="298" t="s">
        <v>741</v>
      </c>
      <c r="D597" s="298" t="s">
        <v>170</v>
      </c>
      <c r="E597" s="299" t="s">
        <v>742</v>
      </c>
      <c r="F597" s="300" t="s">
        <v>743</v>
      </c>
      <c r="G597" s="301" t="s">
        <v>231</v>
      </c>
      <c r="H597" s="302">
        <v>25.48</v>
      </c>
      <c r="I597" s="266"/>
      <c r="J597" s="303">
        <f>ROUND(I597*H597,2)</f>
        <v>0</v>
      </c>
      <c r="K597" s="300" t="s">
        <v>174</v>
      </c>
      <c r="L597" s="32"/>
      <c r="M597" s="126" t="s">
        <v>3</v>
      </c>
      <c r="N597" s="127" t="s">
        <v>39</v>
      </c>
      <c r="O597" s="128">
        <v>0.006</v>
      </c>
      <c r="P597" s="128">
        <f>O597*H597</f>
        <v>0.15288000000000002</v>
      </c>
      <c r="Q597" s="128">
        <v>0</v>
      </c>
      <c r="R597" s="128">
        <f>Q597*H597</f>
        <v>0</v>
      </c>
      <c r="S597" s="128">
        <v>0</v>
      </c>
      <c r="T597" s="129">
        <f>S597*H597</f>
        <v>0</v>
      </c>
      <c r="U597" s="31"/>
      <c r="V597" s="31"/>
      <c r="W597" s="31"/>
      <c r="X597" s="31"/>
      <c r="Y597" s="31"/>
      <c r="Z597" s="31"/>
      <c r="AA597" s="31"/>
      <c r="AB597" s="31"/>
      <c r="AC597" s="31"/>
      <c r="AD597" s="31"/>
      <c r="AE597" s="31"/>
      <c r="AR597" s="130" t="s">
        <v>175</v>
      </c>
      <c r="AT597" s="130" t="s">
        <v>170</v>
      </c>
      <c r="AU597" s="130" t="s">
        <v>78</v>
      </c>
      <c r="AY597" s="19" t="s">
        <v>168</v>
      </c>
      <c r="BE597" s="131">
        <f>IF(N597="základní",J597,0)</f>
        <v>0</v>
      </c>
      <c r="BF597" s="131">
        <f>IF(N597="snížená",J597,0)</f>
        <v>0</v>
      </c>
      <c r="BG597" s="131">
        <f>IF(N597="zákl. přenesená",J597,0)</f>
        <v>0</v>
      </c>
      <c r="BH597" s="131">
        <f>IF(N597="sníž. přenesená",J597,0)</f>
        <v>0</v>
      </c>
      <c r="BI597" s="131">
        <f>IF(N597="nulová",J597,0)</f>
        <v>0</v>
      </c>
      <c r="BJ597" s="19" t="s">
        <v>76</v>
      </c>
      <c r="BK597" s="131">
        <f>ROUND(I597*H597,2)</f>
        <v>0</v>
      </c>
      <c r="BL597" s="19" t="s">
        <v>175</v>
      </c>
      <c r="BM597" s="130" t="s">
        <v>744</v>
      </c>
    </row>
    <row r="598" spans="1:47" s="2" customFormat="1" ht="12">
      <c r="A598" s="273"/>
      <c r="B598" s="276"/>
      <c r="C598" s="273"/>
      <c r="D598" s="304" t="s">
        <v>177</v>
      </c>
      <c r="E598" s="273"/>
      <c r="F598" s="305" t="s">
        <v>745</v>
      </c>
      <c r="G598" s="273"/>
      <c r="H598" s="273"/>
      <c r="I598" s="263"/>
      <c r="J598" s="273"/>
      <c r="K598" s="273"/>
      <c r="L598" s="32"/>
      <c r="M598" s="132"/>
      <c r="N598" s="133"/>
      <c r="O598" s="50"/>
      <c r="P598" s="50"/>
      <c r="Q598" s="50"/>
      <c r="R598" s="50"/>
      <c r="S598" s="50"/>
      <c r="T598" s="51"/>
      <c r="U598" s="31"/>
      <c r="V598" s="31"/>
      <c r="W598" s="31"/>
      <c r="X598" s="31"/>
      <c r="Y598" s="31"/>
      <c r="Z598" s="31"/>
      <c r="AA598" s="31"/>
      <c r="AB598" s="31"/>
      <c r="AC598" s="31"/>
      <c r="AD598" s="31"/>
      <c r="AE598" s="31"/>
      <c r="AT598" s="19" t="s">
        <v>177</v>
      </c>
      <c r="AU598" s="19" t="s">
        <v>78</v>
      </c>
    </row>
    <row r="599" spans="1:51" s="14" customFormat="1" ht="12">
      <c r="A599" s="311"/>
      <c r="B599" s="312"/>
      <c r="C599" s="311"/>
      <c r="D599" s="308" t="s">
        <v>179</v>
      </c>
      <c r="E599" s="311"/>
      <c r="F599" s="314" t="s">
        <v>746</v>
      </c>
      <c r="G599" s="311"/>
      <c r="H599" s="315">
        <v>25.48</v>
      </c>
      <c r="I599" s="268"/>
      <c r="J599" s="311"/>
      <c r="K599" s="311"/>
      <c r="L599" s="139"/>
      <c r="M599" s="141"/>
      <c r="N599" s="142"/>
      <c r="O599" s="142"/>
      <c r="P599" s="142"/>
      <c r="Q599" s="142"/>
      <c r="R599" s="142"/>
      <c r="S599" s="142"/>
      <c r="T599" s="143"/>
      <c r="AT599" s="140" t="s">
        <v>179</v>
      </c>
      <c r="AU599" s="140" t="s">
        <v>78</v>
      </c>
      <c r="AV599" s="14" t="s">
        <v>78</v>
      </c>
      <c r="AW599" s="14" t="s">
        <v>4</v>
      </c>
      <c r="AX599" s="14" t="s">
        <v>76</v>
      </c>
      <c r="AY599" s="140" t="s">
        <v>168</v>
      </c>
    </row>
    <row r="600" spans="1:65" s="2" customFormat="1" ht="21.75" customHeight="1">
      <c r="A600" s="273"/>
      <c r="B600" s="276"/>
      <c r="C600" s="298" t="s">
        <v>747</v>
      </c>
      <c r="D600" s="298" t="s">
        <v>170</v>
      </c>
      <c r="E600" s="299" t="s">
        <v>748</v>
      </c>
      <c r="F600" s="300" t="s">
        <v>749</v>
      </c>
      <c r="G600" s="301" t="s">
        <v>231</v>
      </c>
      <c r="H600" s="302">
        <v>1.82</v>
      </c>
      <c r="I600" s="266"/>
      <c r="J600" s="303">
        <f>ROUND(I600*H600,2)</f>
        <v>0</v>
      </c>
      <c r="K600" s="300" t="s">
        <v>174</v>
      </c>
      <c r="L600" s="32"/>
      <c r="M600" s="126" t="s">
        <v>3</v>
      </c>
      <c r="N600" s="127" t="s">
        <v>39</v>
      </c>
      <c r="O600" s="128">
        <v>0</v>
      </c>
      <c r="P600" s="128">
        <f>O600*H600</f>
        <v>0</v>
      </c>
      <c r="Q600" s="128">
        <v>0</v>
      </c>
      <c r="R600" s="128">
        <f>Q600*H600</f>
        <v>0</v>
      </c>
      <c r="S600" s="128">
        <v>0</v>
      </c>
      <c r="T600" s="129">
        <f>S600*H600</f>
        <v>0</v>
      </c>
      <c r="U600" s="31"/>
      <c r="V600" s="31"/>
      <c r="W600" s="31"/>
      <c r="X600" s="31"/>
      <c r="Y600" s="31"/>
      <c r="Z600" s="31"/>
      <c r="AA600" s="31"/>
      <c r="AB600" s="31"/>
      <c r="AC600" s="31"/>
      <c r="AD600" s="31"/>
      <c r="AE600" s="31"/>
      <c r="AR600" s="130" t="s">
        <v>175</v>
      </c>
      <c r="AT600" s="130" t="s">
        <v>170</v>
      </c>
      <c r="AU600" s="130" t="s">
        <v>78</v>
      </c>
      <c r="AY600" s="19" t="s">
        <v>168</v>
      </c>
      <c r="BE600" s="131">
        <f>IF(N600="základní",J600,0)</f>
        <v>0</v>
      </c>
      <c r="BF600" s="131">
        <f>IF(N600="snížená",J600,0)</f>
        <v>0</v>
      </c>
      <c r="BG600" s="131">
        <f>IF(N600="zákl. přenesená",J600,0)</f>
        <v>0</v>
      </c>
      <c r="BH600" s="131">
        <f>IF(N600="sníž. přenesená",J600,0)</f>
        <v>0</v>
      </c>
      <c r="BI600" s="131">
        <f>IF(N600="nulová",J600,0)</f>
        <v>0</v>
      </c>
      <c r="BJ600" s="19" t="s">
        <v>76</v>
      </c>
      <c r="BK600" s="131">
        <f>ROUND(I600*H600,2)</f>
        <v>0</v>
      </c>
      <c r="BL600" s="19" t="s">
        <v>175</v>
      </c>
      <c r="BM600" s="130" t="s">
        <v>750</v>
      </c>
    </row>
    <row r="601" spans="1:47" s="2" customFormat="1" ht="12">
      <c r="A601" s="273"/>
      <c r="B601" s="276"/>
      <c r="C601" s="273"/>
      <c r="D601" s="304" t="s">
        <v>177</v>
      </c>
      <c r="E601" s="273"/>
      <c r="F601" s="305" t="s">
        <v>751</v>
      </c>
      <c r="G601" s="273"/>
      <c r="H601" s="273"/>
      <c r="I601" s="263"/>
      <c r="J601" s="273"/>
      <c r="K601" s="273"/>
      <c r="L601" s="32"/>
      <c r="M601" s="132"/>
      <c r="N601" s="133"/>
      <c r="O601" s="50"/>
      <c r="P601" s="50"/>
      <c r="Q601" s="50"/>
      <c r="R601" s="50"/>
      <c r="S601" s="50"/>
      <c r="T601" s="51"/>
      <c r="U601" s="31"/>
      <c r="V601" s="31"/>
      <c r="W601" s="31"/>
      <c r="X601" s="31"/>
      <c r="Y601" s="31"/>
      <c r="Z601" s="31"/>
      <c r="AA601" s="31"/>
      <c r="AB601" s="31"/>
      <c r="AC601" s="31"/>
      <c r="AD601" s="31"/>
      <c r="AE601" s="31"/>
      <c r="AT601" s="19" t="s">
        <v>177</v>
      </c>
      <c r="AU601" s="19" t="s">
        <v>78</v>
      </c>
    </row>
    <row r="602" spans="1:63" s="12" customFormat="1" ht="22.9" customHeight="1">
      <c r="A602" s="291"/>
      <c r="B602" s="292"/>
      <c r="C602" s="291"/>
      <c r="D602" s="293" t="s">
        <v>67</v>
      </c>
      <c r="E602" s="296" t="s">
        <v>752</v>
      </c>
      <c r="F602" s="296" t="s">
        <v>753</v>
      </c>
      <c r="G602" s="291"/>
      <c r="H602" s="291"/>
      <c r="I602" s="271"/>
      <c r="J602" s="297">
        <f>BK602</f>
        <v>0</v>
      </c>
      <c r="K602" s="291"/>
      <c r="L602" s="118"/>
      <c r="M602" s="120"/>
      <c r="N602" s="121"/>
      <c r="O602" s="121"/>
      <c r="P602" s="122">
        <f>SUM(P603:P604)</f>
        <v>203.23185299999997</v>
      </c>
      <c r="Q602" s="121"/>
      <c r="R602" s="122">
        <f>SUM(R603:R604)</f>
        <v>0</v>
      </c>
      <c r="S602" s="121"/>
      <c r="T602" s="123">
        <f>SUM(T603:T604)</f>
        <v>0</v>
      </c>
      <c r="AR602" s="119" t="s">
        <v>76</v>
      </c>
      <c r="AT602" s="124" t="s">
        <v>67</v>
      </c>
      <c r="AU602" s="124" t="s">
        <v>76</v>
      </c>
      <c r="AY602" s="119" t="s">
        <v>168</v>
      </c>
      <c r="BK602" s="125">
        <f>SUM(BK603:BK604)</f>
        <v>0</v>
      </c>
    </row>
    <row r="603" spans="1:65" s="2" customFormat="1" ht="33" customHeight="1">
      <c r="A603" s="273"/>
      <c r="B603" s="276"/>
      <c r="C603" s="298" t="s">
        <v>754</v>
      </c>
      <c r="D603" s="298" t="s">
        <v>170</v>
      </c>
      <c r="E603" s="299" t="s">
        <v>755</v>
      </c>
      <c r="F603" s="300" t="s">
        <v>756</v>
      </c>
      <c r="G603" s="301" t="s">
        <v>231</v>
      </c>
      <c r="H603" s="302">
        <v>244.563</v>
      </c>
      <c r="I603" s="266"/>
      <c r="J603" s="303">
        <f>ROUND(I603*H603,2)</f>
        <v>0</v>
      </c>
      <c r="K603" s="300" t="s">
        <v>174</v>
      </c>
      <c r="L603" s="32"/>
      <c r="M603" s="126" t="s">
        <v>3</v>
      </c>
      <c r="N603" s="127" t="s">
        <v>39</v>
      </c>
      <c r="O603" s="128">
        <v>0.831</v>
      </c>
      <c r="P603" s="128">
        <f>O603*H603</f>
        <v>203.23185299999997</v>
      </c>
      <c r="Q603" s="128">
        <v>0</v>
      </c>
      <c r="R603" s="128">
        <f>Q603*H603</f>
        <v>0</v>
      </c>
      <c r="S603" s="128">
        <v>0</v>
      </c>
      <c r="T603" s="129">
        <f>S603*H603</f>
        <v>0</v>
      </c>
      <c r="U603" s="31"/>
      <c r="V603" s="31"/>
      <c r="W603" s="31"/>
      <c r="X603" s="31"/>
      <c r="Y603" s="31"/>
      <c r="Z603" s="31"/>
      <c r="AA603" s="31"/>
      <c r="AB603" s="31"/>
      <c r="AC603" s="31"/>
      <c r="AD603" s="31"/>
      <c r="AE603" s="31"/>
      <c r="AR603" s="130" t="s">
        <v>175</v>
      </c>
      <c r="AT603" s="130" t="s">
        <v>170</v>
      </c>
      <c r="AU603" s="130" t="s">
        <v>78</v>
      </c>
      <c r="AY603" s="19" t="s">
        <v>168</v>
      </c>
      <c r="BE603" s="131">
        <f>IF(N603="základní",J603,0)</f>
        <v>0</v>
      </c>
      <c r="BF603" s="131">
        <f>IF(N603="snížená",J603,0)</f>
        <v>0</v>
      </c>
      <c r="BG603" s="131">
        <f>IF(N603="zákl. přenesená",J603,0)</f>
        <v>0</v>
      </c>
      <c r="BH603" s="131">
        <f>IF(N603="sníž. přenesená",J603,0)</f>
        <v>0</v>
      </c>
      <c r="BI603" s="131">
        <f>IF(N603="nulová",J603,0)</f>
        <v>0</v>
      </c>
      <c r="BJ603" s="19" t="s">
        <v>76</v>
      </c>
      <c r="BK603" s="131">
        <f>ROUND(I603*H603,2)</f>
        <v>0</v>
      </c>
      <c r="BL603" s="19" t="s">
        <v>175</v>
      </c>
      <c r="BM603" s="130" t="s">
        <v>757</v>
      </c>
    </row>
    <row r="604" spans="1:47" s="2" customFormat="1" ht="12">
      <c r="A604" s="273"/>
      <c r="B604" s="276"/>
      <c r="C604" s="273"/>
      <c r="D604" s="304" t="s">
        <v>177</v>
      </c>
      <c r="E604" s="273"/>
      <c r="F604" s="305" t="s">
        <v>758</v>
      </c>
      <c r="G604" s="273"/>
      <c r="H604" s="273"/>
      <c r="I604" s="263"/>
      <c r="J604" s="273"/>
      <c r="K604" s="273"/>
      <c r="L604" s="32"/>
      <c r="M604" s="132"/>
      <c r="N604" s="133"/>
      <c r="O604" s="50"/>
      <c r="P604" s="50"/>
      <c r="Q604" s="50"/>
      <c r="R604" s="50"/>
      <c r="S604" s="50"/>
      <c r="T604" s="51"/>
      <c r="U604" s="31"/>
      <c r="V604" s="31"/>
      <c r="W604" s="31"/>
      <c r="X604" s="31"/>
      <c r="Y604" s="31"/>
      <c r="Z604" s="31"/>
      <c r="AA604" s="31"/>
      <c r="AB604" s="31"/>
      <c r="AC604" s="31"/>
      <c r="AD604" s="31"/>
      <c r="AE604" s="31"/>
      <c r="AT604" s="19" t="s">
        <v>177</v>
      </c>
      <c r="AU604" s="19" t="s">
        <v>78</v>
      </c>
    </row>
    <row r="605" spans="1:63" s="12" customFormat="1" ht="25.9" customHeight="1">
      <c r="A605" s="291"/>
      <c r="B605" s="292"/>
      <c r="C605" s="291"/>
      <c r="D605" s="293" t="s">
        <v>67</v>
      </c>
      <c r="E605" s="294" t="s">
        <v>759</v>
      </c>
      <c r="F605" s="294" t="s">
        <v>760</v>
      </c>
      <c r="G605" s="291"/>
      <c r="H605" s="291"/>
      <c r="I605" s="271"/>
      <c r="J605" s="295">
        <f>BK605</f>
        <v>0</v>
      </c>
      <c r="K605" s="291"/>
      <c r="L605" s="118"/>
      <c r="M605" s="120"/>
      <c r="N605" s="121"/>
      <c r="O605" s="121"/>
      <c r="P605" s="122">
        <f>P606+P641+P858+P912+P921+P951+P1182+P1323+P1413+P1453+P1481+P1546+P1587+P1636+P1687+P1724</f>
        <v>1692.3261360000001</v>
      </c>
      <c r="Q605" s="121"/>
      <c r="R605" s="122">
        <f>R606+R641+R858+R912+R921+R951+R1182+R1323+R1413+R1453+R1481+R1546+R1587+R1636+R1687+R1724</f>
        <v>48.98255324999999</v>
      </c>
      <c r="S605" s="121"/>
      <c r="T605" s="123">
        <f>T606+T641+T858+T912+T921+T951+T1182+T1323+T1413+T1453+T1481+T1546+T1587+T1636+T1687+T1724</f>
        <v>0.1628789</v>
      </c>
      <c r="AR605" s="119" t="s">
        <v>78</v>
      </c>
      <c r="AT605" s="124" t="s">
        <v>67</v>
      </c>
      <c r="AU605" s="124" t="s">
        <v>68</v>
      </c>
      <c r="AY605" s="119" t="s">
        <v>168</v>
      </c>
      <c r="BK605" s="125">
        <f>BK606+BK641+BK858+BK912+BK921+BK951+BK1182+BK1323+BK1413+BK1453+BK1481+BK1546+BK1587+BK1636+BK1687+BK1724</f>
        <v>0</v>
      </c>
    </row>
    <row r="606" spans="1:63" s="12" customFormat="1" ht="22.9" customHeight="1">
      <c r="A606" s="291"/>
      <c r="B606" s="292"/>
      <c r="C606" s="291"/>
      <c r="D606" s="293" t="s">
        <v>67</v>
      </c>
      <c r="E606" s="296" t="s">
        <v>761</v>
      </c>
      <c r="F606" s="296" t="s">
        <v>762</v>
      </c>
      <c r="G606" s="291"/>
      <c r="H606" s="291"/>
      <c r="I606" s="271"/>
      <c r="J606" s="297">
        <f>BK606</f>
        <v>0</v>
      </c>
      <c r="K606" s="291"/>
      <c r="L606" s="118"/>
      <c r="M606" s="120"/>
      <c r="N606" s="121"/>
      <c r="O606" s="121"/>
      <c r="P606" s="122">
        <f>SUM(P607:P640)</f>
        <v>72.12978499999998</v>
      </c>
      <c r="Q606" s="121"/>
      <c r="R606" s="122">
        <f>SUM(R607:R640)</f>
        <v>1.3834904000000003</v>
      </c>
      <c r="S606" s="121"/>
      <c r="T606" s="123">
        <f>SUM(T607:T640)</f>
        <v>0</v>
      </c>
      <c r="AR606" s="119" t="s">
        <v>78</v>
      </c>
      <c r="AT606" s="124" t="s">
        <v>67</v>
      </c>
      <c r="AU606" s="124" t="s">
        <v>76</v>
      </c>
      <c r="AY606" s="119" t="s">
        <v>168</v>
      </c>
      <c r="BK606" s="125">
        <f>SUM(BK607:BK640)</f>
        <v>0</v>
      </c>
    </row>
    <row r="607" spans="1:65" s="2" customFormat="1" ht="21.75" customHeight="1">
      <c r="A607" s="273"/>
      <c r="B607" s="276"/>
      <c r="C607" s="298" t="s">
        <v>763</v>
      </c>
      <c r="D607" s="298" t="s">
        <v>170</v>
      </c>
      <c r="E607" s="299" t="s">
        <v>764</v>
      </c>
      <c r="F607" s="300" t="s">
        <v>765</v>
      </c>
      <c r="G607" s="301" t="s">
        <v>263</v>
      </c>
      <c r="H607" s="302">
        <v>144.548</v>
      </c>
      <c r="I607" s="266"/>
      <c r="J607" s="303">
        <f>ROUND(I607*H607,2)</f>
        <v>0</v>
      </c>
      <c r="K607" s="300" t="s">
        <v>174</v>
      </c>
      <c r="L607" s="32"/>
      <c r="M607" s="126" t="s">
        <v>3</v>
      </c>
      <c r="N607" s="127" t="s">
        <v>39</v>
      </c>
      <c r="O607" s="128">
        <v>0.024</v>
      </c>
      <c r="P607" s="128">
        <f>O607*H607</f>
        <v>3.4691520000000002</v>
      </c>
      <c r="Q607" s="128">
        <v>0</v>
      </c>
      <c r="R607" s="128">
        <f>Q607*H607</f>
        <v>0</v>
      </c>
      <c r="S607" s="128">
        <v>0</v>
      </c>
      <c r="T607" s="129">
        <f>S607*H607</f>
        <v>0</v>
      </c>
      <c r="U607" s="31"/>
      <c r="V607" s="31"/>
      <c r="W607" s="31"/>
      <c r="X607" s="31"/>
      <c r="Y607" s="31"/>
      <c r="Z607" s="31"/>
      <c r="AA607" s="31"/>
      <c r="AB607" s="31"/>
      <c r="AC607" s="31"/>
      <c r="AD607" s="31"/>
      <c r="AE607" s="31"/>
      <c r="AR607" s="130" t="s">
        <v>323</v>
      </c>
      <c r="AT607" s="130" t="s">
        <v>170</v>
      </c>
      <c r="AU607" s="130" t="s">
        <v>78</v>
      </c>
      <c r="AY607" s="19" t="s">
        <v>168</v>
      </c>
      <c r="BE607" s="131">
        <f>IF(N607="základní",J607,0)</f>
        <v>0</v>
      </c>
      <c r="BF607" s="131">
        <f>IF(N607="snížená",J607,0)</f>
        <v>0</v>
      </c>
      <c r="BG607" s="131">
        <f>IF(N607="zákl. přenesená",J607,0)</f>
        <v>0</v>
      </c>
      <c r="BH607" s="131">
        <f>IF(N607="sníž. přenesená",J607,0)</f>
        <v>0</v>
      </c>
      <c r="BI607" s="131">
        <f>IF(N607="nulová",J607,0)</f>
        <v>0</v>
      </c>
      <c r="BJ607" s="19" t="s">
        <v>76</v>
      </c>
      <c r="BK607" s="131">
        <f>ROUND(I607*H607,2)</f>
        <v>0</v>
      </c>
      <c r="BL607" s="19" t="s">
        <v>323</v>
      </c>
      <c r="BM607" s="130" t="s">
        <v>766</v>
      </c>
    </row>
    <row r="608" spans="1:47" s="2" customFormat="1" ht="12">
      <c r="A608" s="273"/>
      <c r="B608" s="276"/>
      <c r="C608" s="273"/>
      <c r="D608" s="304" t="s">
        <v>177</v>
      </c>
      <c r="E608" s="273"/>
      <c r="F608" s="305" t="s">
        <v>767</v>
      </c>
      <c r="G608" s="273"/>
      <c r="H608" s="273"/>
      <c r="I608" s="263"/>
      <c r="J608" s="273"/>
      <c r="K608" s="273"/>
      <c r="L608" s="32"/>
      <c r="M608" s="132"/>
      <c r="N608" s="133"/>
      <c r="O608" s="50"/>
      <c r="P608" s="50"/>
      <c r="Q608" s="50"/>
      <c r="R608" s="50"/>
      <c r="S608" s="50"/>
      <c r="T608" s="51"/>
      <c r="U608" s="31"/>
      <c r="V608" s="31"/>
      <c r="W608" s="31"/>
      <c r="X608" s="31"/>
      <c r="Y608" s="31"/>
      <c r="Z608" s="31"/>
      <c r="AA608" s="31"/>
      <c r="AB608" s="31"/>
      <c r="AC608" s="31"/>
      <c r="AD608" s="31"/>
      <c r="AE608" s="31"/>
      <c r="AT608" s="19" t="s">
        <v>177</v>
      </c>
      <c r="AU608" s="19" t="s">
        <v>78</v>
      </c>
    </row>
    <row r="609" spans="1:51" s="13" customFormat="1" ht="12">
      <c r="A609" s="306"/>
      <c r="B609" s="307"/>
      <c r="C609" s="306"/>
      <c r="D609" s="308" t="s">
        <v>179</v>
      </c>
      <c r="E609" s="309" t="s">
        <v>3</v>
      </c>
      <c r="F609" s="310" t="s">
        <v>603</v>
      </c>
      <c r="G609" s="306"/>
      <c r="H609" s="309" t="s">
        <v>3</v>
      </c>
      <c r="I609" s="267"/>
      <c r="J609" s="306"/>
      <c r="K609" s="306"/>
      <c r="L609" s="134"/>
      <c r="M609" s="136"/>
      <c r="N609" s="137"/>
      <c r="O609" s="137"/>
      <c r="P609" s="137"/>
      <c r="Q609" s="137"/>
      <c r="R609" s="137"/>
      <c r="S609" s="137"/>
      <c r="T609" s="138"/>
      <c r="AT609" s="135" t="s">
        <v>179</v>
      </c>
      <c r="AU609" s="135" t="s">
        <v>78</v>
      </c>
      <c r="AV609" s="13" t="s">
        <v>76</v>
      </c>
      <c r="AW609" s="13" t="s">
        <v>30</v>
      </c>
      <c r="AX609" s="13" t="s">
        <v>68</v>
      </c>
      <c r="AY609" s="135" t="s">
        <v>168</v>
      </c>
    </row>
    <row r="610" spans="1:51" s="14" customFormat="1" ht="12">
      <c r="A610" s="311"/>
      <c r="B610" s="312"/>
      <c r="C610" s="311"/>
      <c r="D610" s="308" t="s">
        <v>179</v>
      </c>
      <c r="E610" s="313" t="s">
        <v>3</v>
      </c>
      <c r="F610" s="314" t="s">
        <v>605</v>
      </c>
      <c r="G610" s="311"/>
      <c r="H610" s="315">
        <v>144.548</v>
      </c>
      <c r="I610" s="268"/>
      <c r="J610" s="311"/>
      <c r="K610" s="311"/>
      <c r="L610" s="139"/>
      <c r="M610" s="141"/>
      <c r="N610" s="142"/>
      <c r="O610" s="142"/>
      <c r="P610" s="142"/>
      <c r="Q610" s="142"/>
      <c r="R610" s="142"/>
      <c r="S610" s="142"/>
      <c r="T610" s="143"/>
      <c r="AT610" s="140" t="s">
        <v>179</v>
      </c>
      <c r="AU610" s="140" t="s">
        <v>78</v>
      </c>
      <c r="AV610" s="14" t="s">
        <v>78</v>
      </c>
      <c r="AW610" s="14" t="s">
        <v>30</v>
      </c>
      <c r="AX610" s="14" t="s">
        <v>76</v>
      </c>
      <c r="AY610" s="140" t="s">
        <v>168</v>
      </c>
    </row>
    <row r="611" spans="1:65" s="2" customFormat="1" ht="16.5" customHeight="1">
      <c r="A611" s="273"/>
      <c r="B611" s="276"/>
      <c r="C611" s="326" t="s">
        <v>768</v>
      </c>
      <c r="D611" s="326" t="s">
        <v>332</v>
      </c>
      <c r="E611" s="327" t="s">
        <v>769</v>
      </c>
      <c r="F611" s="328" t="s">
        <v>770</v>
      </c>
      <c r="G611" s="329" t="s">
        <v>231</v>
      </c>
      <c r="H611" s="330">
        <v>0.043</v>
      </c>
      <c r="I611" s="272"/>
      <c r="J611" s="331">
        <f>ROUND(I611*H611,2)</f>
        <v>0</v>
      </c>
      <c r="K611" s="328" t="s">
        <v>174</v>
      </c>
      <c r="L611" s="154"/>
      <c r="M611" s="155" t="s">
        <v>3</v>
      </c>
      <c r="N611" s="156" t="s">
        <v>39</v>
      </c>
      <c r="O611" s="128">
        <v>0</v>
      </c>
      <c r="P611" s="128">
        <f>O611*H611</f>
        <v>0</v>
      </c>
      <c r="Q611" s="128">
        <v>1</v>
      </c>
      <c r="R611" s="128">
        <f>Q611*H611</f>
        <v>0.043</v>
      </c>
      <c r="S611" s="128">
        <v>0</v>
      </c>
      <c r="T611" s="129">
        <f>S611*H611</f>
        <v>0</v>
      </c>
      <c r="U611" s="31"/>
      <c r="V611" s="31"/>
      <c r="W611" s="31"/>
      <c r="X611" s="31"/>
      <c r="Y611" s="31"/>
      <c r="Z611" s="31"/>
      <c r="AA611" s="31"/>
      <c r="AB611" s="31"/>
      <c r="AC611" s="31"/>
      <c r="AD611" s="31"/>
      <c r="AE611" s="31"/>
      <c r="AR611" s="130" t="s">
        <v>440</v>
      </c>
      <c r="AT611" s="130" t="s">
        <v>332</v>
      </c>
      <c r="AU611" s="130" t="s">
        <v>78</v>
      </c>
      <c r="AY611" s="19" t="s">
        <v>168</v>
      </c>
      <c r="BE611" s="131">
        <f>IF(N611="základní",J611,0)</f>
        <v>0</v>
      </c>
      <c r="BF611" s="131">
        <f>IF(N611="snížená",J611,0)</f>
        <v>0</v>
      </c>
      <c r="BG611" s="131">
        <f>IF(N611="zákl. přenesená",J611,0)</f>
        <v>0</v>
      </c>
      <c r="BH611" s="131">
        <f>IF(N611="sníž. přenesená",J611,0)</f>
        <v>0</v>
      </c>
      <c r="BI611" s="131">
        <f>IF(N611="nulová",J611,0)</f>
        <v>0</v>
      </c>
      <c r="BJ611" s="19" t="s">
        <v>76</v>
      </c>
      <c r="BK611" s="131">
        <f>ROUND(I611*H611,2)</f>
        <v>0</v>
      </c>
      <c r="BL611" s="19" t="s">
        <v>323</v>
      </c>
      <c r="BM611" s="130" t="s">
        <v>771</v>
      </c>
    </row>
    <row r="612" spans="1:51" s="14" customFormat="1" ht="12">
      <c r="A612" s="311"/>
      <c r="B612" s="312"/>
      <c r="C612" s="311"/>
      <c r="D612" s="308" t="s">
        <v>179</v>
      </c>
      <c r="E612" s="311"/>
      <c r="F612" s="314" t="s">
        <v>772</v>
      </c>
      <c r="G612" s="311"/>
      <c r="H612" s="315">
        <v>0.043</v>
      </c>
      <c r="I612" s="268"/>
      <c r="J612" s="311"/>
      <c r="K612" s="311"/>
      <c r="L612" s="139"/>
      <c r="M612" s="141"/>
      <c r="N612" s="142"/>
      <c r="O612" s="142"/>
      <c r="P612" s="142"/>
      <c r="Q612" s="142"/>
      <c r="R612" s="142"/>
      <c r="S612" s="142"/>
      <c r="T612" s="143"/>
      <c r="AT612" s="140" t="s">
        <v>179</v>
      </c>
      <c r="AU612" s="140" t="s">
        <v>78</v>
      </c>
      <c r="AV612" s="14" t="s">
        <v>78</v>
      </c>
      <c r="AW612" s="14" t="s">
        <v>4</v>
      </c>
      <c r="AX612" s="14" t="s">
        <v>76</v>
      </c>
      <c r="AY612" s="140" t="s">
        <v>168</v>
      </c>
    </row>
    <row r="613" spans="1:65" s="2" customFormat="1" ht="21.75" customHeight="1">
      <c r="A613" s="273"/>
      <c r="B613" s="276"/>
      <c r="C613" s="298" t="s">
        <v>773</v>
      </c>
      <c r="D613" s="298" t="s">
        <v>170</v>
      </c>
      <c r="E613" s="299" t="s">
        <v>774</v>
      </c>
      <c r="F613" s="300" t="s">
        <v>775</v>
      </c>
      <c r="G613" s="301" t="s">
        <v>263</v>
      </c>
      <c r="H613" s="302">
        <v>48.248</v>
      </c>
      <c r="I613" s="266"/>
      <c r="J613" s="303">
        <f>ROUND(I613*H613,2)</f>
        <v>0</v>
      </c>
      <c r="K613" s="300" t="s">
        <v>174</v>
      </c>
      <c r="L613" s="32"/>
      <c r="M613" s="126" t="s">
        <v>3</v>
      </c>
      <c r="N613" s="127" t="s">
        <v>39</v>
      </c>
      <c r="O613" s="128">
        <v>0.054</v>
      </c>
      <c r="P613" s="128">
        <f>O613*H613</f>
        <v>2.6053919999999997</v>
      </c>
      <c r="Q613" s="128">
        <v>0</v>
      </c>
      <c r="R613" s="128">
        <f>Q613*H613</f>
        <v>0</v>
      </c>
      <c r="S613" s="128">
        <v>0</v>
      </c>
      <c r="T613" s="129">
        <f>S613*H613</f>
        <v>0</v>
      </c>
      <c r="U613" s="31"/>
      <c r="V613" s="31"/>
      <c r="W613" s="31"/>
      <c r="X613" s="31"/>
      <c r="Y613" s="31"/>
      <c r="Z613" s="31"/>
      <c r="AA613" s="31"/>
      <c r="AB613" s="31"/>
      <c r="AC613" s="31"/>
      <c r="AD613" s="31"/>
      <c r="AE613" s="31"/>
      <c r="AR613" s="130" t="s">
        <v>323</v>
      </c>
      <c r="AT613" s="130" t="s">
        <v>170</v>
      </c>
      <c r="AU613" s="130" t="s">
        <v>78</v>
      </c>
      <c r="AY613" s="19" t="s">
        <v>168</v>
      </c>
      <c r="BE613" s="131">
        <f>IF(N613="základní",J613,0)</f>
        <v>0</v>
      </c>
      <c r="BF613" s="131">
        <f>IF(N613="snížená",J613,0)</f>
        <v>0</v>
      </c>
      <c r="BG613" s="131">
        <f>IF(N613="zákl. přenesená",J613,0)</f>
        <v>0</v>
      </c>
      <c r="BH613" s="131">
        <f>IF(N613="sníž. přenesená",J613,0)</f>
        <v>0</v>
      </c>
      <c r="BI613" s="131">
        <f>IF(N613="nulová",J613,0)</f>
        <v>0</v>
      </c>
      <c r="BJ613" s="19" t="s">
        <v>76</v>
      </c>
      <c r="BK613" s="131">
        <f>ROUND(I613*H613,2)</f>
        <v>0</v>
      </c>
      <c r="BL613" s="19" t="s">
        <v>323</v>
      </c>
      <c r="BM613" s="130" t="s">
        <v>776</v>
      </c>
    </row>
    <row r="614" spans="1:47" s="2" customFormat="1" ht="12">
      <c r="A614" s="273"/>
      <c r="B614" s="276"/>
      <c r="C614" s="273"/>
      <c r="D614" s="304" t="s">
        <v>177</v>
      </c>
      <c r="E614" s="273"/>
      <c r="F614" s="305" t="s">
        <v>777</v>
      </c>
      <c r="G614" s="273"/>
      <c r="H614" s="273"/>
      <c r="I614" s="263"/>
      <c r="J614" s="273"/>
      <c r="K614" s="273"/>
      <c r="L614" s="32"/>
      <c r="M614" s="132"/>
      <c r="N614" s="133"/>
      <c r="O614" s="50"/>
      <c r="P614" s="50"/>
      <c r="Q614" s="50"/>
      <c r="R614" s="50"/>
      <c r="S614" s="50"/>
      <c r="T614" s="51"/>
      <c r="U614" s="31"/>
      <c r="V614" s="31"/>
      <c r="W614" s="31"/>
      <c r="X614" s="31"/>
      <c r="Y614" s="31"/>
      <c r="Z614" s="31"/>
      <c r="AA614" s="31"/>
      <c r="AB614" s="31"/>
      <c r="AC614" s="31"/>
      <c r="AD614" s="31"/>
      <c r="AE614" s="31"/>
      <c r="AT614" s="19" t="s">
        <v>177</v>
      </c>
      <c r="AU614" s="19" t="s">
        <v>78</v>
      </c>
    </row>
    <row r="615" spans="1:51" s="13" customFormat="1" ht="12">
      <c r="A615" s="306"/>
      <c r="B615" s="307"/>
      <c r="C615" s="306"/>
      <c r="D615" s="308" t="s">
        <v>179</v>
      </c>
      <c r="E615" s="309" t="s">
        <v>3</v>
      </c>
      <c r="F615" s="310" t="s">
        <v>778</v>
      </c>
      <c r="G615" s="306"/>
      <c r="H615" s="309" t="s">
        <v>3</v>
      </c>
      <c r="I615" s="267"/>
      <c r="J615" s="306"/>
      <c r="K615" s="306"/>
      <c r="L615" s="134"/>
      <c r="M615" s="136"/>
      <c r="N615" s="137"/>
      <c r="O615" s="137"/>
      <c r="P615" s="137"/>
      <c r="Q615" s="137"/>
      <c r="R615" s="137"/>
      <c r="S615" s="137"/>
      <c r="T615" s="138"/>
      <c r="AT615" s="135" t="s">
        <v>179</v>
      </c>
      <c r="AU615" s="135" t="s">
        <v>78</v>
      </c>
      <c r="AV615" s="13" t="s">
        <v>76</v>
      </c>
      <c r="AW615" s="13" t="s">
        <v>30</v>
      </c>
      <c r="AX615" s="13" t="s">
        <v>68</v>
      </c>
      <c r="AY615" s="135" t="s">
        <v>168</v>
      </c>
    </row>
    <row r="616" spans="1:51" s="14" customFormat="1" ht="12">
      <c r="A616" s="311"/>
      <c r="B616" s="312"/>
      <c r="C616" s="311"/>
      <c r="D616" s="308" t="s">
        <v>179</v>
      </c>
      <c r="E616" s="313" t="s">
        <v>3</v>
      </c>
      <c r="F616" s="314" t="s">
        <v>779</v>
      </c>
      <c r="G616" s="311"/>
      <c r="H616" s="315">
        <v>44.27</v>
      </c>
      <c r="I616" s="268"/>
      <c r="J616" s="311"/>
      <c r="K616" s="311"/>
      <c r="L616" s="139"/>
      <c r="M616" s="141"/>
      <c r="N616" s="142"/>
      <c r="O616" s="142"/>
      <c r="P616" s="142"/>
      <c r="Q616" s="142"/>
      <c r="R616" s="142"/>
      <c r="S616" s="142"/>
      <c r="T616" s="143"/>
      <c r="AT616" s="140" t="s">
        <v>179</v>
      </c>
      <c r="AU616" s="140" t="s">
        <v>78</v>
      </c>
      <c r="AV616" s="14" t="s">
        <v>78</v>
      </c>
      <c r="AW616" s="14" t="s">
        <v>30</v>
      </c>
      <c r="AX616" s="14" t="s">
        <v>68</v>
      </c>
      <c r="AY616" s="140" t="s">
        <v>168</v>
      </c>
    </row>
    <row r="617" spans="1:51" s="14" customFormat="1" ht="12">
      <c r="A617" s="311"/>
      <c r="B617" s="312"/>
      <c r="C617" s="311"/>
      <c r="D617" s="308" t="s">
        <v>179</v>
      </c>
      <c r="E617" s="313" t="s">
        <v>3</v>
      </c>
      <c r="F617" s="314" t="s">
        <v>780</v>
      </c>
      <c r="G617" s="311"/>
      <c r="H617" s="315">
        <v>3.978</v>
      </c>
      <c r="I617" s="268"/>
      <c r="J617" s="311"/>
      <c r="K617" s="311"/>
      <c r="L617" s="139"/>
      <c r="M617" s="141"/>
      <c r="N617" s="142"/>
      <c r="O617" s="142"/>
      <c r="P617" s="142"/>
      <c r="Q617" s="142"/>
      <c r="R617" s="142"/>
      <c r="S617" s="142"/>
      <c r="T617" s="143"/>
      <c r="AT617" s="140" t="s">
        <v>179</v>
      </c>
      <c r="AU617" s="140" t="s">
        <v>78</v>
      </c>
      <c r="AV617" s="14" t="s">
        <v>78</v>
      </c>
      <c r="AW617" s="14" t="s">
        <v>30</v>
      </c>
      <c r="AX617" s="14" t="s">
        <v>68</v>
      </c>
      <c r="AY617" s="140" t="s">
        <v>168</v>
      </c>
    </row>
    <row r="618" spans="1:51" s="15" customFormat="1" ht="12">
      <c r="A618" s="316"/>
      <c r="B618" s="317"/>
      <c r="C618" s="316"/>
      <c r="D618" s="308" t="s">
        <v>179</v>
      </c>
      <c r="E618" s="318" t="s">
        <v>3</v>
      </c>
      <c r="F618" s="319" t="s">
        <v>186</v>
      </c>
      <c r="G618" s="316"/>
      <c r="H618" s="320">
        <v>48.248</v>
      </c>
      <c r="I618" s="269"/>
      <c r="J618" s="316"/>
      <c r="K618" s="316"/>
      <c r="L618" s="144"/>
      <c r="M618" s="146"/>
      <c r="N618" s="147"/>
      <c r="O618" s="147"/>
      <c r="P618" s="147"/>
      <c r="Q618" s="147"/>
      <c r="R618" s="147"/>
      <c r="S618" s="147"/>
      <c r="T618" s="148"/>
      <c r="AT618" s="145" t="s">
        <v>179</v>
      </c>
      <c r="AU618" s="145" t="s">
        <v>78</v>
      </c>
      <c r="AV618" s="15" t="s">
        <v>175</v>
      </c>
      <c r="AW618" s="15" t="s">
        <v>30</v>
      </c>
      <c r="AX618" s="15" t="s">
        <v>76</v>
      </c>
      <c r="AY618" s="145" t="s">
        <v>168</v>
      </c>
    </row>
    <row r="619" spans="1:65" s="2" customFormat="1" ht="16.5" customHeight="1">
      <c r="A619" s="273"/>
      <c r="B619" s="276"/>
      <c r="C619" s="326" t="s">
        <v>781</v>
      </c>
      <c r="D619" s="326" t="s">
        <v>332</v>
      </c>
      <c r="E619" s="327" t="s">
        <v>769</v>
      </c>
      <c r="F619" s="328" t="s">
        <v>770</v>
      </c>
      <c r="G619" s="329" t="s">
        <v>231</v>
      </c>
      <c r="H619" s="330">
        <v>0.016</v>
      </c>
      <c r="I619" s="272"/>
      <c r="J619" s="331">
        <f>ROUND(I619*H619,2)</f>
        <v>0</v>
      </c>
      <c r="K619" s="328" t="s">
        <v>174</v>
      </c>
      <c r="L619" s="154"/>
      <c r="M619" s="155" t="s">
        <v>3</v>
      </c>
      <c r="N619" s="156" t="s">
        <v>39</v>
      </c>
      <c r="O619" s="128">
        <v>0</v>
      </c>
      <c r="P619" s="128">
        <f>O619*H619</f>
        <v>0</v>
      </c>
      <c r="Q619" s="128">
        <v>1</v>
      </c>
      <c r="R619" s="128">
        <f>Q619*H619</f>
        <v>0.016</v>
      </c>
      <c r="S619" s="128">
        <v>0</v>
      </c>
      <c r="T619" s="129">
        <f>S619*H619</f>
        <v>0</v>
      </c>
      <c r="U619" s="31"/>
      <c r="V619" s="31"/>
      <c r="W619" s="31"/>
      <c r="X619" s="31"/>
      <c r="Y619" s="31"/>
      <c r="Z619" s="31"/>
      <c r="AA619" s="31"/>
      <c r="AB619" s="31"/>
      <c r="AC619" s="31"/>
      <c r="AD619" s="31"/>
      <c r="AE619" s="31"/>
      <c r="AR619" s="130" t="s">
        <v>440</v>
      </c>
      <c r="AT619" s="130" t="s">
        <v>332</v>
      </c>
      <c r="AU619" s="130" t="s">
        <v>78</v>
      </c>
      <c r="AY619" s="19" t="s">
        <v>168</v>
      </c>
      <c r="BE619" s="131">
        <f>IF(N619="základní",J619,0)</f>
        <v>0</v>
      </c>
      <c r="BF619" s="131">
        <f>IF(N619="snížená",J619,0)</f>
        <v>0</v>
      </c>
      <c r="BG619" s="131">
        <f>IF(N619="zákl. přenesená",J619,0)</f>
        <v>0</v>
      </c>
      <c r="BH619" s="131">
        <f>IF(N619="sníž. přenesená",J619,0)</f>
        <v>0</v>
      </c>
      <c r="BI619" s="131">
        <f>IF(N619="nulová",J619,0)</f>
        <v>0</v>
      </c>
      <c r="BJ619" s="19" t="s">
        <v>76</v>
      </c>
      <c r="BK619" s="131">
        <f>ROUND(I619*H619,2)</f>
        <v>0</v>
      </c>
      <c r="BL619" s="19" t="s">
        <v>323</v>
      </c>
      <c r="BM619" s="130" t="s">
        <v>782</v>
      </c>
    </row>
    <row r="620" spans="1:51" s="14" customFormat="1" ht="12">
      <c r="A620" s="311"/>
      <c r="B620" s="312"/>
      <c r="C620" s="311"/>
      <c r="D620" s="308" t="s">
        <v>179</v>
      </c>
      <c r="E620" s="311"/>
      <c r="F620" s="314" t="s">
        <v>783</v>
      </c>
      <c r="G620" s="311"/>
      <c r="H620" s="315">
        <v>0.016</v>
      </c>
      <c r="I620" s="268"/>
      <c r="J620" s="311"/>
      <c r="K620" s="311"/>
      <c r="L620" s="139"/>
      <c r="M620" s="141"/>
      <c r="N620" s="142"/>
      <c r="O620" s="142"/>
      <c r="P620" s="142"/>
      <c r="Q620" s="142"/>
      <c r="R620" s="142"/>
      <c r="S620" s="142"/>
      <c r="T620" s="143"/>
      <c r="AT620" s="140" t="s">
        <v>179</v>
      </c>
      <c r="AU620" s="140" t="s">
        <v>78</v>
      </c>
      <c r="AV620" s="14" t="s">
        <v>78</v>
      </c>
      <c r="AW620" s="14" t="s">
        <v>4</v>
      </c>
      <c r="AX620" s="14" t="s">
        <v>76</v>
      </c>
      <c r="AY620" s="140" t="s">
        <v>168</v>
      </c>
    </row>
    <row r="621" spans="1:65" s="2" customFormat="1" ht="21.75" customHeight="1">
      <c r="A621" s="273"/>
      <c r="B621" s="276"/>
      <c r="C621" s="298" t="s">
        <v>784</v>
      </c>
      <c r="D621" s="298" t="s">
        <v>170</v>
      </c>
      <c r="E621" s="299" t="s">
        <v>785</v>
      </c>
      <c r="F621" s="300" t="s">
        <v>786</v>
      </c>
      <c r="G621" s="301" t="s">
        <v>263</v>
      </c>
      <c r="H621" s="302">
        <v>227.739</v>
      </c>
      <c r="I621" s="266"/>
      <c r="J621" s="303">
        <f>ROUND(I621*H621,2)</f>
        <v>0</v>
      </c>
      <c r="K621" s="300" t="s">
        <v>174</v>
      </c>
      <c r="L621" s="32"/>
      <c r="M621" s="126" t="s">
        <v>3</v>
      </c>
      <c r="N621" s="127" t="s">
        <v>39</v>
      </c>
      <c r="O621" s="128">
        <v>0.061</v>
      </c>
      <c r="P621" s="128">
        <f>O621*H621</f>
        <v>13.892079</v>
      </c>
      <c r="Q621" s="128">
        <v>0</v>
      </c>
      <c r="R621" s="128">
        <f>Q621*H621</f>
        <v>0</v>
      </c>
      <c r="S621" s="128">
        <v>0</v>
      </c>
      <c r="T621" s="129">
        <f>S621*H621</f>
        <v>0</v>
      </c>
      <c r="U621" s="31"/>
      <c r="V621" s="31"/>
      <c r="W621" s="31"/>
      <c r="X621" s="31"/>
      <c r="Y621" s="31"/>
      <c r="Z621" s="31"/>
      <c r="AA621" s="31"/>
      <c r="AB621" s="31"/>
      <c r="AC621" s="31"/>
      <c r="AD621" s="31"/>
      <c r="AE621" s="31"/>
      <c r="AR621" s="130" t="s">
        <v>323</v>
      </c>
      <c r="AT621" s="130" t="s">
        <v>170</v>
      </c>
      <c r="AU621" s="130" t="s">
        <v>78</v>
      </c>
      <c r="AY621" s="19" t="s">
        <v>168</v>
      </c>
      <c r="BE621" s="131">
        <f>IF(N621="základní",J621,0)</f>
        <v>0</v>
      </c>
      <c r="BF621" s="131">
        <f>IF(N621="snížená",J621,0)</f>
        <v>0</v>
      </c>
      <c r="BG621" s="131">
        <f>IF(N621="zákl. přenesená",J621,0)</f>
        <v>0</v>
      </c>
      <c r="BH621" s="131">
        <f>IF(N621="sníž. přenesená",J621,0)</f>
        <v>0</v>
      </c>
      <c r="BI621" s="131">
        <f>IF(N621="nulová",J621,0)</f>
        <v>0</v>
      </c>
      <c r="BJ621" s="19" t="s">
        <v>76</v>
      </c>
      <c r="BK621" s="131">
        <f>ROUND(I621*H621,2)</f>
        <v>0</v>
      </c>
      <c r="BL621" s="19" t="s">
        <v>323</v>
      </c>
      <c r="BM621" s="130" t="s">
        <v>787</v>
      </c>
    </row>
    <row r="622" spans="1:47" s="2" customFormat="1" ht="12">
      <c r="A622" s="273"/>
      <c r="B622" s="276"/>
      <c r="C622" s="273"/>
      <c r="D622" s="304" t="s">
        <v>177</v>
      </c>
      <c r="E622" s="273"/>
      <c r="F622" s="305" t="s">
        <v>788</v>
      </c>
      <c r="G622" s="273"/>
      <c r="H622" s="273"/>
      <c r="I622" s="263"/>
      <c r="J622" s="273"/>
      <c r="K622" s="273"/>
      <c r="L622" s="32"/>
      <c r="M622" s="132"/>
      <c r="N622" s="133"/>
      <c r="O622" s="50"/>
      <c r="P622" s="50"/>
      <c r="Q622" s="50"/>
      <c r="R622" s="50"/>
      <c r="S622" s="50"/>
      <c r="T622" s="51"/>
      <c r="U622" s="31"/>
      <c r="V622" s="31"/>
      <c r="W622" s="31"/>
      <c r="X622" s="31"/>
      <c r="Y622" s="31"/>
      <c r="Z622" s="31"/>
      <c r="AA622" s="31"/>
      <c r="AB622" s="31"/>
      <c r="AC622" s="31"/>
      <c r="AD622" s="31"/>
      <c r="AE622" s="31"/>
      <c r="AT622" s="19" t="s">
        <v>177</v>
      </c>
      <c r="AU622" s="19" t="s">
        <v>78</v>
      </c>
    </row>
    <row r="623" spans="1:65" s="2" customFormat="1" ht="16.5" customHeight="1">
      <c r="A623" s="273"/>
      <c r="B623" s="276"/>
      <c r="C623" s="298" t="s">
        <v>789</v>
      </c>
      <c r="D623" s="298" t="s">
        <v>170</v>
      </c>
      <c r="E623" s="299" t="s">
        <v>790</v>
      </c>
      <c r="F623" s="300" t="s">
        <v>791</v>
      </c>
      <c r="G623" s="301" t="s">
        <v>263</v>
      </c>
      <c r="H623" s="302">
        <v>144.548</v>
      </c>
      <c r="I623" s="266"/>
      <c r="J623" s="303">
        <f>ROUND(I623*H623,2)</f>
        <v>0</v>
      </c>
      <c r="K623" s="300" t="s">
        <v>174</v>
      </c>
      <c r="L623" s="32"/>
      <c r="M623" s="126" t="s">
        <v>3</v>
      </c>
      <c r="N623" s="127" t="s">
        <v>39</v>
      </c>
      <c r="O623" s="128">
        <v>0.222</v>
      </c>
      <c r="P623" s="128">
        <f>O623*H623</f>
        <v>32.089656</v>
      </c>
      <c r="Q623" s="128">
        <v>0.0004</v>
      </c>
      <c r="R623" s="128">
        <f>Q623*H623</f>
        <v>0.0578192</v>
      </c>
      <c r="S623" s="128">
        <v>0</v>
      </c>
      <c r="T623" s="129">
        <f>S623*H623</f>
        <v>0</v>
      </c>
      <c r="U623" s="31"/>
      <c r="V623" s="31"/>
      <c r="W623" s="31"/>
      <c r="X623" s="31"/>
      <c r="Y623" s="31"/>
      <c r="Z623" s="31"/>
      <c r="AA623" s="31"/>
      <c r="AB623" s="31"/>
      <c r="AC623" s="31"/>
      <c r="AD623" s="31"/>
      <c r="AE623" s="31"/>
      <c r="AR623" s="130" t="s">
        <v>323</v>
      </c>
      <c r="AT623" s="130" t="s">
        <v>170</v>
      </c>
      <c r="AU623" s="130" t="s">
        <v>78</v>
      </c>
      <c r="AY623" s="19" t="s">
        <v>168</v>
      </c>
      <c r="BE623" s="131">
        <f>IF(N623="základní",J623,0)</f>
        <v>0</v>
      </c>
      <c r="BF623" s="131">
        <f>IF(N623="snížená",J623,0)</f>
        <v>0</v>
      </c>
      <c r="BG623" s="131">
        <f>IF(N623="zákl. přenesená",J623,0)</f>
        <v>0</v>
      </c>
      <c r="BH623" s="131">
        <f>IF(N623="sníž. přenesená",J623,0)</f>
        <v>0</v>
      </c>
      <c r="BI623" s="131">
        <f>IF(N623="nulová",J623,0)</f>
        <v>0</v>
      </c>
      <c r="BJ623" s="19" t="s">
        <v>76</v>
      </c>
      <c r="BK623" s="131">
        <f>ROUND(I623*H623,2)</f>
        <v>0</v>
      </c>
      <c r="BL623" s="19" t="s">
        <v>323</v>
      </c>
      <c r="BM623" s="130" t="s">
        <v>792</v>
      </c>
    </row>
    <row r="624" spans="1:47" s="2" customFormat="1" ht="12">
      <c r="A624" s="273"/>
      <c r="B624" s="276"/>
      <c r="C624" s="273"/>
      <c r="D624" s="304" t="s">
        <v>177</v>
      </c>
      <c r="E624" s="273"/>
      <c r="F624" s="305" t="s">
        <v>793</v>
      </c>
      <c r="G624" s="273"/>
      <c r="H624" s="273"/>
      <c r="I624" s="263"/>
      <c r="J624" s="273"/>
      <c r="K624" s="273"/>
      <c r="L624" s="32"/>
      <c r="M624" s="132"/>
      <c r="N624" s="133"/>
      <c r="O624" s="50"/>
      <c r="P624" s="50"/>
      <c r="Q624" s="50"/>
      <c r="R624" s="50"/>
      <c r="S624" s="50"/>
      <c r="T624" s="51"/>
      <c r="U624" s="31"/>
      <c r="V624" s="31"/>
      <c r="W624" s="31"/>
      <c r="X624" s="31"/>
      <c r="Y624" s="31"/>
      <c r="Z624" s="31"/>
      <c r="AA624" s="31"/>
      <c r="AB624" s="31"/>
      <c r="AC624" s="31"/>
      <c r="AD624" s="31"/>
      <c r="AE624" s="31"/>
      <c r="AT624" s="19" t="s">
        <v>177</v>
      </c>
      <c r="AU624" s="19" t="s">
        <v>78</v>
      </c>
    </row>
    <row r="625" spans="1:65" s="2" customFormat="1" ht="24.2" customHeight="1">
      <c r="A625" s="273"/>
      <c r="B625" s="276"/>
      <c r="C625" s="326" t="s">
        <v>794</v>
      </c>
      <c r="D625" s="326" t="s">
        <v>332</v>
      </c>
      <c r="E625" s="327" t="s">
        <v>795</v>
      </c>
      <c r="F625" s="328" t="s">
        <v>796</v>
      </c>
      <c r="G625" s="329" t="s">
        <v>263</v>
      </c>
      <c r="H625" s="330">
        <v>168.471</v>
      </c>
      <c r="I625" s="272"/>
      <c r="J625" s="331">
        <f>ROUND(I625*H625,2)</f>
        <v>0</v>
      </c>
      <c r="K625" s="328" t="s">
        <v>174</v>
      </c>
      <c r="L625" s="154"/>
      <c r="M625" s="155" t="s">
        <v>3</v>
      </c>
      <c r="N625" s="156" t="s">
        <v>39</v>
      </c>
      <c r="O625" s="128">
        <v>0</v>
      </c>
      <c r="P625" s="128">
        <f>O625*H625</f>
        <v>0</v>
      </c>
      <c r="Q625" s="128">
        <v>0.0054</v>
      </c>
      <c r="R625" s="128">
        <f>Q625*H625</f>
        <v>0.9097434000000001</v>
      </c>
      <c r="S625" s="128">
        <v>0</v>
      </c>
      <c r="T625" s="129">
        <f>S625*H625</f>
        <v>0</v>
      </c>
      <c r="U625" s="31"/>
      <c r="V625" s="31"/>
      <c r="W625" s="31"/>
      <c r="X625" s="31"/>
      <c r="Y625" s="31"/>
      <c r="Z625" s="31"/>
      <c r="AA625" s="31"/>
      <c r="AB625" s="31"/>
      <c r="AC625" s="31"/>
      <c r="AD625" s="31"/>
      <c r="AE625" s="31"/>
      <c r="AR625" s="130" t="s">
        <v>440</v>
      </c>
      <c r="AT625" s="130" t="s">
        <v>332</v>
      </c>
      <c r="AU625" s="130" t="s">
        <v>78</v>
      </c>
      <c r="AY625" s="19" t="s">
        <v>168</v>
      </c>
      <c r="BE625" s="131">
        <f>IF(N625="základní",J625,0)</f>
        <v>0</v>
      </c>
      <c r="BF625" s="131">
        <f>IF(N625="snížená",J625,0)</f>
        <v>0</v>
      </c>
      <c r="BG625" s="131">
        <f>IF(N625="zákl. přenesená",J625,0)</f>
        <v>0</v>
      </c>
      <c r="BH625" s="131">
        <f>IF(N625="sníž. přenesená",J625,0)</f>
        <v>0</v>
      </c>
      <c r="BI625" s="131">
        <f>IF(N625="nulová",J625,0)</f>
        <v>0</v>
      </c>
      <c r="BJ625" s="19" t="s">
        <v>76</v>
      </c>
      <c r="BK625" s="131">
        <f>ROUND(I625*H625,2)</f>
        <v>0</v>
      </c>
      <c r="BL625" s="19" t="s">
        <v>323</v>
      </c>
      <c r="BM625" s="130" t="s">
        <v>797</v>
      </c>
    </row>
    <row r="626" spans="1:51" s="14" customFormat="1" ht="12">
      <c r="A626" s="311"/>
      <c r="B626" s="312"/>
      <c r="C626" s="311"/>
      <c r="D626" s="308" t="s">
        <v>179</v>
      </c>
      <c r="E626" s="311"/>
      <c r="F626" s="314" t="s">
        <v>798</v>
      </c>
      <c r="G626" s="311"/>
      <c r="H626" s="315">
        <v>168.471</v>
      </c>
      <c r="I626" s="268"/>
      <c r="J626" s="311"/>
      <c r="K626" s="311"/>
      <c r="L626" s="139"/>
      <c r="M626" s="141"/>
      <c r="N626" s="142"/>
      <c r="O626" s="142"/>
      <c r="P626" s="142"/>
      <c r="Q626" s="142"/>
      <c r="R626" s="142"/>
      <c r="S626" s="142"/>
      <c r="T626" s="143"/>
      <c r="AT626" s="140" t="s">
        <v>179</v>
      </c>
      <c r="AU626" s="140" t="s">
        <v>78</v>
      </c>
      <c r="AV626" s="14" t="s">
        <v>78</v>
      </c>
      <c r="AW626" s="14" t="s">
        <v>4</v>
      </c>
      <c r="AX626" s="14" t="s">
        <v>76</v>
      </c>
      <c r="AY626" s="140" t="s">
        <v>168</v>
      </c>
    </row>
    <row r="627" spans="1:65" s="2" customFormat="1" ht="16.5" customHeight="1">
      <c r="A627" s="273"/>
      <c r="B627" s="276"/>
      <c r="C627" s="298" t="s">
        <v>799</v>
      </c>
      <c r="D627" s="298" t="s">
        <v>170</v>
      </c>
      <c r="E627" s="299" t="s">
        <v>800</v>
      </c>
      <c r="F627" s="300" t="s">
        <v>801</v>
      </c>
      <c r="G627" s="301" t="s">
        <v>263</v>
      </c>
      <c r="H627" s="302">
        <v>48.248</v>
      </c>
      <c r="I627" s="266"/>
      <c r="J627" s="303">
        <f>ROUND(I627*H627,2)</f>
        <v>0</v>
      </c>
      <c r="K627" s="300" t="s">
        <v>174</v>
      </c>
      <c r="L627" s="32"/>
      <c r="M627" s="126" t="s">
        <v>3</v>
      </c>
      <c r="N627" s="127" t="s">
        <v>39</v>
      </c>
      <c r="O627" s="128">
        <v>0.26</v>
      </c>
      <c r="P627" s="128">
        <f>O627*H627</f>
        <v>12.54448</v>
      </c>
      <c r="Q627" s="128">
        <v>0.0004</v>
      </c>
      <c r="R627" s="128">
        <f>Q627*H627</f>
        <v>0.0192992</v>
      </c>
      <c r="S627" s="128">
        <v>0</v>
      </c>
      <c r="T627" s="129">
        <f>S627*H627</f>
        <v>0</v>
      </c>
      <c r="U627" s="31"/>
      <c r="V627" s="31"/>
      <c r="W627" s="31"/>
      <c r="X627" s="31"/>
      <c r="Y627" s="31"/>
      <c r="Z627" s="31"/>
      <c r="AA627" s="31"/>
      <c r="AB627" s="31"/>
      <c r="AC627" s="31"/>
      <c r="AD627" s="31"/>
      <c r="AE627" s="31"/>
      <c r="AR627" s="130" t="s">
        <v>323</v>
      </c>
      <c r="AT627" s="130" t="s">
        <v>170</v>
      </c>
      <c r="AU627" s="130" t="s">
        <v>78</v>
      </c>
      <c r="AY627" s="19" t="s">
        <v>168</v>
      </c>
      <c r="BE627" s="131">
        <f>IF(N627="základní",J627,0)</f>
        <v>0</v>
      </c>
      <c r="BF627" s="131">
        <f>IF(N627="snížená",J627,0)</f>
        <v>0</v>
      </c>
      <c r="BG627" s="131">
        <f>IF(N627="zákl. přenesená",J627,0)</f>
        <v>0</v>
      </c>
      <c r="BH627" s="131">
        <f>IF(N627="sníž. přenesená",J627,0)</f>
        <v>0</v>
      </c>
      <c r="BI627" s="131">
        <f>IF(N627="nulová",J627,0)</f>
        <v>0</v>
      </c>
      <c r="BJ627" s="19" t="s">
        <v>76</v>
      </c>
      <c r="BK627" s="131">
        <f>ROUND(I627*H627,2)</f>
        <v>0</v>
      </c>
      <c r="BL627" s="19" t="s">
        <v>323</v>
      </c>
      <c r="BM627" s="130" t="s">
        <v>802</v>
      </c>
    </row>
    <row r="628" spans="1:47" s="2" customFormat="1" ht="12">
      <c r="A628" s="273"/>
      <c r="B628" s="276"/>
      <c r="C628" s="273"/>
      <c r="D628" s="304" t="s">
        <v>177</v>
      </c>
      <c r="E628" s="273"/>
      <c r="F628" s="305" t="s">
        <v>803</v>
      </c>
      <c r="G628" s="273"/>
      <c r="H628" s="273"/>
      <c r="I628" s="263"/>
      <c r="J628" s="273"/>
      <c r="K628" s="273"/>
      <c r="L628" s="32"/>
      <c r="M628" s="132"/>
      <c r="N628" s="133"/>
      <c r="O628" s="50"/>
      <c r="P628" s="50"/>
      <c r="Q628" s="50"/>
      <c r="R628" s="50"/>
      <c r="S628" s="50"/>
      <c r="T628" s="51"/>
      <c r="U628" s="31"/>
      <c r="V628" s="31"/>
      <c r="W628" s="31"/>
      <c r="X628" s="31"/>
      <c r="Y628" s="31"/>
      <c r="Z628" s="31"/>
      <c r="AA628" s="31"/>
      <c r="AB628" s="31"/>
      <c r="AC628" s="31"/>
      <c r="AD628" s="31"/>
      <c r="AE628" s="31"/>
      <c r="AT628" s="19" t="s">
        <v>177</v>
      </c>
      <c r="AU628" s="19" t="s">
        <v>78</v>
      </c>
    </row>
    <row r="629" spans="1:65" s="2" customFormat="1" ht="24.2" customHeight="1">
      <c r="A629" s="273"/>
      <c r="B629" s="276"/>
      <c r="C629" s="326" t="s">
        <v>804</v>
      </c>
      <c r="D629" s="326" t="s">
        <v>332</v>
      </c>
      <c r="E629" s="327" t="s">
        <v>795</v>
      </c>
      <c r="F629" s="328" t="s">
        <v>796</v>
      </c>
      <c r="G629" s="329" t="s">
        <v>263</v>
      </c>
      <c r="H629" s="330">
        <v>58.911</v>
      </c>
      <c r="I629" s="272"/>
      <c r="J629" s="331">
        <f>ROUND(I629*H629,2)</f>
        <v>0</v>
      </c>
      <c r="K629" s="328" t="s">
        <v>174</v>
      </c>
      <c r="L629" s="154"/>
      <c r="M629" s="155" t="s">
        <v>3</v>
      </c>
      <c r="N629" s="156" t="s">
        <v>39</v>
      </c>
      <c r="O629" s="128">
        <v>0</v>
      </c>
      <c r="P629" s="128">
        <f>O629*H629</f>
        <v>0</v>
      </c>
      <c r="Q629" s="128">
        <v>0.0054</v>
      </c>
      <c r="R629" s="128">
        <f>Q629*H629</f>
        <v>0.3181194</v>
      </c>
      <c r="S629" s="128">
        <v>0</v>
      </c>
      <c r="T629" s="129">
        <f>S629*H629</f>
        <v>0</v>
      </c>
      <c r="U629" s="31"/>
      <c r="V629" s="31"/>
      <c r="W629" s="31"/>
      <c r="X629" s="31"/>
      <c r="Y629" s="31"/>
      <c r="Z629" s="31"/>
      <c r="AA629" s="31"/>
      <c r="AB629" s="31"/>
      <c r="AC629" s="31"/>
      <c r="AD629" s="31"/>
      <c r="AE629" s="31"/>
      <c r="AR629" s="130" t="s">
        <v>440</v>
      </c>
      <c r="AT629" s="130" t="s">
        <v>332</v>
      </c>
      <c r="AU629" s="130" t="s">
        <v>78</v>
      </c>
      <c r="AY629" s="19" t="s">
        <v>168</v>
      </c>
      <c r="BE629" s="131">
        <f>IF(N629="základní",J629,0)</f>
        <v>0</v>
      </c>
      <c r="BF629" s="131">
        <f>IF(N629="snížená",J629,0)</f>
        <v>0</v>
      </c>
      <c r="BG629" s="131">
        <f>IF(N629="zákl. přenesená",J629,0)</f>
        <v>0</v>
      </c>
      <c r="BH629" s="131">
        <f>IF(N629="sníž. přenesená",J629,0)</f>
        <v>0</v>
      </c>
      <c r="BI629" s="131">
        <f>IF(N629="nulová",J629,0)</f>
        <v>0</v>
      </c>
      <c r="BJ629" s="19" t="s">
        <v>76</v>
      </c>
      <c r="BK629" s="131">
        <f>ROUND(I629*H629,2)</f>
        <v>0</v>
      </c>
      <c r="BL629" s="19" t="s">
        <v>323</v>
      </c>
      <c r="BM629" s="130" t="s">
        <v>805</v>
      </c>
    </row>
    <row r="630" spans="1:51" s="14" customFormat="1" ht="12">
      <c r="A630" s="311"/>
      <c r="B630" s="312"/>
      <c r="C630" s="311"/>
      <c r="D630" s="308" t="s">
        <v>179</v>
      </c>
      <c r="E630" s="311"/>
      <c r="F630" s="314" t="s">
        <v>806</v>
      </c>
      <c r="G630" s="311"/>
      <c r="H630" s="315">
        <v>58.911</v>
      </c>
      <c r="I630" s="268"/>
      <c r="J630" s="311"/>
      <c r="K630" s="311"/>
      <c r="L630" s="139"/>
      <c r="M630" s="141"/>
      <c r="N630" s="142"/>
      <c r="O630" s="142"/>
      <c r="P630" s="142"/>
      <c r="Q630" s="142"/>
      <c r="R630" s="142"/>
      <c r="S630" s="142"/>
      <c r="T630" s="143"/>
      <c r="AT630" s="140" t="s">
        <v>179</v>
      </c>
      <c r="AU630" s="140" t="s">
        <v>78</v>
      </c>
      <c r="AV630" s="14" t="s">
        <v>78</v>
      </c>
      <c r="AW630" s="14" t="s">
        <v>4</v>
      </c>
      <c r="AX630" s="14" t="s">
        <v>76</v>
      </c>
      <c r="AY630" s="140" t="s">
        <v>168</v>
      </c>
    </row>
    <row r="631" spans="1:65" s="2" customFormat="1" ht="24.2" customHeight="1">
      <c r="A631" s="273"/>
      <c r="B631" s="276"/>
      <c r="C631" s="298" t="s">
        <v>807</v>
      </c>
      <c r="D631" s="298" t="s">
        <v>170</v>
      </c>
      <c r="E631" s="299" t="s">
        <v>808</v>
      </c>
      <c r="F631" s="300" t="s">
        <v>809</v>
      </c>
      <c r="G631" s="301" t="s">
        <v>263</v>
      </c>
      <c r="H631" s="302">
        <v>30.833</v>
      </c>
      <c r="I631" s="266"/>
      <c r="J631" s="303">
        <f>ROUND(I631*H631,2)</f>
        <v>0</v>
      </c>
      <c r="K631" s="300" t="s">
        <v>174</v>
      </c>
      <c r="L631" s="32"/>
      <c r="M631" s="126" t="s">
        <v>3</v>
      </c>
      <c r="N631" s="127" t="s">
        <v>39</v>
      </c>
      <c r="O631" s="128">
        <v>0.122</v>
      </c>
      <c r="P631" s="128">
        <f>O631*H631</f>
        <v>3.7616259999999997</v>
      </c>
      <c r="Q631" s="128">
        <v>0.0004</v>
      </c>
      <c r="R631" s="128">
        <f>Q631*H631</f>
        <v>0.0123332</v>
      </c>
      <c r="S631" s="128">
        <v>0</v>
      </c>
      <c r="T631" s="129">
        <f>S631*H631</f>
        <v>0</v>
      </c>
      <c r="U631" s="31"/>
      <c r="V631" s="31"/>
      <c r="W631" s="31"/>
      <c r="X631" s="31"/>
      <c r="Y631" s="31"/>
      <c r="Z631" s="31"/>
      <c r="AA631" s="31"/>
      <c r="AB631" s="31"/>
      <c r="AC631" s="31"/>
      <c r="AD631" s="31"/>
      <c r="AE631" s="31"/>
      <c r="AR631" s="130" t="s">
        <v>323</v>
      </c>
      <c r="AT631" s="130" t="s">
        <v>170</v>
      </c>
      <c r="AU631" s="130" t="s">
        <v>78</v>
      </c>
      <c r="AY631" s="19" t="s">
        <v>168</v>
      </c>
      <c r="BE631" s="131">
        <f>IF(N631="základní",J631,0)</f>
        <v>0</v>
      </c>
      <c r="BF631" s="131">
        <f>IF(N631="snížená",J631,0)</f>
        <v>0</v>
      </c>
      <c r="BG631" s="131">
        <f>IF(N631="zákl. přenesená",J631,0)</f>
        <v>0</v>
      </c>
      <c r="BH631" s="131">
        <f>IF(N631="sníž. přenesená",J631,0)</f>
        <v>0</v>
      </c>
      <c r="BI631" s="131">
        <f>IF(N631="nulová",J631,0)</f>
        <v>0</v>
      </c>
      <c r="BJ631" s="19" t="s">
        <v>76</v>
      </c>
      <c r="BK631" s="131">
        <f>ROUND(I631*H631,2)</f>
        <v>0</v>
      </c>
      <c r="BL631" s="19" t="s">
        <v>323</v>
      </c>
      <c r="BM631" s="130" t="s">
        <v>810</v>
      </c>
    </row>
    <row r="632" spans="1:47" s="2" customFormat="1" ht="12">
      <c r="A632" s="273"/>
      <c r="B632" s="276"/>
      <c r="C632" s="273"/>
      <c r="D632" s="304" t="s">
        <v>177</v>
      </c>
      <c r="E632" s="273"/>
      <c r="F632" s="305" t="s">
        <v>811</v>
      </c>
      <c r="G632" s="273"/>
      <c r="H632" s="273"/>
      <c r="I632" s="263"/>
      <c r="J632" s="273"/>
      <c r="K632" s="273"/>
      <c r="L632" s="32"/>
      <c r="M632" s="132"/>
      <c r="N632" s="133"/>
      <c r="O632" s="50"/>
      <c r="P632" s="50"/>
      <c r="Q632" s="50"/>
      <c r="R632" s="50"/>
      <c r="S632" s="50"/>
      <c r="T632" s="51"/>
      <c r="U632" s="31"/>
      <c r="V632" s="31"/>
      <c r="W632" s="31"/>
      <c r="X632" s="31"/>
      <c r="Y632" s="31"/>
      <c r="Z632" s="31"/>
      <c r="AA632" s="31"/>
      <c r="AB632" s="31"/>
      <c r="AC632" s="31"/>
      <c r="AD632" s="31"/>
      <c r="AE632" s="31"/>
      <c r="AT632" s="19" t="s">
        <v>177</v>
      </c>
      <c r="AU632" s="19" t="s">
        <v>78</v>
      </c>
    </row>
    <row r="633" spans="1:51" s="13" customFormat="1" ht="12">
      <c r="A633" s="306"/>
      <c r="B633" s="307"/>
      <c r="C633" s="306"/>
      <c r="D633" s="308" t="s">
        <v>179</v>
      </c>
      <c r="E633" s="309" t="s">
        <v>3</v>
      </c>
      <c r="F633" s="310" t="s">
        <v>812</v>
      </c>
      <c r="G633" s="306"/>
      <c r="H633" s="309" t="s">
        <v>3</v>
      </c>
      <c r="I633" s="267"/>
      <c r="J633" s="306"/>
      <c r="K633" s="306"/>
      <c r="L633" s="134"/>
      <c r="M633" s="136"/>
      <c r="N633" s="137"/>
      <c r="O633" s="137"/>
      <c r="P633" s="137"/>
      <c r="Q633" s="137"/>
      <c r="R633" s="137"/>
      <c r="S633" s="137"/>
      <c r="T633" s="138"/>
      <c r="AT633" s="135" t="s">
        <v>179</v>
      </c>
      <c r="AU633" s="135" t="s">
        <v>78</v>
      </c>
      <c r="AV633" s="13" t="s">
        <v>76</v>
      </c>
      <c r="AW633" s="13" t="s">
        <v>30</v>
      </c>
      <c r="AX633" s="13" t="s">
        <v>68</v>
      </c>
      <c r="AY633" s="135" t="s">
        <v>168</v>
      </c>
    </row>
    <row r="634" spans="1:51" s="14" customFormat="1" ht="12">
      <c r="A634" s="311"/>
      <c r="B634" s="312"/>
      <c r="C634" s="311"/>
      <c r="D634" s="308" t="s">
        <v>179</v>
      </c>
      <c r="E634" s="313" t="s">
        <v>3</v>
      </c>
      <c r="F634" s="314" t="s">
        <v>813</v>
      </c>
      <c r="G634" s="311"/>
      <c r="H634" s="315">
        <v>30.833</v>
      </c>
      <c r="I634" s="268"/>
      <c r="J634" s="311"/>
      <c r="K634" s="311"/>
      <c r="L634" s="139"/>
      <c r="M634" s="141"/>
      <c r="N634" s="142"/>
      <c r="O634" s="142"/>
      <c r="P634" s="142"/>
      <c r="Q634" s="142"/>
      <c r="R634" s="142"/>
      <c r="S634" s="142"/>
      <c r="T634" s="143"/>
      <c r="AT634" s="140" t="s">
        <v>179</v>
      </c>
      <c r="AU634" s="140" t="s">
        <v>78</v>
      </c>
      <c r="AV634" s="14" t="s">
        <v>78</v>
      </c>
      <c r="AW634" s="14" t="s">
        <v>30</v>
      </c>
      <c r="AX634" s="14" t="s">
        <v>76</v>
      </c>
      <c r="AY634" s="140" t="s">
        <v>168</v>
      </c>
    </row>
    <row r="635" spans="1:65" s="2" customFormat="1" ht="16.5" customHeight="1">
      <c r="A635" s="273"/>
      <c r="B635" s="276"/>
      <c r="C635" s="298" t="s">
        <v>814</v>
      </c>
      <c r="D635" s="298" t="s">
        <v>170</v>
      </c>
      <c r="E635" s="299" t="s">
        <v>815</v>
      </c>
      <c r="F635" s="300" t="s">
        <v>816</v>
      </c>
      <c r="G635" s="301" t="s">
        <v>335</v>
      </c>
      <c r="H635" s="302">
        <v>44.85</v>
      </c>
      <c r="I635" s="266"/>
      <c r="J635" s="303">
        <f>ROUND(I635*H635,2)</f>
        <v>0</v>
      </c>
      <c r="K635" s="300" t="s">
        <v>174</v>
      </c>
      <c r="L635" s="32"/>
      <c r="M635" s="126" t="s">
        <v>3</v>
      </c>
      <c r="N635" s="127" t="s">
        <v>39</v>
      </c>
      <c r="O635" s="128">
        <v>0.084</v>
      </c>
      <c r="P635" s="128">
        <f>O635*H635</f>
        <v>3.7674000000000003</v>
      </c>
      <c r="Q635" s="128">
        <v>0.00016</v>
      </c>
      <c r="R635" s="128">
        <f>Q635*H635</f>
        <v>0.007176000000000001</v>
      </c>
      <c r="S635" s="128">
        <v>0</v>
      </c>
      <c r="T635" s="129">
        <f>S635*H635</f>
        <v>0</v>
      </c>
      <c r="U635" s="31"/>
      <c r="V635" s="31"/>
      <c r="W635" s="31"/>
      <c r="X635" s="31"/>
      <c r="Y635" s="31"/>
      <c r="Z635" s="31"/>
      <c r="AA635" s="31"/>
      <c r="AB635" s="31"/>
      <c r="AC635" s="31"/>
      <c r="AD635" s="31"/>
      <c r="AE635" s="31"/>
      <c r="AR635" s="130" t="s">
        <v>323</v>
      </c>
      <c r="AT635" s="130" t="s">
        <v>170</v>
      </c>
      <c r="AU635" s="130" t="s">
        <v>78</v>
      </c>
      <c r="AY635" s="19" t="s">
        <v>168</v>
      </c>
      <c r="BE635" s="131">
        <f>IF(N635="základní",J635,0)</f>
        <v>0</v>
      </c>
      <c r="BF635" s="131">
        <f>IF(N635="snížená",J635,0)</f>
        <v>0</v>
      </c>
      <c r="BG635" s="131">
        <f>IF(N635="zákl. přenesená",J635,0)</f>
        <v>0</v>
      </c>
      <c r="BH635" s="131">
        <f>IF(N635="sníž. přenesená",J635,0)</f>
        <v>0</v>
      </c>
      <c r="BI635" s="131">
        <f>IF(N635="nulová",J635,0)</f>
        <v>0</v>
      </c>
      <c r="BJ635" s="19" t="s">
        <v>76</v>
      </c>
      <c r="BK635" s="131">
        <f>ROUND(I635*H635,2)</f>
        <v>0</v>
      </c>
      <c r="BL635" s="19" t="s">
        <v>323</v>
      </c>
      <c r="BM635" s="130" t="s">
        <v>817</v>
      </c>
    </row>
    <row r="636" spans="1:47" s="2" customFormat="1" ht="12">
      <c r="A636" s="273"/>
      <c r="B636" s="276"/>
      <c r="C636" s="273"/>
      <c r="D636" s="304" t="s">
        <v>177</v>
      </c>
      <c r="E636" s="273"/>
      <c r="F636" s="305" t="s">
        <v>818</v>
      </c>
      <c r="G636" s="273"/>
      <c r="H636" s="273"/>
      <c r="I636" s="263"/>
      <c r="J636" s="273"/>
      <c r="K636" s="273"/>
      <c r="L636" s="32"/>
      <c r="M636" s="132"/>
      <c r="N636" s="133"/>
      <c r="O636" s="50"/>
      <c r="P636" s="50"/>
      <c r="Q636" s="50"/>
      <c r="R636" s="50"/>
      <c r="S636" s="50"/>
      <c r="T636" s="51"/>
      <c r="U636" s="31"/>
      <c r="V636" s="31"/>
      <c r="W636" s="31"/>
      <c r="X636" s="31"/>
      <c r="Y636" s="31"/>
      <c r="Z636" s="31"/>
      <c r="AA636" s="31"/>
      <c r="AB636" s="31"/>
      <c r="AC636" s="31"/>
      <c r="AD636" s="31"/>
      <c r="AE636" s="31"/>
      <c r="AT636" s="19" t="s">
        <v>177</v>
      </c>
      <c r="AU636" s="19" t="s">
        <v>78</v>
      </c>
    </row>
    <row r="637" spans="1:51" s="13" customFormat="1" ht="12">
      <c r="A637" s="306"/>
      <c r="B637" s="307"/>
      <c r="C637" s="306"/>
      <c r="D637" s="308" t="s">
        <v>179</v>
      </c>
      <c r="E637" s="309" t="s">
        <v>3</v>
      </c>
      <c r="F637" s="310" t="s">
        <v>819</v>
      </c>
      <c r="G637" s="306"/>
      <c r="H637" s="309" t="s">
        <v>3</v>
      </c>
      <c r="I637" s="267"/>
      <c r="J637" s="306"/>
      <c r="K637" s="306"/>
      <c r="L637" s="134"/>
      <c r="M637" s="136"/>
      <c r="N637" s="137"/>
      <c r="O637" s="137"/>
      <c r="P637" s="137"/>
      <c r="Q637" s="137"/>
      <c r="R637" s="137"/>
      <c r="S637" s="137"/>
      <c r="T637" s="138"/>
      <c r="AT637" s="135" t="s">
        <v>179</v>
      </c>
      <c r="AU637" s="135" t="s">
        <v>78</v>
      </c>
      <c r="AV637" s="13" t="s">
        <v>76</v>
      </c>
      <c r="AW637" s="13" t="s">
        <v>30</v>
      </c>
      <c r="AX637" s="13" t="s">
        <v>68</v>
      </c>
      <c r="AY637" s="135" t="s">
        <v>168</v>
      </c>
    </row>
    <row r="638" spans="1:51" s="14" customFormat="1" ht="12">
      <c r="A638" s="311"/>
      <c r="B638" s="312"/>
      <c r="C638" s="311"/>
      <c r="D638" s="308" t="s">
        <v>179</v>
      </c>
      <c r="E638" s="313" t="s">
        <v>3</v>
      </c>
      <c r="F638" s="314" t="s">
        <v>820</v>
      </c>
      <c r="G638" s="311"/>
      <c r="H638" s="315">
        <v>44.85</v>
      </c>
      <c r="I638" s="268"/>
      <c r="J638" s="311"/>
      <c r="K638" s="311"/>
      <c r="L638" s="139"/>
      <c r="M638" s="141"/>
      <c r="N638" s="142"/>
      <c r="O638" s="142"/>
      <c r="P638" s="142"/>
      <c r="Q638" s="142"/>
      <c r="R638" s="142"/>
      <c r="S638" s="142"/>
      <c r="T638" s="143"/>
      <c r="AT638" s="140" t="s">
        <v>179</v>
      </c>
      <c r="AU638" s="140" t="s">
        <v>78</v>
      </c>
      <c r="AV638" s="14" t="s">
        <v>78</v>
      </c>
      <c r="AW638" s="14" t="s">
        <v>30</v>
      </c>
      <c r="AX638" s="14" t="s">
        <v>76</v>
      </c>
      <c r="AY638" s="140" t="s">
        <v>168</v>
      </c>
    </row>
    <row r="639" spans="1:65" s="2" customFormat="1" ht="24.2" customHeight="1">
      <c r="A639" s="273"/>
      <c r="B639" s="276"/>
      <c r="C639" s="298" t="s">
        <v>821</v>
      </c>
      <c r="D639" s="298" t="s">
        <v>170</v>
      </c>
      <c r="E639" s="299" t="s">
        <v>822</v>
      </c>
      <c r="F639" s="300" t="s">
        <v>823</v>
      </c>
      <c r="G639" s="301" t="s">
        <v>824</v>
      </c>
      <c r="H639" s="302">
        <v>984.367</v>
      </c>
      <c r="I639" s="266"/>
      <c r="J639" s="303">
        <f>ROUND(I639*H639,2)</f>
        <v>0</v>
      </c>
      <c r="K639" s="300" t="s">
        <v>174</v>
      </c>
      <c r="L639" s="32"/>
      <c r="M639" s="126" t="s">
        <v>3</v>
      </c>
      <c r="N639" s="127" t="s">
        <v>39</v>
      </c>
      <c r="O639" s="128">
        <v>0</v>
      </c>
      <c r="P639" s="128">
        <f>O639*H639</f>
        <v>0</v>
      </c>
      <c r="Q639" s="128">
        <v>0</v>
      </c>
      <c r="R639" s="128">
        <f>Q639*H639</f>
        <v>0</v>
      </c>
      <c r="S639" s="128">
        <v>0</v>
      </c>
      <c r="T639" s="129">
        <f>S639*H639</f>
        <v>0</v>
      </c>
      <c r="U639" s="31"/>
      <c r="V639" s="31"/>
      <c r="W639" s="31"/>
      <c r="X639" s="31"/>
      <c r="Y639" s="31"/>
      <c r="Z639" s="31"/>
      <c r="AA639" s="31"/>
      <c r="AB639" s="31"/>
      <c r="AC639" s="31"/>
      <c r="AD639" s="31"/>
      <c r="AE639" s="31"/>
      <c r="AR639" s="130" t="s">
        <v>323</v>
      </c>
      <c r="AT639" s="130" t="s">
        <v>170</v>
      </c>
      <c r="AU639" s="130" t="s">
        <v>78</v>
      </c>
      <c r="AY639" s="19" t="s">
        <v>168</v>
      </c>
      <c r="BE639" s="131">
        <f>IF(N639="základní",J639,0)</f>
        <v>0</v>
      </c>
      <c r="BF639" s="131">
        <f>IF(N639="snížená",J639,0)</f>
        <v>0</v>
      </c>
      <c r="BG639" s="131">
        <f>IF(N639="zákl. přenesená",J639,0)</f>
        <v>0</v>
      </c>
      <c r="BH639" s="131">
        <f>IF(N639="sníž. přenesená",J639,0)</f>
        <v>0</v>
      </c>
      <c r="BI639" s="131">
        <f>IF(N639="nulová",J639,0)</f>
        <v>0</v>
      </c>
      <c r="BJ639" s="19" t="s">
        <v>76</v>
      </c>
      <c r="BK639" s="131">
        <f>ROUND(I639*H639,2)</f>
        <v>0</v>
      </c>
      <c r="BL639" s="19" t="s">
        <v>323</v>
      </c>
      <c r="BM639" s="130" t="s">
        <v>825</v>
      </c>
    </row>
    <row r="640" spans="1:47" s="2" customFormat="1" ht="12">
      <c r="A640" s="273"/>
      <c r="B640" s="276"/>
      <c r="C640" s="273"/>
      <c r="D640" s="304" t="s">
        <v>177</v>
      </c>
      <c r="E640" s="273"/>
      <c r="F640" s="305" t="s">
        <v>826</v>
      </c>
      <c r="G640" s="273"/>
      <c r="H640" s="273"/>
      <c r="I640" s="263"/>
      <c r="J640" s="273"/>
      <c r="K640" s="273"/>
      <c r="L640" s="32"/>
      <c r="M640" s="132"/>
      <c r="N640" s="133"/>
      <c r="O640" s="50"/>
      <c r="P640" s="50"/>
      <c r="Q640" s="50"/>
      <c r="R640" s="50"/>
      <c r="S640" s="50"/>
      <c r="T640" s="51"/>
      <c r="U640" s="31"/>
      <c r="V640" s="31"/>
      <c r="W640" s="31"/>
      <c r="X640" s="31"/>
      <c r="Y640" s="31"/>
      <c r="Z640" s="31"/>
      <c r="AA640" s="31"/>
      <c r="AB640" s="31"/>
      <c r="AC640" s="31"/>
      <c r="AD640" s="31"/>
      <c r="AE640" s="31"/>
      <c r="AT640" s="19" t="s">
        <v>177</v>
      </c>
      <c r="AU640" s="19" t="s">
        <v>78</v>
      </c>
    </row>
    <row r="641" spans="1:63" s="12" customFormat="1" ht="22.9" customHeight="1">
      <c r="A641" s="291"/>
      <c r="B641" s="292"/>
      <c r="C641" s="291"/>
      <c r="D641" s="293" t="s">
        <v>67</v>
      </c>
      <c r="E641" s="296" t="s">
        <v>827</v>
      </c>
      <c r="F641" s="296" t="s">
        <v>828</v>
      </c>
      <c r="G641" s="291"/>
      <c r="H641" s="291"/>
      <c r="I641" s="271"/>
      <c r="J641" s="297">
        <f>BK641</f>
        <v>0</v>
      </c>
      <c r="K641" s="291"/>
      <c r="L641" s="118"/>
      <c r="M641" s="120"/>
      <c r="N641" s="121"/>
      <c r="O641" s="121"/>
      <c r="P641" s="122">
        <f>SUM(P642:P857)</f>
        <v>189.81187999999997</v>
      </c>
      <c r="Q641" s="121"/>
      <c r="R641" s="122">
        <f>SUM(R642:R857)</f>
        <v>14.874493799999998</v>
      </c>
      <c r="S641" s="121"/>
      <c r="T641" s="123">
        <f>SUM(T642:T857)</f>
        <v>0</v>
      </c>
      <c r="AR641" s="119" t="s">
        <v>78</v>
      </c>
      <c r="AT641" s="124" t="s">
        <v>67</v>
      </c>
      <c r="AU641" s="124" t="s">
        <v>76</v>
      </c>
      <c r="AY641" s="119" t="s">
        <v>168</v>
      </c>
      <c r="BK641" s="125">
        <f>SUM(BK642:BK857)</f>
        <v>0</v>
      </c>
    </row>
    <row r="642" spans="1:65" s="2" customFormat="1" ht="21.75" customHeight="1">
      <c r="A642" s="273"/>
      <c r="B642" s="276"/>
      <c r="C642" s="298" t="s">
        <v>829</v>
      </c>
      <c r="D642" s="298" t="s">
        <v>170</v>
      </c>
      <c r="E642" s="299" t="s">
        <v>830</v>
      </c>
      <c r="F642" s="300" t="s">
        <v>831</v>
      </c>
      <c r="G642" s="301" t="s">
        <v>263</v>
      </c>
      <c r="H642" s="302">
        <v>223.314</v>
      </c>
      <c r="I642" s="266"/>
      <c r="J642" s="303">
        <f>ROUND(I642*H642,2)</f>
        <v>0</v>
      </c>
      <c r="K642" s="300" t="s">
        <v>174</v>
      </c>
      <c r="L642" s="32"/>
      <c r="M642" s="126" t="s">
        <v>3</v>
      </c>
      <c r="N642" s="127" t="s">
        <v>39</v>
      </c>
      <c r="O642" s="128">
        <v>0.115</v>
      </c>
      <c r="P642" s="128">
        <f>O642*H642</f>
        <v>25.68111</v>
      </c>
      <c r="Q642" s="128">
        <v>0</v>
      </c>
      <c r="R642" s="128">
        <f>Q642*H642</f>
        <v>0</v>
      </c>
      <c r="S642" s="128">
        <v>0</v>
      </c>
      <c r="T642" s="129">
        <f>S642*H642</f>
        <v>0</v>
      </c>
      <c r="U642" s="31"/>
      <c r="V642" s="31"/>
      <c r="W642" s="31"/>
      <c r="X642" s="31"/>
      <c r="Y642" s="31"/>
      <c r="Z642" s="31"/>
      <c r="AA642" s="31"/>
      <c r="AB642" s="31"/>
      <c r="AC642" s="31"/>
      <c r="AD642" s="31"/>
      <c r="AE642" s="31"/>
      <c r="AR642" s="130" t="s">
        <v>323</v>
      </c>
      <c r="AT642" s="130" t="s">
        <v>170</v>
      </c>
      <c r="AU642" s="130" t="s">
        <v>78</v>
      </c>
      <c r="AY642" s="19" t="s">
        <v>168</v>
      </c>
      <c r="BE642" s="131">
        <f>IF(N642="základní",J642,0)</f>
        <v>0</v>
      </c>
      <c r="BF642" s="131">
        <f>IF(N642="snížená",J642,0)</f>
        <v>0</v>
      </c>
      <c r="BG642" s="131">
        <f>IF(N642="zákl. přenesená",J642,0)</f>
        <v>0</v>
      </c>
      <c r="BH642" s="131">
        <f>IF(N642="sníž. přenesená",J642,0)</f>
        <v>0</v>
      </c>
      <c r="BI642" s="131">
        <f>IF(N642="nulová",J642,0)</f>
        <v>0</v>
      </c>
      <c r="BJ642" s="19" t="s">
        <v>76</v>
      </c>
      <c r="BK642" s="131">
        <f>ROUND(I642*H642,2)</f>
        <v>0</v>
      </c>
      <c r="BL642" s="19" t="s">
        <v>323</v>
      </c>
      <c r="BM642" s="130" t="s">
        <v>832</v>
      </c>
    </row>
    <row r="643" spans="1:47" s="2" customFormat="1" ht="12">
      <c r="A643" s="273"/>
      <c r="B643" s="276"/>
      <c r="C643" s="273"/>
      <c r="D643" s="304" t="s">
        <v>177</v>
      </c>
      <c r="E643" s="273"/>
      <c r="F643" s="305" t="s">
        <v>833</v>
      </c>
      <c r="G643" s="273"/>
      <c r="H643" s="273"/>
      <c r="I643" s="263"/>
      <c r="J643" s="273"/>
      <c r="K643" s="273"/>
      <c r="L643" s="32"/>
      <c r="M643" s="132"/>
      <c r="N643" s="133"/>
      <c r="O643" s="50"/>
      <c r="P643" s="50"/>
      <c r="Q643" s="50"/>
      <c r="R643" s="50"/>
      <c r="S643" s="50"/>
      <c r="T643" s="51"/>
      <c r="U643" s="31"/>
      <c r="V643" s="31"/>
      <c r="W643" s="31"/>
      <c r="X643" s="31"/>
      <c r="Y643" s="31"/>
      <c r="Z643" s="31"/>
      <c r="AA643" s="31"/>
      <c r="AB643" s="31"/>
      <c r="AC643" s="31"/>
      <c r="AD643" s="31"/>
      <c r="AE643" s="31"/>
      <c r="AT643" s="19" t="s">
        <v>177</v>
      </c>
      <c r="AU643" s="19" t="s">
        <v>78</v>
      </c>
    </row>
    <row r="644" spans="1:51" s="13" customFormat="1" ht="12">
      <c r="A644" s="306"/>
      <c r="B644" s="307"/>
      <c r="C644" s="306"/>
      <c r="D644" s="308" t="s">
        <v>179</v>
      </c>
      <c r="E644" s="309" t="s">
        <v>3</v>
      </c>
      <c r="F644" s="310" t="s">
        <v>834</v>
      </c>
      <c r="G644" s="306"/>
      <c r="H644" s="309" t="s">
        <v>3</v>
      </c>
      <c r="I644" s="267"/>
      <c r="J644" s="306"/>
      <c r="K644" s="306"/>
      <c r="L644" s="134"/>
      <c r="M644" s="136"/>
      <c r="N644" s="137"/>
      <c r="O644" s="137"/>
      <c r="P644" s="137"/>
      <c r="Q644" s="137"/>
      <c r="R644" s="137"/>
      <c r="S644" s="137"/>
      <c r="T644" s="138"/>
      <c r="AT644" s="135" t="s">
        <v>179</v>
      </c>
      <c r="AU644" s="135" t="s">
        <v>78</v>
      </c>
      <c r="AV644" s="13" t="s">
        <v>76</v>
      </c>
      <c r="AW644" s="13" t="s">
        <v>30</v>
      </c>
      <c r="AX644" s="13" t="s">
        <v>68</v>
      </c>
      <c r="AY644" s="135" t="s">
        <v>168</v>
      </c>
    </row>
    <row r="645" spans="1:51" s="13" customFormat="1" ht="12">
      <c r="A645" s="306"/>
      <c r="B645" s="307"/>
      <c r="C645" s="306"/>
      <c r="D645" s="308" t="s">
        <v>179</v>
      </c>
      <c r="E645" s="309" t="s">
        <v>3</v>
      </c>
      <c r="F645" s="310" t="s">
        <v>835</v>
      </c>
      <c r="G645" s="306"/>
      <c r="H645" s="309" t="s">
        <v>3</v>
      </c>
      <c r="I645" s="267"/>
      <c r="J645" s="306"/>
      <c r="K645" s="306"/>
      <c r="L645" s="134"/>
      <c r="M645" s="136"/>
      <c r="N645" s="137"/>
      <c r="O645" s="137"/>
      <c r="P645" s="137"/>
      <c r="Q645" s="137"/>
      <c r="R645" s="137"/>
      <c r="S645" s="137"/>
      <c r="T645" s="138"/>
      <c r="AT645" s="135" t="s">
        <v>179</v>
      </c>
      <c r="AU645" s="135" t="s">
        <v>78</v>
      </c>
      <c r="AV645" s="13" t="s">
        <v>76</v>
      </c>
      <c r="AW645" s="13" t="s">
        <v>30</v>
      </c>
      <c r="AX645" s="13" t="s">
        <v>68</v>
      </c>
      <c r="AY645" s="135" t="s">
        <v>168</v>
      </c>
    </row>
    <row r="646" spans="1:51" s="14" customFormat="1" ht="12">
      <c r="A646" s="311"/>
      <c r="B646" s="312"/>
      <c r="C646" s="311"/>
      <c r="D646" s="308" t="s">
        <v>179</v>
      </c>
      <c r="E646" s="313" t="s">
        <v>3</v>
      </c>
      <c r="F646" s="314" t="s">
        <v>836</v>
      </c>
      <c r="G646" s="311"/>
      <c r="H646" s="315">
        <v>160</v>
      </c>
      <c r="I646" s="268"/>
      <c r="J646" s="311"/>
      <c r="K646" s="311"/>
      <c r="L646" s="139"/>
      <c r="M646" s="141"/>
      <c r="N646" s="142"/>
      <c r="O646" s="142"/>
      <c r="P646" s="142"/>
      <c r="Q646" s="142"/>
      <c r="R646" s="142"/>
      <c r="S646" s="142"/>
      <c r="T646" s="143"/>
      <c r="AT646" s="140" t="s">
        <v>179</v>
      </c>
      <c r="AU646" s="140" t="s">
        <v>78</v>
      </c>
      <c r="AV646" s="14" t="s">
        <v>78</v>
      </c>
      <c r="AW646" s="14" t="s">
        <v>30</v>
      </c>
      <c r="AX646" s="14" t="s">
        <v>68</v>
      </c>
      <c r="AY646" s="140" t="s">
        <v>168</v>
      </c>
    </row>
    <row r="647" spans="1:51" s="16" customFormat="1" ht="12">
      <c r="A647" s="321"/>
      <c r="B647" s="322"/>
      <c r="C647" s="321"/>
      <c r="D647" s="308" t="s">
        <v>179</v>
      </c>
      <c r="E647" s="323" t="s">
        <v>3</v>
      </c>
      <c r="F647" s="324" t="s">
        <v>198</v>
      </c>
      <c r="G647" s="321"/>
      <c r="H647" s="325">
        <v>160</v>
      </c>
      <c r="I647" s="270"/>
      <c r="J647" s="321"/>
      <c r="K647" s="321"/>
      <c r="L647" s="149"/>
      <c r="M647" s="151"/>
      <c r="N647" s="152"/>
      <c r="O647" s="152"/>
      <c r="P647" s="152"/>
      <c r="Q647" s="152"/>
      <c r="R647" s="152"/>
      <c r="S647" s="152"/>
      <c r="T647" s="153"/>
      <c r="AT647" s="150" t="s">
        <v>179</v>
      </c>
      <c r="AU647" s="150" t="s">
        <v>78</v>
      </c>
      <c r="AV647" s="16" t="s">
        <v>199</v>
      </c>
      <c r="AW647" s="16" t="s">
        <v>30</v>
      </c>
      <c r="AX647" s="16" t="s">
        <v>68</v>
      </c>
      <c r="AY647" s="150" t="s">
        <v>168</v>
      </c>
    </row>
    <row r="648" spans="1:51" s="13" customFormat="1" ht="12">
      <c r="A648" s="306"/>
      <c r="B648" s="307"/>
      <c r="C648" s="306"/>
      <c r="D648" s="308" t="s">
        <v>179</v>
      </c>
      <c r="E648" s="309" t="s">
        <v>3</v>
      </c>
      <c r="F648" s="310" t="s">
        <v>837</v>
      </c>
      <c r="G648" s="306"/>
      <c r="H648" s="309" t="s">
        <v>3</v>
      </c>
      <c r="I648" s="267"/>
      <c r="J648" s="306"/>
      <c r="K648" s="306"/>
      <c r="L648" s="134"/>
      <c r="M648" s="136"/>
      <c r="N648" s="137"/>
      <c r="O648" s="137"/>
      <c r="P648" s="137"/>
      <c r="Q648" s="137"/>
      <c r="R648" s="137"/>
      <c r="S648" s="137"/>
      <c r="T648" s="138"/>
      <c r="AT648" s="135" t="s">
        <v>179</v>
      </c>
      <c r="AU648" s="135" t="s">
        <v>78</v>
      </c>
      <c r="AV648" s="13" t="s">
        <v>76</v>
      </c>
      <c r="AW648" s="13" t="s">
        <v>30</v>
      </c>
      <c r="AX648" s="13" t="s">
        <v>68</v>
      </c>
      <c r="AY648" s="135" t="s">
        <v>168</v>
      </c>
    </row>
    <row r="649" spans="1:51" s="13" customFormat="1" ht="12">
      <c r="A649" s="306"/>
      <c r="B649" s="307"/>
      <c r="C649" s="306"/>
      <c r="D649" s="308" t="s">
        <v>179</v>
      </c>
      <c r="E649" s="309" t="s">
        <v>3</v>
      </c>
      <c r="F649" s="310" t="s">
        <v>838</v>
      </c>
      <c r="G649" s="306"/>
      <c r="H649" s="309" t="s">
        <v>3</v>
      </c>
      <c r="I649" s="267"/>
      <c r="J649" s="306"/>
      <c r="K649" s="306"/>
      <c r="L649" s="134"/>
      <c r="M649" s="136"/>
      <c r="N649" s="137"/>
      <c r="O649" s="137"/>
      <c r="P649" s="137"/>
      <c r="Q649" s="137"/>
      <c r="R649" s="137"/>
      <c r="S649" s="137"/>
      <c r="T649" s="138"/>
      <c r="AT649" s="135" t="s">
        <v>179</v>
      </c>
      <c r="AU649" s="135" t="s">
        <v>78</v>
      </c>
      <c r="AV649" s="13" t="s">
        <v>76</v>
      </c>
      <c r="AW649" s="13" t="s">
        <v>30</v>
      </c>
      <c r="AX649" s="13" t="s">
        <v>68</v>
      </c>
      <c r="AY649" s="135" t="s">
        <v>168</v>
      </c>
    </row>
    <row r="650" spans="1:51" s="14" customFormat="1" ht="12">
      <c r="A650" s="311"/>
      <c r="B650" s="312"/>
      <c r="C650" s="311"/>
      <c r="D650" s="308" t="s">
        <v>179</v>
      </c>
      <c r="E650" s="313" t="s">
        <v>3</v>
      </c>
      <c r="F650" s="314" t="s">
        <v>839</v>
      </c>
      <c r="G650" s="311"/>
      <c r="H650" s="315">
        <v>2.982</v>
      </c>
      <c r="I650" s="268"/>
      <c r="J650" s="311"/>
      <c r="K650" s="311"/>
      <c r="L650" s="139"/>
      <c r="M650" s="141"/>
      <c r="N650" s="142"/>
      <c r="O650" s="142"/>
      <c r="P650" s="142"/>
      <c r="Q650" s="142"/>
      <c r="R650" s="142"/>
      <c r="S650" s="142"/>
      <c r="T650" s="143"/>
      <c r="AT650" s="140" t="s">
        <v>179</v>
      </c>
      <c r="AU650" s="140" t="s">
        <v>78</v>
      </c>
      <c r="AV650" s="14" t="s">
        <v>78</v>
      </c>
      <c r="AW650" s="14" t="s">
        <v>30</v>
      </c>
      <c r="AX650" s="14" t="s">
        <v>68</v>
      </c>
      <c r="AY650" s="140" t="s">
        <v>168</v>
      </c>
    </row>
    <row r="651" spans="1:51" s="13" customFormat="1" ht="12">
      <c r="A651" s="306"/>
      <c r="B651" s="307"/>
      <c r="C651" s="306"/>
      <c r="D651" s="308" t="s">
        <v>179</v>
      </c>
      <c r="E651" s="309" t="s">
        <v>3</v>
      </c>
      <c r="F651" s="310" t="s">
        <v>840</v>
      </c>
      <c r="G651" s="306"/>
      <c r="H651" s="309" t="s">
        <v>3</v>
      </c>
      <c r="I651" s="267"/>
      <c r="J651" s="306"/>
      <c r="K651" s="306"/>
      <c r="L651" s="134"/>
      <c r="M651" s="136"/>
      <c r="N651" s="137"/>
      <c r="O651" s="137"/>
      <c r="P651" s="137"/>
      <c r="Q651" s="137"/>
      <c r="R651" s="137"/>
      <c r="S651" s="137"/>
      <c r="T651" s="138"/>
      <c r="AT651" s="135" t="s">
        <v>179</v>
      </c>
      <c r="AU651" s="135" t="s">
        <v>78</v>
      </c>
      <c r="AV651" s="13" t="s">
        <v>76</v>
      </c>
      <c r="AW651" s="13" t="s">
        <v>30</v>
      </c>
      <c r="AX651" s="13" t="s">
        <v>68</v>
      </c>
      <c r="AY651" s="135" t="s">
        <v>168</v>
      </c>
    </row>
    <row r="652" spans="1:51" s="14" customFormat="1" ht="12">
      <c r="A652" s="311"/>
      <c r="B652" s="312"/>
      <c r="C652" s="311"/>
      <c r="D652" s="308" t="s">
        <v>179</v>
      </c>
      <c r="E652" s="313" t="s">
        <v>3</v>
      </c>
      <c r="F652" s="314" t="s">
        <v>841</v>
      </c>
      <c r="G652" s="311"/>
      <c r="H652" s="315">
        <v>4.441</v>
      </c>
      <c r="I652" s="268"/>
      <c r="J652" s="311"/>
      <c r="K652" s="311"/>
      <c r="L652" s="139"/>
      <c r="M652" s="141"/>
      <c r="N652" s="142"/>
      <c r="O652" s="142"/>
      <c r="P652" s="142"/>
      <c r="Q652" s="142"/>
      <c r="R652" s="142"/>
      <c r="S652" s="142"/>
      <c r="T652" s="143"/>
      <c r="AT652" s="140" t="s">
        <v>179</v>
      </c>
      <c r="AU652" s="140" t="s">
        <v>78</v>
      </c>
      <c r="AV652" s="14" t="s">
        <v>78</v>
      </c>
      <c r="AW652" s="14" t="s">
        <v>30</v>
      </c>
      <c r="AX652" s="14" t="s">
        <v>68</v>
      </c>
      <c r="AY652" s="140" t="s">
        <v>168</v>
      </c>
    </row>
    <row r="653" spans="1:51" s="13" customFormat="1" ht="12">
      <c r="A653" s="306"/>
      <c r="B653" s="307"/>
      <c r="C653" s="306"/>
      <c r="D653" s="308" t="s">
        <v>179</v>
      </c>
      <c r="E653" s="309" t="s">
        <v>3</v>
      </c>
      <c r="F653" s="310" t="s">
        <v>842</v>
      </c>
      <c r="G653" s="306"/>
      <c r="H653" s="309" t="s">
        <v>3</v>
      </c>
      <c r="I653" s="267"/>
      <c r="J653" s="306"/>
      <c r="K653" s="306"/>
      <c r="L653" s="134"/>
      <c r="M653" s="136"/>
      <c r="N653" s="137"/>
      <c r="O653" s="137"/>
      <c r="P653" s="137"/>
      <c r="Q653" s="137"/>
      <c r="R653" s="137"/>
      <c r="S653" s="137"/>
      <c r="T653" s="138"/>
      <c r="AT653" s="135" t="s">
        <v>179</v>
      </c>
      <c r="AU653" s="135" t="s">
        <v>78</v>
      </c>
      <c r="AV653" s="13" t="s">
        <v>76</v>
      </c>
      <c r="AW653" s="13" t="s">
        <v>30</v>
      </c>
      <c r="AX653" s="13" t="s">
        <v>68</v>
      </c>
      <c r="AY653" s="135" t="s">
        <v>168</v>
      </c>
    </row>
    <row r="654" spans="1:51" s="14" customFormat="1" ht="12">
      <c r="A654" s="311"/>
      <c r="B654" s="312"/>
      <c r="C654" s="311"/>
      <c r="D654" s="308" t="s">
        <v>179</v>
      </c>
      <c r="E654" s="313" t="s">
        <v>3</v>
      </c>
      <c r="F654" s="314" t="s">
        <v>843</v>
      </c>
      <c r="G654" s="311"/>
      <c r="H654" s="315">
        <v>0.918</v>
      </c>
      <c r="I654" s="268"/>
      <c r="J654" s="311"/>
      <c r="K654" s="311"/>
      <c r="L654" s="139"/>
      <c r="M654" s="141"/>
      <c r="N654" s="142"/>
      <c r="O654" s="142"/>
      <c r="P654" s="142"/>
      <c r="Q654" s="142"/>
      <c r="R654" s="142"/>
      <c r="S654" s="142"/>
      <c r="T654" s="143"/>
      <c r="AT654" s="140" t="s">
        <v>179</v>
      </c>
      <c r="AU654" s="140" t="s">
        <v>78</v>
      </c>
      <c r="AV654" s="14" t="s">
        <v>78</v>
      </c>
      <c r="AW654" s="14" t="s">
        <v>30</v>
      </c>
      <c r="AX654" s="14" t="s">
        <v>68</v>
      </c>
      <c r="AY654" s="140" t="s">
        <v>168</v>
      </c>
    </row>
    <row r="655" spans="1:51" s="13" customFormat="1" ht="12">
      <c r="A655" s="306"/>
      <c r="B655" s="307"/>
      <c r="C655" s="306"/>
      <c r="D655" s="308" t="s">
        <v>179</v>
      </c>
      <c r="E655" s="309" t="s">
        <v>3</v>
      </c>
      <c r="F655" s="310" t="s">
        <v>844</v>
      </c>
      <c r="G655" s="306"/>
      <c r="H655" s="309" t="s">
        <v>3</v>
      </c>
      <c r="I655" s="267"/>
      <c r="J655" s="306"/>
      <c r="K655" s="306"/>
      <c r="L655" s="134"/>
      <c r="M655" s="136"/>
      <c r="N655" s="137"/>
      <c r="O655" s="137"/>
      <c r="P655" s="137"/>
      <c r="Q655" s="137"/>
      <c r="R655" s="137"/>
      <c r="S655" s="137"/>
      <c r="T655" s="138"/>
      <c r="AT655" s="135" t="s">
        <v>179</v>
      </c>
      <c r="AU655" s="135" t="s">
        <v>78</v>
      </c>
      <c r="AV655" s="13" t="s">
        <v>76</v>
      </c>
      <c r="AW655" s="13" t="s">
        <v>30</v>
      </c>
      <c r="AX655" s="13" t="s">
        <v>68</v>
      </c>
      <c r="AY655" s="135" t="s">
        <v>168</v>
      </c>
    </row>
    <row r="656" spans="1:51" s="14" customFormat="1" ht="12">
      <c r="A656" s="311"/>
      <c r="B656" s="312"/>
      <c r="C656" s="311"/>
      <c r="D656" s="308" t="s">
        <v>179</v>
      </c>
      <c r="E656" s="313" t="s">
        <v>3</v>
      </c>
      <c r="F656" s="314" t="s">
        <v>845</v>
      </c>
      <c r="G656" s="311"/>
      <c r="H656" s="315">
        <v>8.231</v>
      </c>
      <c r="I656" s="268"/>
      <c r="J656" s="311"/>
      <c r="K656" s="311"/>
      <c r="L656" s="139"/>
      <c r="M656" s="141"/>
      <c r="N656" s="142"/>
      <c r="O656" s="142"/>
      <c r="P656" s="142"/>
      <c r="Q656" s="142"/>
      <c r="R656" s="142"/>
      <c r="S656" s="142"/>
      <c r="T656" s="143"/>
      <c r="AT656" s="140" t="s">
        <v>179</v>
      </c>
      <c r="AU656" s="140" t="s">
        <v>78</v>
      </c>
      <c r="AV656" s="14" t="s">
        <v>78</v>
      </c>
      <c r="AW656" s="14" t="s">
        <v>30</v>
      </c>
      <c r="AX656" s="14" t="s">
        <v>68</v>
      </c>
      <c r="AY656" s="140" t="s">
        <v>168</v>
      </c>
    </row>
    <row r="657" spans="1:51" s="13" customFormat="1" ht="12">
      <c r="A657" s="306"/>
      <c r="B657" s="307"/>
      <c r="C657" s="306"/>
      <c r="D657" s="308" t="s">
        <v>179</v>
      </c>
      <c r="E657" s="309" t="s">
        <v>3</v>
      </c>
      <c r="F657" s="310" t="s">
        <v>846</v>
      </c>
      <c r="G657" s="306"/>
      <c r="H657" s="309" t="s">
        <v>3</v>
      </c>
      <c r="I657" s="267"/>
      <c r="J657" s="306"/>
      <c r="K657" s="306"/>
      <c r="L657" s="134"/>
      <c r="M657" s="136"/>
      <c r="N657" s="137"/>
      <c r="O657" s="137"/>
      <c r="P657" s="137"/>
      <c r="Q657" s="137"/>
      <c r="R657" s="137"/>
      <c r="S657" s="137"/>
      <c r="T657" s="138"/>
      <c r="AT657" s="135" t="s">
        <v>179</v>
      </c>
      <c r="AU657" s="135" t="s">
        <v>78</v>
      </c>
      <c r="AV657" s="13" t="s">
        <v>76</v>
      </c>
      <c r="AW657" s="13" t="s">
        <v>30</v>
      </c>
      <c r="AX657" s="13" t="s">
        <v>68</v>
      </c>
      <c r="AY657" s="135" t="s">
        <v>168</v>
      </c>
    </row>
    <row r="658" spans="1:51" s="14" customFormat="1" ht="12">
      <c r="A658" s="311"/>
      <c r="B658" s="312"/>
      <c r="C658" s="311"/>
      <c r="D658" s="308" t="s">
        <v>179</v>
      </c>
      <c r="E658" s="313" t="s">
        <v>3</v>
      </c>
      <c r="F658" s="314" t="s">
        <v>847</v>
      </c>
      <c r="G658" s="311"/>
      <c r="H658" s="315">
        <v>2.698</v>
      </c>
      <c r="I658" s="268"/>
      <c r="J658" s="311"/>
      <c r="K658" s="311"/>
      <c r="L658" s="139"/>
      <c r="M658" s="141"/>
      <c r="N658" s="142"/>
      <c r="O658" s="142"/>
      <c r="P658" s="142"/>
      <c r="Q658" s="142"/>
      <c r="R658" s="142"/>
      <c r="S658" s="142"/>
      <c r="T658" s="143"/>
      <c r="AT658" s="140" t="s">
        <v>179</v>
      </c>
      <c r="AU658" s="140" t="s">
        <v>78</v>
      </c>
      <c r="AV658" s="14" t="s">
        <v>78</v>
      </c>
      <c r="AW658" s="14" t="s">
        <v>30</v>
      </c>
      <c r="AX658" s="14" t="s">
        <v>68</v>
      </c>
      <c r="AY658" s="140" t="s">
        <v>168</v>
      </c>
    </row>
    <row r="659" spans="1:51" s="13" customFormat="1" ht="12">
      <c r="A659" s="306"/>
      <c r="B659" s="307"/>
      <c r="C659" s="306"/>
      <c r="D659" s="308" t="s">
        <v>179</v>
      </c>
      <c r="E659" s="309" t="s">
        <v>3</v>
      </c>
      <c r="F659" s="310" t="s">
        <v>848</v>
      </c>
      <c r="G659" s="306"/>
      <c r="H659" s="309" t="s">
        <v>3</v>
      </c>
      <c r="I659" s="267"/>
      <c r="J659" s="306"/>
      <c r="K659" s="306"/>
      <c r="L659" s="134"/>
      <c r="M659" s="136"/>
      <c r="N659" s="137"/>
      <c r="O659" s="137"/>
      <c r="P659" s="137"/>
      <c r="Q659" s="137"/>
      <c r="R659" s="137"/>
      <c r="S659" s="137"/>
      <c r="T659" s="138"/>
      <c r="AT659" s="135" t="s">
        <v>179</v>
      </c>
      <c r="AU659" s="135" t="s">
        <v>78</v>
      </c>
      <c r="AV659" s="13" t="s">
        <v>76</v>
      </c>
      <c r="AW659" s="13" t="s">
        <v>30</v>
      </c>
      <c r="AX659" s="13" t="s">
        <v>68</v>
      </c>
      <c r="AY659" s="135" t="s">
        <v>168</v>
      </c>
    </row>
    <row r="660" spans="1:51" s="14" customFormat="1" ht="12">
      <c r="A660" s="311"/>
      <c r="B660" s="312"/>
      <c r="C660" s="311"/>
      <c r="D660" s="308" t="s">
        <v>179</v>
      </c>
      <c r="E660" s="313" t="s">
        <v>3</v>
      </c>
      <c r="F660" s="314" t="s">
        <v>849</v>
      </c>
      <c r="G660" s="311"/>
      <c r="H660" s="315">
        <v>3.768</v>
      </c>
      <c r="I660" s="268"/>
      <c r="J660" s="311"/>
      <c r="K660" s="311"/>
      <c r="L660" s="139"/>
      <c r="M660" s="141"/>
      <c r="N660" s="142"/>
      <c r="O660" s="142"/>
      <c r="P660" s="142"/>
      <c r="Q660" s="142"/>
      <c r="R660" s="142"/>
      <c r="S660" s="142"/>
      <c r="T660" s="143"/>
      <c r="AT660" s="140" t="s">
        <v>179</v>
      </c>
      <c r="AU660" s="140" t="s">
        <v>78</v>
      </c>
      <c r="AV660" s="14" t="s">
        <v>78</v>
      </c>
      <c r="AW660" s="14" t="s">
        <v>30</v>
      </c>
      <c r="AX660" s="14" t="s">
        <v>68</v>
      </c>
      <c r="AY660" s="140" t="s">
        <v>168</v>
      </c>
    </row>
    <row r="661" spans="1:51" s="13" customFormat="1" ht="12">
      <c r="A661" s="306"/>
      <c r="B661" s="307"/>
      <c r="C661" s="306"/>
      <c r="D661" s="308" t="s">
        <v>179</v>
      </c>
      <c r="E661" s="309" t="s">
        <v>3</v>
      </c>
      <c r="F661" s="310" t="s">
        <v>850</v>
      </c>
      <c r="G661" s="306"/>
      <c r="H661" s="309" t="s">
        <v>3</v>
      </c>
      <c r="I661" s="267"/>
      <c r="J661" s="306"/>
      <c r="K661" s="306"/>
      <c r="L661" s="134"/>
      <c r="M661" s="136"/>
      <c r="N661" s="137"/>
      <c r="O661" s="137"/>
      <c r="P661" s="137"/>
      <c r="Q661" s="137"/>
      <c r="R661" s="137"/>
      <c r="S661" s="137"/>
      <c r="T661" s="138"/>
      <c r="AT661" s="135" t="s">
        <v>179</v>
      </c>
      <c r="AU661" s="135" t="s">
        <v>78</v>
      </c>
      <c r="AV661" s="13" t="s">
        <v>76</v>
      </c>
      <c r="AW661" s="13" t="s">
        <v>30</v>
      </c>
      <c r="AX661" s="13" t="s">
        <v>68</v>
      </c>
      <c r="AY661" s="135" t="s">
        <v>168</v>
      </c>
    </row>
    <row r="662" spans="1:51" s="14" customFormat="1" ht="12">
      <c r="A662" s="311"/>
      <c r="B662" s="312"/>
      <c r="C662" s="311"/>
      <c r="D662" s="308" t="s">
        <v>179</v>
      </c>
      <c r="E662" s="313" t="s">
        <v>3</v>
      </c>
      <c r="F662" s="314" t="s">
        <v>851</v>
      </c>
      <c r="G662" s="311"/>
      <c r="H662" s="315">
        <v>3.092</v>
      </c>
      <c r="I662" s="268"/>
      <c r="J662" s="311"/>
      <c r="K662" s="311"/>
      <c r="L662" s="139"/>
      <c r="M662" s="141"/>
      <c r="N662" s="142"/>
      <c r="O662" s="142"/>
      <c r="P662" s="142"/>
      <c r="Q662" s="142"/>
      <c r="R662" s="142"/>
      <c r="S662" s="142"/>
      <c r="T662" s="143"/>
      <c r="AT662" s="140" t="s">
        <v>179</v>
      </c>
      <c r="AU662" s="140" t="s">
        <v>78</v>
      </c>
      <c r="AV662" s="14" t="s">
        <v>78</v>
      </c>
      <c r="AW662" s="14" t="s">
        <v>30</v>
      </c>
      <c r="AX662" s="14" t="s">
        <v>68</v>
      </c>
      <c r="AY662" s="140" t="s">
        <v>168</v>
      </c>
    </row>
    <row r="663" spans="1:51" s="14" customFormat="1" ht="12">
      <c r="A663" s="311"/>
      <c r="B663" s="312"/>
      <c r="C663" s="311"/>
      <c r="D663" s="308" t="s">
        <v>179</v>
      </c>
      <c r="E663" s="313" t="s">
        <v>3</v>
      </c>
      <c r="F663" s="314" t="s">
        <v>852</v>
      </c>
      <c r="G663" s="311"/>
      <c r="H663" s="315">
        <v>5.115</v>
      </c>
      <c r="I663" s="268"/>
      <c r="J663" s="311"/>
      <c r="K663" s="311"/>
      <c r="L663" s="139"/>
      <c r="M663" s="141"/>
      <c r="N663" s="142"/>
      <c r="O663" s="142"/>
      <c r="P663" s="142"/>
      <c r="Q663" s="142"/>
      <c r="R663" s="142"/>
      <c r="S663" s="142"/>
      <c r="T663" s="143"/>
      <c r="AT663" s="140" t="s">
        <v>179</v>
      </c>
      <c r="AU663" s="140" t="s">
        <v>78</v>
      </c>
      <c r="AV663" s="14" t="s">
        <v>78</v>
      </c>
      <c r="AW663" s="14" t="s">
        <v>30</v>
      </c>
      <c r="AX663" s="14" t="s">
        <v>68</v>
      </c>
      <c r="AY663" s="140" t="s">
        <v>168</v>
      </c>
    </row>
    <row r="664" spans="1:51" s="16" customFormat="1" ht="12">
      <c r="A664" s="321"/>
      <c r="B664" s="322"/>
      <c r="C664" s="321"/>
      <c r="D664" s="308" t="s">
        <v>179</v>
      </c>
      <c r="E664" s="323" t="s">
        <v>3</v>
      </c>
      <c r="F664" s="324" t="s">
        <v>198</v>
      </c>
      <c r="G664" s="321"/>
      <c r="H664" s="325">
        <v>31.245</v>
      </c>
      <c r="I664" s="270"/>
      <c r="J664" s="321"/>
      <c r="K664" s="321"/>
      <c r="L664" s="149"/>
      <c r="M664" s="151"/>
      <c r="N664" s="152"/>
      <c r="O664" s="152"/>
      <c r="P664" s="152"/>
      <c r="Q664" s="152"/>
      <c r="R664" s="152"/>
      <c r="S664" s="152"/>
      <c r="T664" s="153"/>
      <c r="AT664" s="150" t="s">
        <v>179</v>
      </c>
      <c r="AU664" s="150" t="s">
        <v>78</v>
      </c>
      <c r="AV664" s="16" t="s">
        <v>199</v>
      </c>
      <c r="AW664" s="16" t="s">
        <v>30</v>
      </c>
      <c r="AX664" s="16" t="s">
        <v>68</v>
      </c>
      <c r="AY664" s="150" t="s">
        <v>168</v>
      </c>
    </row>
    <row r="665" spans="1:51" s="13" customFormat="1" ht="12">
      <c r="A665" s="306"/>
      <c r="B665" s="307"/>
      <c r="C665" s="306"/>
      <c r="D665" s="308" t="s">
        <v>179</v>
      </c>
      <c r="E665" s="309" t="s">
        <v>3</v>
      </c>
      <c r="F665" s="310" t="s">
        <v>853</v>
      </c>
      <c r="G665" s="306"/>
      <c r="H665" s="309" t="s">
        <v>3</v>
      </c>
      <c r="I665" s="267"/>
      <c r="J665" s="306"/>
      <c r="K665" s="306"/>
      <c r="L665" s="134"/>
      <c r="M665" s="136"/>
      <c r="N665" s="137"/>
      <c r="O665" s="137"/>
      <c r="P665" s="137"/>
      <c r="Q665" s="137"/>
      <c r="R665" s="137"/>
      <c r="S665" s="137"/>
      <c r="T665" s="138"/>
      <c r="AT665" s="135" t="s">
        <v>179</v>
      </c>
      <c r="AU665" s="135" t="s">
        <v>78</v>
      </c>
      <c r="AV665" s="13" t="s">
        <v>76</v>
      </c>
      <c r="AW665" s="13" t="s">
        <v>30</v>
      </c>
      <c r="AX665" s="13" t="s">
        <v>68</v>
      </c>
      <c r="AY665" s="135" t="s">
        <v>168</v>
      </c>
    </row>
    <row r="666" spans="1:51" s="14" customFormat="1" ht="12">
      <c r="A666" s="311"/>
      <c r="B666" s="312"/>
      <c r="C666" s="311"/>
      <c r="D666" s="308" t="s">
        <v>179</v>
      </c>
      <c r="E666" s="313" t="s">
        <v>3</v>
      </c>
      <c r="F666" s="314" t="s">
        <v>854</v>
      </c>
      <c r="G666" s="311"/>
      <c r="H666" s="315">
        <v>5.297</v>
      </c>
      <c r="I666" s="268"/>
      <c r="J666" s="311"/>
      <c r="K666" s="311"/>
      <c r="L666" s="139"/>
      <c r="M666" s="141"/>
      <c r="N666" s="142"/>
      <c r="O666" s="142"/>
      <c r="P666" s="142"/>
      <c r="Q666" s="142"/>
      <c r="R666" s="142"/>
      <c r="S666" s="142"/>
      <c r="T666" s="143"/>
      <c r="AT666" s="140" t="s">
        <v>179</v>
      </c>
      <c r="AU666" s="140" t="s">
        <v>78</v>
      </c>
      <c r="AV666" s="14" t="s">
        <v>78</v>
      </c>
      <c r="AW666" s="14" t="s">
        <v>30</v>
      </c>
      <c r="AX666" s="14" t="s">
        <v>68</v>
      </c>
      <c r="AY666" s="140" t="s">
        <v>168</v>
      </c>
    </row>
    <row r="667" spans="1:51" s="16" customFormat="1" ht="12">
      <c r="A667" s="321"/>
      <c r="B667" s="322"/>
      <c r="C667" s="321"/>
      <c r="D667" s="308" t="s">
        <v>179</v>
      </c>
      <c r="E667" s="323" t="s">
        <v>3</v>
      </c>
      <c r="F667" s="324" t="s">
        <v>198</v>
      </c>
      <c r="G667" s="321"/>
      <c r="H667" s="325">
        <v>5.297</v>
      </c>
      <c r="I667" s="270"/>
      <c r="J667" s="321"/>
      <c r="K667" s="321"/>
      <c r="L667" s="149"/>
      <c r="M667" s="151"/>
      <c r="N667" s="152"/>
      <c r="O667" s="152"/>
      <c r="P667" s="152"/>
      <c r="Q667" s="152"/>
      <c r="R667" s="152"/>
      <c r="S667" s="152"/>
      <c r="T667" s="153"/>
      <c r="AT667" s="150" t="s">
        <v>179</v>
      </c>
      <c r="AU667" s="150" t="s">
        <v>78</v>
      </c>
      <c r="AV667" s="16" t="s">
        <v>199</v>
      </c>
      <c r="AW667" s="16" t="s">
        <v>30</v>
      </c>
      <c r="AX667" s="16" t="s">
        <v>68</v>
      </c>
      <c r="AY667" s="150" t="s">
        <v>168</v>
      </c>
    </row>
    <row r="668" spans="1:51" s="13" customFormat="1" ht="12">
      <c r="A668" s="306"/>
      <c r="B668" s="307"/>
      <c r="C668" s="306"/>
      <c r="D668" s="308" t="s">
        <v>179</v>
      </c>
      <c r="E668" s="309" t="s">
        <v>3</v>
      </c>
      <c r="F668" s="310" t="s">
        <v>855</v>
      </c>
      <c r="G668" s="306"/>
      <c r="H668" s="309" t="s">
        <v>3</v>
      </c>
      <c r="I668" s="267"/>
      <c r="J668" s="306"/>
      <c r="K668" s="306"/>
      <c r="L668" s="134"/>
      <c r="M668" s="136"/>
      <c r="N668" s="137"/>
      <c r="O668" s="137"/>
      <c r="P668" s="137"/>
      <c r="Q668" s="137"/>
      <c r="R668" s="137"/>
      <c r="S668" s="137"/>
      <c r="T668" s="138"/>
      <c r="AT668" s="135" t="s">
        <v>179</v>
      </c>
      <c r="AU668" s="135" t="s">
        <v>78</v>
      </c>
      <c r="AV668" s="13" t="s">
        <v>76</v>
      </c>
      <c r="AW668" s="13" t="s">
        <v>30</v>
      </c>
      <c r="AX668" s="13" t="s">
        <v>68</v>
      </c>
      <c r="AY668" s="135" t="s">
        <v>168</v>
      </c>
    </row>
    <row r="669" spans="1:51" s="14" customFormat="1" ht="12">
      <c r="A669" s="311"/>
      <c r="B669" s="312"/>
      <c r="C669" s="311"/>
      <c r="D669" s="308" t="s">
        <v>179</v>
      </c>
      <c r="E669" s="313" t="s">
        <v>3</v>
      </c>
      <c r="F669" s="314" t="s">
        <v>856</v>
      </c>
      <c r="G669" s="311"/>
      <c r="H669" s="315">
        <v>14.877</v>
      </c>
      <c r="I669" s="268"/>
      <c r="J669" s="311"/>
      <c r="K669" s="311"/>
      <c r="L669" s="139"/>
      <c r="M669" s="141"/>
      <c r="N669" s="142"/>
      <c r="O669" s="142"/>
      <c r="P669" s="142"/>
      <c r="Q669" s="142"/>
      <c r="R669" s="142"/>
      <c r="S669" s="142"/>
      <c r="T669" s="143"/>
      <c r="AT669" s="140" t="s">
        <v>179</v>
      </c>
      <c r="AU669" s="140" t="s">
        <v>78</v>
      </c>
      <c r="AV669" s="14" t="s">
        <v>78</v>
      </c>
      <c r="AW669" s="14" t="s">
        <v>30</v>
      </c>
      <c r="AX669" s="14" t="s">
        <v>68</v>
      </c>
      <c r="AY669" s="140" t="s">
        <v>168</v>
      </c>
    </row>
    <row r="670" spans="1:51" s="16" customFormat="1" ht="12">
      <c r="A670" s="321"/>
      <c r="B670" s="322"/>
      <c r="C670" s="321"/>
      <c r="D670" s="308" t="s">
        <v>179</v>
      </c>
      <c r="E670" s="323" t="s">
        <v>3</v>
      </c>
      <c r="F670" s="324" t="s">
        <v>198</v>
      </c>
      <c r="G670" s="321"/>
      <c r="H670" s="325">
        <v>14.877</v>
      </c>
      <c r="I670" s="270"/>
      <c r="J670" s="321"/>
      <c r="K670" s="321"/>
      <c r="L670" s="149"/>
      <c r="M670" s="151"/>
      <c r="N670" s="152"/>
      <c r="O670" s="152"/>
      <c r="P670" s="152"/>
      <c r="Q670" s="152"/>
      <c r="R670" s="152"/>
      <c r="S670" s="152"/>
      <c r="T670" s="153"/>
      <c r="AT670" s="150" t="s">
        <v>179</v>
      </c>
      <c r="AU670" s="150" t="s">
        <v>78</v>
      </c>
      <c r="AV670" s="16" t="s">
        <v>199</v>
      </c>
      <c r="AW670" s="16" t="s">
        <v>30</v>
      </c>
      <c r="AX670" s="16" t="s">
        <v>68</v>
      </c>
      <c r="AY670" s="150" t="s">
        <v>168</v>
      </c>
    </row>
    <row r="671" spans="1:51" s="13" customFormat="1" ht="12">
      <c r="A671" s="306"/>
      <c r="B671" s="307"/>
      <c r="C671" s="306"/>
      <c r="D671" s="308" t="s">
        <v>179</v>
      </c>
      <c r="E671" s="309" t="s">
        <v>3</v>
      </c>
      <c r="F671" s="310" t="s">
        <v>857</v>
      </c>
      <c r="G671" s="306"/>
      <c r="H671" s="309" t="s">
        <v>3</v>
      </c>
      <c r="I671" s="267"/>
      <c r="J671" s="306"/>
      <c r="K671" s="306"/>
      <c r="L671" s="134"/>
      <c r="M671" s="136"/>
      <c r="N671" s="137"/>
      <c r="O671" s="137"/>
      <c r="P671" s="137"/>
      <c r="Q671" s="137"/>
      <c r="R671" s="137"/>
      <c r="S671" s="137"/>
      <c r="T671" s="138"/>
      <c r="AT671" s="135" t="s">
        <v>179</v>
      </c>
      <c r="AU671" s="135" t="s">
        <v>78</v>
      </c>
      <c r="AV671" s="13" t="s">
        <v>76</v>
      </c>
      <c r="AW671" s="13" t="s">
        <v>30</v>
      </c>
      <c r="AX671" s="13" t="s">
        <v>68</v>
      </c>
      <c r="AY671" s="135" t="s">
        <v>168</v>
      </c>
    </row>
    <row r="672" spans="1:51" s="14" customFormat="1" ht="12">
      <c r="A672" s="311"/>
      <c r="B672" s="312"/>
      <c r="C672" s="311"/>
      <c r="D672" s="308" t="s">
        <v>179</v>
      </c>
      <c r="E672" s="313" t="s">
        <v>3</v>
      </c>
      <c r="F672" s="314" t="s">
        <v>858</v>
      </c>
      <c r="G672" s="311"/>
      <c r="H672" s="315">
        <v>11.895</v>
      </c>
      <c r="I672" s="268"/>
      <c r="J672" s="311"/>
      <c r="K672" s="311"/>
      <c r="L672" s="139"/>
      <c r="M672" s="141"/>
      <c r="N672" s="142"/>
      <c r="O672" s="142"/>
      <c r="P672" s="142"/>
      <c r="Q672" s="142"/>
      <c r="R672" s="142"/>
      <c r="S672" s="142"/>
      <c r="T672" s="143"/>
      <c r="AT672" s="140" t="s">
        <v>179</v>
      </c>
      <c r="AU672" s="140" t="s">
        <v>78</v>
      </c>
      <c r="AV672" s="14" t="s">
        <v>78</v>
      </c>
      <c r="AW672" s="14" t="s">
        <v>30</v>
      </c>
      <c r="AX672" s="14" t="s">
        <v>68</v>
      </c>
      <c r="AY672" s="140" t="s">
        <v>168</v>
      </c>
    </row>
    <row r="673" spans="1:51" s="16" customFormat="1" ht="12">
      <c r="A673" s="321"/>
      <c r="B673" s="322"/>
      <c r="C673" s="321"/>
      <c r="D673" s="308" t="s">
        <v>179</v>
      </c>
      <c r="E673" s="323" t="s">
        <v>3</v>
      </c>
      <c r="F673" s="324" t="s">
        <v>198</v>
      </c>
      <c r="G673" s="321"/>
      <c r="H673" s="325">
        <v>11.895</v>
      </c>
      <c r="I673" s="270"/>
      <c r="J673" s="321"/>
      <c r="K673" s="321"/>
      <c r="L673" s="149"/>
      <c r="M673" s="151"/>
      <c r="N673" s="152"/>
      <c r="O673" s="152"/>
      <c r="P673" s="152"/>
      <c r="Q673" s="152"/>
      <c r="R673" s="152"/>
      <c r="S673" s="152"/>
      <c r="T673" s="153"/>
      <c r="AT673" s="150" t="s">
        <v>179</v>
      </c>
      <c r="AU673" s="150" t="s">
        <v>78</v>
      </c>
      <c r="AV673" s="16" t="s">
        <v>199</v>
      </c>
      <c r="AW673" s="16" t="s">
        <v>30</v>
      </c>
      <c r="AX673" s="16" t="s">
        <v>68</v>
      </c>
      <c r="AY673" s="150" t="s">
        <v>168</v>
      </c>
    </row>
    <row r="674" spans="1:51" s="15" customFormat="1" ht="12">
      <c r="A674" s="316"/>
      <c r="B674" s="317"/>
      <c r="C674" s="316"/>
      <c r="D674" s="308" t="s">
        <v>179</v>
      </c>
      <c r="E674" s="318" t="s">
        <v>3</v>
      </c>
      <c r="F674" s="319" t="s">
        <v>186</v>
      </c>
      <c r="G674" s="316"/>
      <c r="H674" s="320">
        <v>223.314</v>
      </c>
      <c r="I674" s="269"/>
      <c r="J674" s="316"/>
      <c r="K674" s="316"/>
      <c r="L674" s="144"/>
      <c r="M674" s="146"/>
      <c r="N674" s="147"/>
      <c r="O674" s="147"/>
      <c r="P674" s="147"/>
      <c r="Q674" s="147"/>
      <c r="R674" s="147"/>
      <c r="S674" s="147"/>
      <c r="T674" s="148"/>
      <c r="AT674" s="145" t="s">
        <v>179</v>
      </c>
      <c r="AU674" s="145" t="s">
        <v>78</v>
      </c>
      <c r="AV674" s="15" t="s">
        <v>175</v>
      </c>
      <c r="AW674" s="15" t="s">
        <v>30</v>
      </c>
      <c r="AX674" s="15" t="s">
        <v>76</v>
      </c>
      <c r="AY674" s="145" t="s">
        <v>168</v>
      </c>
    </row>
    <row r="675" spans="1:65" s="2" customFormat="1" ht="24.2" customHeight="1">
      <c r="A675" s="273"/>
      <c r="B675" s="276"/>
      <c r="C675" s="326" t="s">
        <v>859</v>
      </c>
      <c r="D675" s="326" t="s">
        <v>332</v>
      </c>
      <c r="E675" s="327" t="s">
        <v>860</v>
      </c>
      <c r="F675" s="328" t="s">
        <v>861</v>
      </c>
      <c r="G675" s="329" t="s">
        <v>263</v>
      </c>
      <c r="H675" s="330">
        <v>260.272</v>
      </c>
      <c r="I675" s="272"/>
      <c r="J675" s="331">
        <f>ROUND(I675*H675,2)</f>
        <v>0</v>
      </c>
      <c r="K675" s="328" t="s">
        <v>174</v>
      </c>
      <c r="L675" s="154"/>
      <c r="M675" s="155" t="s">
        <v>3</v>
      </c>
      <c r="N675" s="156" t="s">
        <v>39</v>
      </c>
      <c r="O675" s="128">
        <v>0</v>
      </c>
      <c r="P675" s="128">
        <f>O675*H675</f>
        <v>0</v>
      </c>
      <c r="Q675" s="128">
        <v>0.0048</v>
      </c>
      <c r="R675" s="128">
        <f>Q675*H675</f>
        <v>1.2493055999999998</v>
      </c>
      <c r="S675" s="128">
        <v>0</v>
      </c>
      <c r="T675" s="129">
        <f>S675*H675</f>
        <v>0</v>
      </c>
      <c r="U675" s="31"/>
      <c r="V675" s="31"/>
      <c r="W675" s="31"/>
      <c r="X675" s="31"/>
      <c r="Y675" s="31"/>
      <c r="Z675" s="31"/>
      <c r="AA675" s="31"/>
      <c r="AB675" s="31"/>
      <c r="AC675" s="31"/>
      <c r="AD675" s="31"/>
      <c r="AE675" s="31"/>
      <c r="AR675" s="130" t="s">
        <v>440</v>
      </c>
      <c r="AT675" s="130" t="s">
        <v>332</v>
      </c>
      <c r="AU675" s="130" t="s">
        <v>78</v>
      </c>
      <c r="AY675" s="19" t="s">
        <v>168</v>
      </c>
      <c r="BE675" s="131">
        <f>IF(N675="základní",J675,0)</f>
        <v>0</v>
      </c>
      <c r="BF675" s="131">
        <f>IF(N675="snížená",J675,0)</f>
        <v>0</v>
      </c>
      <c r="BG675" s="131">
        <f>IF(N675="zákl. přenesená",J675,0)</f>
        <v>0</v>
      </c>
      <c r="BH675" s="131">
        <f>IF(N675="sníž. přenesená",J675,0)</f>
        <v>0</v>
      </c>
      <c r="BI675" s="131">
        <f>IF(N675="nulová",J675,0)</f>
        <v>0</v>
      </c>
      <c r="BJ675" s="19" t="s">
        <v>76</v>
      </c>
      <c r="BK675" s="131">
        <f>ROUND(I675*H675,2)</f>
        <v>0</v>
      </c>
      <c r="BL675" s="19" t="s">
        <v>323</v>
      </c>
      <c r="BM675" s="130" t="s">
        <v>862</v>
      </c>
    </row>
    <row r="676" spans="1:51" s="14" customFormat="1" ht="12">
      <c r="A676" s="311"/>
      <c r="B676" s="312"/>
      <c r="C676" s="311"/>
      <c r="D676" s="308" t="s">
        <v>179</v>
      </c>
      <c r="E676" s="311"/>
      <c r="F676" s="314" t="s">
        <v>863</v>
      </c>
      <c r="G676" s="311"/>
      <c r="H676" s="315">
        <v>260.272</v>
      </c>
      <c r="I676" s="268"/>
      <c r="J676" s="311"/>
      <c r="K676" s="311"/>
      <c r="L676" s="139"/>
      <c r="M676" s="141"/>
      <c r="N676" s="142"/>
      <c r="O676" s="142"/>
      <c r="P676" s="142"/>
      <c r="Q676" s="142"/>
      <c r="R676" s="142"/>
      <c r="S676" s="142"/>
      <c r="T676" s="143"/>
      <c r="AT676" s="140" t="s">
        <v>179</v>
      </c>
      <c r="AU676" s="140" t="s">
        <v>78</v>
      </c>
      <c r="AV676" s="14" t="s">
        <v>78</v>
      </c>
      <c r="AW676" s="14" t="s">
        <v>4</v>
      </c>
      <c r="AX676" s="14" t="s">
        <v>76</v>
      </c>
      <c r="AY676" s="140" t="s">
        <v>168</v>
      </c>
    </row>
    <row r="677" spans="1:65" s="2" customFormat="1" ht="24.2" customHeight="1">
      <c r="A677" s="273"/>
      <c r="B677" s="276"/>
      <c r="C677" s="298" t="s">
        <v>864</v>
      </c>
      <c r="D677" s="298" t="s">
        <v>170</v>
      </c>
      <c r="E677" s="299" t="s">
        <v>865</v>
      </c>
      <c r="F677" s="300" t="s">
        <v>866</v>
      </c>
      <c r="G677" s="301" t="s">
        <v>335</v>
      </c>
      <c r="H677" s="302">
        <v>65.745</v>
      </c>
      <c r="I677" s="266"/>
      <c r="J677" s="303">
        <f>ROUND(I677*H677,2)</f>
        <v>0</v>
      </c>
      <c r="K677" s="300" t="s">
        <v>174</v>
      </c>
      <c r="L677" s="32"/>
      <c r="M677" s="126" t="s">
        <v>3</v>
      </c>
      <c r="N677" s="127" t="s">
        <v>39</v>
      </c>
      <c r="O677" s="128">
        <v>0.11</v>
      </c>
      <c r="P677" s="128">
        <f>O677*H677</f>
        <v>7.23195</v>
      </c>
      <c r="Q677" s="128">
        <v>0.0006</v>
      </c>
      <c r="R677" s="128">
        <f>Q677*H677</f>
        <v>0.039446999999999996</v>
      </c>
      <c r="S677" s="128">
        <v>0</v>
      </c>
      <c r="T677" s="129">
        <f>S677*H677</f>
        <v>0</v>
      </c>
      <c r="U677" s="31"/>
      <c r="V677" s="31"/>
      <c r="W677" s="31"/>
      <c r="X677" s="31"/>
      <c r="Y677" s="31"/>
      <c r="Z677" s="31"/>
      <c r="AA677" s="31"/>
      <c r="AB677" s="31"/>
      <c r="AC677" s="31"/>
      <c r="AD677" s="31"/>
      <c r="AE677" s="31"/>
      <c r="AR677" s="130" t="s">
        <v>323</v>
      </c>
      <c r="AT677" s="130" t="s">
        <v>170</v>
      </c>
      <c r="AU677" s="130" t="s">
        <v>78</v>
      </c>
      <c r="AY677" s="19" t="s">
        <v>168</v>
      </c>
      <c r="BE677" s="131">
        <f>IF(N677="základní",J677,0)</f>
        <v>0</v>
      </c>
      <c r="BF677" s="131">
        <f>IF(N677="snížená",J677,0)</f>
        <v>0</v>
      </c>
      <c r="BG677" s="131">
        <f>IF(N677="zákl. přenesená",J677,0)</f>
        <v>0</v>
      </c>
      <c r="BH677" s="131">
        <f>IF(N677="sníž. přenesená",J677,0)</f>
        <v>0</v>
      </c>
      <c r="BI677" s="131">
        <f>IF(N677="nulová",J677,0)</f>
        <v>0</v>
      </c>
      <c r="BJ677" s="19" t="s">
        <v>76</v>
      </c>
      <c r="BK677" s="131">
        <f>ROUND(I677*H677,2)</f>
        <v>0</v>
      </c>
      <c r="BL677" s="19" t="s">
        <v>323</v>
      </c>
      <c r="BM677" s="130" t="s">
        <v>867</v>
      </c>
    </row>
    <row r="678" spans="1:47" s="2" customFormat="1" ht="12">
      <c r="A678" s="273"/>
      <c r="B678" s="276"/>
      <c r="C678" s="273"/>
      <c r="D678" s="304" t="s">
        <v>177</v>
      </c>
      <c r="E678" s="273"/>
      <c r="F678" s="305" t="s">
        <v>868</v>
      </c>
      <c r="G678" s="273"/>
      <c r="H678" s="273"/>
      <c r="I678" s="263"/>
      <c r="J678" s="273"/>
      <c r="K678" s="273"/>
      <c r="L678" s="32"/>
      <c r="M678" s="132"/>
      <c r="N678" s="133"/>
      <c r="O678" s="50"/>
      <c r="P678" s="50"/>
      <c r="Q678" s="50"/>
      <c r="R678" s="50"/>
      <c r="S678" s="50"/>
      <c r="T678" s="51"/>
      <c r="U678" s="31"/>
      <c r="V678" s="31"/>
      <c r="W678" s="31"/>
      <c r="X678" s="31"/>
      <c r="Y678" s="31"/>
      <c r="Z678" s="31"/>
      <c r="AA678" s="31"/>
      <c r="AB678" s="31"/>
      <c r="AC678" s="31"/>
      <c r="AD678" s="31"/>
      <c r="AE678" s="31"/>
      <c r="AT678" s="19" t="s">
        <v>177</v>
      </c>
      <c r="AU678" s="19" t="s">
        <v>78</v>
      </c>
    </row>
    <row r="679" spans="1:51" s="13" customFormat="1" ht="12">
      <c r="A679" s="306"/>
      <c r="B679" s="307"/>
      <c r="C679" s="306"/>
      <c r="D679" s="308" t="s">
        <v>179</v>
      </c>
      <c r="E679" s="309" t="s">
        <v>3</v>
      </c>
      <c r="F679" s="310" t="s">
        <v>869</v>
      </c>
      <c r="G679" s="306"/>
      <c r="H679" s="309" t="s">
        <v>3</v>
      </c>
      <c r="I679" s="267"/>
      <c r="J679" s="306"/>
      <c r="K679" s="306"/>
      <c r="L679" s="134"/>
      <c r="M679" s="136"/>
      <c r="N679" s="137"/>
      <c r="O679" s="137"/>
      <c r="P679" s="137"/>
      <c r="Q679" s="137"/>
      <c r="R679" s="137"/>
      <c r="S679" s="137"/>
      <c r="T679" s="138"/>
      <c r="AT679" s="135" t="s">
        <v>179</v>
      </c>
      <c r="AU679" s="135" t="s">
        <v>78</v>
      </c>
      <c r="AV679" s="13" t="s">
        <v>76</v>
      </c>
      <c r="AW679" s="13" t="s">
        <v>30</v>
      </c>
      <c r="AX679" s="13" t="s">
        <v>68</v>
      </c>
      <c r="AY679" s="135" t="s">
        <v>168</v>
      </c>
    </row>
    <row r="680" spans="1:51" s="14" customFormat="1" ht="12">
      <c r="A680" s="311"/>
      <c r="B680" s="312"/>
      <c r="C680" s="311"/>
      <c r="D680" s="308" t="s">
        <v>179</v>
      </c>
      <c r="E680" s="313" t="s">
        <v>3</v>
      </c>
      <c r="F680" s="314" t="s">
        <v>870</v>
      </c>
      <c r="G680" s="311"/>
      <c r="H680" s="315">
        <v>22.94</v>
      </c>
      <c r="I680" s="268"/>
      <c r="J680" s="311"/>
      <c r="K680" s="311"/>
      <c r="L680" s="139"/>
      <c r="M680" s="141"/>
      <c r="N680" s="142"/>
      <c r="O680" s="142"/>
      <c r="P680" s="142"/>
      <c r="Q680" s="142"/>
      <c r="R680" s="142"/>
      <c r="S680" s="142"/>
      <c r="T680" s="143"/>
      <c r="AT680" s="140" t="s">
        <v>179</v>
      </c>
      <c r="AU680" s="140" t="s">
        <v>78</v>
      </c>
      <c r="AV680" s="14" t="s">
        <v>78</v>
      </c>
      <c r="AW680" s="14" t="s">
        <v>30</v>
      </c>
      <c r="AX680" s="14" t="s">
        <v>68</v>
      </c>
      <c r="AY680" s="140" t="s">
        <v>168</v>
      </c>
    </row>
    <row r="681" spans="1:51" s="14" customFormat="1" ht="12">
      <c r="A681" s="311"/>
      <c r="B681" s="312"/>
      <c r="C681" s="311"/>
      <c r="D681" s="308" t="s">
        <v>179</v>
      </c>
      <c r="E681" s="313" t="s">
        <v>3</v>
      </c>
      <c r="F681" s="314" t="s">
        <v>871</v>
      </c>
      <c r="G681" s="311"/>
      <c r="H681" s="315">
        <v>21.86</v>
      </c>
      <c r="I681" s="268"/>
      <c r="J681" s="311"/>
      <c r="K681" s="311"/>
      <c r="L681" s="139"/>
      <c r="M681" s="141"/>
      <c r="N681" s="142"/>
      <c r="O681" s="142"/>
      <c r="P681" s="142"/>
      <c r="Q681" s="142"/>
      <c r="R681" s="142"/>
      <c r="S681" s="142"/>
      <c r="T681" s="143"/>
      <c r="AT681" s="140" t="s">
        <v>179</v>
      </c>
      <c r="AU681" s="140" t="s">
        <v>78</v>
      </c>
      <c r="AV681" s="14" t="s">
        <v>78</v>
      </c>
      <c r="AW681" s="14" t="s">
        <v>30</v>
      </c>
      <c r="AX681" s="14" t="s">
        <v>68</v>
      </c>
      <c r="AY681" s="140" t="s">
        <v>168</v>
      </c>
    </row>
    <row r="682" spans="1:51" s="14" customFormat="1" ht="12">
      <c r="A682" s="311"/>
      <c r="B682" s="312"/>
      <c r="C682" s="311"/>
      <c r="D682" s="308" t="s">
        <v>179</v>
      </c>
      <c r="E682" s="313" t="s">
        <v>3</v>
      </c>
      <c r="F682" s="314" t="s">
        <v>872</v>
      </c>
      <c r="G682" s="311"/>
      <c r="H682" s="315">
        <v>20.945</v>
      </c>
      <c r="I682" s="268"/>
      <c r="J682" s="311"/>
      <c r="K682" s="311"/>
      <c r="L682" s="139"/>
      <c r="M682" s="141"/>
      <c r="N682" s="142"/>
      <c r="O682" s="142"/>
      <c r="P682" s="142"/>
      <c r="Q682" s="142"/>
      <c r="R682" s="142"/>
      <c r="S682" s="142"/>
      <c r="T682" s="143"/>
      <c r="AT682" s="140" t="s">
        <v>179</v>
      </c>
      <c r="AU682" s="140" t="s">
        <v>78</v>
      </c>
      <c r="AV682" s="14" t="s">
        <v>78</v>
      </c>
      <c r="AW682" s="14" t="s">
        <v>30</v>
      </c>
      <c r="AX682" s="14" t="s">
        <v>68</v>
      </c>
      <c r="AY682" s="140" t="s">
        <v>168</v>
      </c>
    </row>
    <row r="683" spans="1:51" s="15" customFormat="1" ht="12">
      <c r="A683" s="316"/>
      <c r="B683" s="317"/>
      <c r="C683" s="316"/>
      <c r="D683" s="308" t="s">
        <v>179</v>
      </c>
      <c r="E683" s="318" t="s">
        <v>3</v>
      </c>
      <c r="F683" s="319" t="s">
        <v>186</v>
      </c>
      <c r="G683" s="316"/>
      <c r="H683" s="320">
        <v>65.745</v>
      </c>
      <c r="I683" s="269"/>
      <c r="J683" s="316"/>
      <c r="K683" s="316"/>
      <c r="L683" s="144"/>
      <c r="M683" s="146"/>
      <c r="N683" s="147"/>
      <c r="O683" s="147"/>
      <c r="P683" s="147"/>
      <c r="Q683" s="147"/>
      <c r="R683" s="147"/>
      <c r="S683" s="147"/>
      <c r="T683" s="148"/>
      <c r="AT683" s="145" t="s">
        <v>179</v>
      </c>
      <c r="AU683" s="145" t="s">
        <v>78</v>
      </c>
      <c r="AV683" s="15" t="s">
        <v>175</v>
      </c>
      <c r="AW683" s="15" t="s">
        <v>30</v>
      </c>
      <c r="AX683" s="15" t="s">
        <v>76</v>
      </c>
      <c r="AY683" s="145" t="s">
        <v>168</v>
      </c>
    </row>
    <row r="684" spans="1:65" s="2" customFormat="1" ht="24.2" customHeight="1">
      <c r="A684" s="273"/>
      <c r="B684" s="276"/>
      <c r="C684" s="298" t="s">
        <v>873</v>
      </c>
      <c r="D684" s="298" t="s">
        <v>170</v>
      </c>
      <c r="E684" s="299" t="s">
        <v>874</v>
      </c>
      <c r="F684" s="300" t="s">
        <v>875</v>
      </c>
      <c r="G684" s="301" t="s">
        <v>335</v>
      </c>
      <c r="H684" s="302">
        <v>50.255</v>
      </c>
      <c r="I684" s="266"/>
      <c r="J684" s="303">
        <f>ROUND(I684*H684,2)</f>
        <v>0</v>
      </c>
      <c r="K684" s="300" t="s">
        <v>174</v>
      </c>
      <c r="L684" s="32"/>
      <c r="M684" s="126" t="s">
        <v>3</v>
      </c>
      <c r="N684" s="127" t="s">
        <v>39</v>
      </c>
      <c r="O684" s="128">
        <v>0.11</v>
      </c>
      <c r="P684" s="128">
        <f>O684*H684</f>
        <v>5.52805</v>
      </c>
      <c r="Q684" s="128">
        <v>0.0006</v>
      </c>
      <c r="R684" s="128">
        <f>Q684*H684</f>
        <v>0.030153</v>
      </c>
      <c r="S684" s="128">
        <v>0</v>
      </c>
      <c r="T684" s="129">
        <f>S684*H684</f>
        <v>0</v>
      </c>
      <c r="U684" s="31"/>
      <c r="V684" s="31"/>
      <c r="W684" s="31"/>
      <c r="X684" s="31"/>
      <c r="Y684" s="31"/>
      <c r="Z684" s="31"/>
      <c r="AA684" s="31"/>
      <c r="AB684" s="31"/>
      <c r="AC684" s="31"/>
      <c r="AD684" s="31"/>
      <c r="AE684" s="31"/>
      <c r="AR684" s="130" t="s">
        <v>323</v>
      </c>
      <c r="AT684" s="130" t="s">
        <v>170</v>
      </c>
      <c r="AU684" s="130" t="s">
        <v>78</v>
      </c>
      <c r="AY684" s="19" t="s">
        <v>168</v>
      </c>
      <c r="BE684" s="131">
        <f>IF(N684="základní",J684,0)</f>
        <v>0</v>
      </c>
      <c r="BF684" s="131">
        <f>IF(N684="snížená",J684,0)</f>
        <v>0</v>
      </c>
      <c r="BG684" s="131">
        <f>IF(N684="zákl. přenesená",J684,0)</f>
        <v>0</v>
      </c>
      <c r="BH684" s="131">
        <f>IF(N684="sníž. přenesená",J684,0)</f>
        <v>0</v>
      </c>
      <c r="BI684" s="131">
        <f>IF(N684="nulová",J684,0)</f>
        <v>0</v>
      </c>
      <c r="BJ684" s="19" t="s">
        <v>76</v>
      </c>
      <c r="BK684" s="131">
        <f>ROUND(I684*H684,2)</f>
        <v>0</v>
      </c>
      <c r="BL684" s="19" t="s">
        <v>323</v>
      </c>
      <c r="BM684" s="130" t="s">
        <v>876</v>
      </c>
    </row>
    <row r="685" spans="1:47" s="2" customFormat="1" ht="12">
      <c r="A685" s="273"/>
      <c r="B685" s="276"/>
      <c r="C685" s="273"/>
      <c r="D685" s="304" t="s">
        <v>177</v>
      </c>
      <c r="E685" s="273"/>
      <c r="F685" s="305" t="s">
        <v>877</v>
      </c>
      <c r="G685" s="273"/>
      <c r="H685" s="273"/>
      <c r="I685" s="263"/>
      <c r="J685" s="273"/>
      <c r="K685" s="273"/>
      <c r="L685" s="32"/>
      <c r="M685" s="132"/>
      <c r="N685" s="133"/>
      <c r="O685" s="50"/>
      <c r="P685" s="50"/>
      <c r="Q685" s="50"/>
      <c r="R685" s="50"/>
      <c r="S685" s="50"/>
      <c r="T685" s="51"/>
      <c r="U685" s="31"/>
      <c r="V685" s="31"/>
      <c r="W685" s="31"/>
      <c r="X685" s="31"/>
      <c r="Y685" s="31"/>
      <c r="Z685" s="31"/>
      <c r="AA685" s="31"/>
      <c r="AB685" s="31"/>
      <c r="AC685" s="31"/>
      <c r="AD685" s="31"/>
      <c r="AE685" s="31"/>
      <c r="AT685" s="19" t="s">
        <v>177</v>
      </c>
      <c r="AU685" s="19" t="s">
        <v>78</v>
      </c>
    </row>
    <row r="686" spans="1:51" s="13" customFormat="1" ht="12">
      <c r="A686" s="306"/>
      <c r="B686" s="307"/>
      <c r="C686" s="306"/>
      <c r="D686" s="308" t="s">
        <v>179</v>
      </c>
      <c r="E686" s="309" t="s">
        <v>3</v>
      </c>
      <c r="F686" s="310" t="s">
        <v>869</v>
      </c>
      <c r="G686" s="306"/>
      <c r="H686" s="309" t="s">
        <v>3</v>
      </c>
      <c r="I686" s="267"/>
      <c r="J686" s="306"/>
      <c r="K686" s="306"/>
      <c r="L686" s="134"/>
      <c r="M686" s="136"/>
      <c r="N686" s="137"/>
      <c r="O686" s="137"/>
      <c r="P686" s="137"/>
      <c r="Q686" s="137"/>
      <c r="R686" s="137"/>
      <c r="S686" s="137"/>
      <c r="T686" s="138"/>
      <c r="AT686" s="135" t="s">
        <v>179</v>
      </c>
      <c r="AU686" s="135" t="s">
        <v>78</v>
      </c>
      <c r="AV686" s="13" t="s">
        <v>76</v>
      </c>
      <c r="AW686" s="13" t="s">
        <v>30</v>
      </c>
      <c r="AX686" s="13" t="s">
        <v>68</v>
      </c>
      <c r="AY686" s="135" t="s">
        <v>168</v>
      </c>
    </row>
    <row r="687" spans="1:51" s="14" customFormat="1" ht="12">
      <c r="A687" s="311"/>
      <c r="B687" s="312"/>
      <c r="C687" s="311"/>
      <c r="D687" s="308" t="s">
        <v>179</v>
      </c>
      <c r="E687" s="313" t="s">
        <v>3</v>
      </c>
      <c r="F687" s="314" t="s">
        <v>878</v>
      </c>
      <c r="G687" s="311"/>
      <c r="H687" s="315">
        <v>8.65</v>
      </c>
      <c r="I687" s="268"/>
      <c r="J687" s="311"/>
      <c r="K687" s="311"/>
      <c r="L687" s="139"/>
      <c r="M687" s="141"/>
      <c r="N687" s="142"/>
      <c r="O687" s="142"/>
      <c r="P687" s="142"/>
      <c r="Q687" s="142"/>
      <c r="R687" s="142"/>
      <c r="S687" s="142"/>
      <c r="T687" s="143"/>
      <c r="AT687" s="140" t="s">
        <v>179</v>
      </c>
      <c r="AU687" s="140" t="s">
        <v>78</v>
      </c>
      <c r="AV687" s="14" t="s">
        <v>78</v>
      </c>
      <c r="AW687" s="14" t="s">
        <v>30</v>
      </c>
      <c r="AX687" s="14" t="s">
        <v>68</v>
      </c>
      <c r="AY687" s="140" t="s">
        <v>168</v>
      </c>
    </row>
    <row r="688" spans="1:51" s="14" customFormat="1" ht="12">
      <c r="A688" s="311"/>
      <c r="B688" s="312"/>
      <c r="C688" s="311"/>
      <c r="D688" s="308" t="s">
        <v>179</v>
      </c>
      <c r="E688" s="313" t="s">
        <v>3</v>
      </c>
      <c r="F688" s="314" t="s">
        <v>879</v>
      </c>
      <c r="G688" s="311"/>
      <c r="H688" s="315">
        <v>6.54</v>
      </c>
      <c r="I688" s="268"/>
      <c r="J688" s="311"/>
      <c r="K688" s="311"/>
      <c r="L688" s="139"/>
      <c r="M688" s="141"/>
      <c r="N688" s="142"/>
      <c r="O688" s="142"/>
      <c r="P688" s="142"/>
      <c r="Q688" s="142"/>
      <c r="R688" s="142"/>
      <c r="S688" s="142"/>
      <c r="T688" s="143"/>
      <c r="AT688" s="140" t="s">
        <v>179</v>
      </c>
      <c r="AU688" s="140" t="s">
        <v>78</v>
      </c>
      <c r="AV688" s="14" t="s">
        <v>78</v>
      </c>
      <c r="AW688" s="14" t="s">
        <v>30</v>
      </c>
      <c r="AX688" s="14" t="s">
        <v>68</v>
      </c>
      <c r="AY688" s="140" t="s">
        <v>168</v>
      </c>
    </row>
    <row r="689" spans="1:51" s="14" customFormat="1" ht="12">
      <c r="A689" s="311"/>
      <c r="B689" s="312"/>
      <c r="C689" s="311"/>
      <c r="D689" s="308" t="s">
        <v>179</v>
      </c>
      <c r="E689" s="313" t="s">
        <v>3</v>
      </c>
      <c r="F689" s="314" t="s">
        <v>871</v>
      </c>
      <c r="G689" s="311"/>
      <c r="H689" s="315">
        <v>21.86</v>
      </c>
      <c r="I689" s="268"/>
      <c r="J689" s="311"/>
      <c r="K689" s="311"/>
      <c r="L689" s="139"/>
      <c r="M689" s="141"/>
      <c r="N689" s="142"/>
      <c r="O689" s="142"/>
      <c r="P689" s="142"/>
      <c r="Q689" s="142"/>
      <c r="R689" s="142"/>
      <c r="S689" s="142"/>
      <c r="T689" s="143"/>
      <c r="AT689" s="140" t="s">
        <v>179</v>
      </c>
      <c r="AU689" s="140" t="s">
        <v>78</v>
      </c>
      <c r="AV689" s="14" t="s">
        <v>78</v>
      </c>
      <c r="AW689" s="14" t="s">
        <v>30</v>
      </c>
      <c r="AX689" s="14" t="s">
        <v>68</v>
      </c>
      <c r="AY689" s="140" t="s">
        <v>168</v>
      </c>
    </row>
    <row r="690" spans="1:51" s="14" customFormat="1" ht="12">
      <c r="A690" s="311"/>
      <c r="B690" s="312"/>
      <c r="C690" s="311"/>
      <c r="D690" s="308" t="s">
        <v>179</v>
      </c>
      <c r="E690" s="313" t="s">
        <v>3</v>
      </c>
      <c r="F690" s="314" t="s">
        <v>880</v>
      </c>
      <c r="G690" s="311"/>
      <c r="H690" s="315">
        <v>13.205</v>
      </c>
      <c r="I690" s="268"/>
      <c r="J690" s="311"/>
      <c r="K690" s="311"/>
      <c r="L690" s="139"/>
      <c r="M690" s="141"/>
      <c r="N690" s="142"/>
      <c r="O690" s="142"/>
      <c r="P690" s="142"/>
      <c r="Q690" s="142"/>
      <c r="R690" s="142"/>
      <c r="S690" s="142"/>
      <c r="T690" s="143"/>
      <c r="AT690" s="140" t="s">
        <v>179</v>
      </c>
      <c r="AU690" s="140" t="s">
        <v>78</v>
      </c>
      <c r="AV690" s="14" t="s">
        <v>78</v>
      </c>
      <c r="AW690" s="14" t="s">
        <v>30</v>
      </c>
      <c r="AX690" s="14" t="s">
        <v>68</v>
      </c>
      <c r="AY690" s="140" t="s">
        <v>168</v>
      </c>
    </row>
    <row r="691" spans="1:51" s="15" customFormat="1" ht="12">
      <c r="A691" s="316"/>
      <c r="B691" s="317"/>
      <c r="C691" s="316"/>
      <c r="D691" s="308" t="s">
        <v>179</v>
      </c>
      <c r="E691" s="318" t="s">
        <v>3</v>
      </c>
      <c r="F691" s="319" t="s">
        <v>186</v>
      </c>
      <c r="G691" s="316"/>
      <c r="H691" s="320">
        <v>50.255</v>
      </c>
      <c r="I691" s="269"/>
      <c r="J691" s="316"/>
      <c r="K691" s="316"/>
      <c r="L691" s="144"/>
      <c r="M691" s="146"/>
      <c r="N691" s="147"/>
      <c r="O691" s="147"/>
      <c r="P691" s="147"/>
      <c r="Q691" s="147"/>
      <c r="R691" s="147"/>
      <c r="S691" s="147"/>
      <c r="T691" s="148"/>
      <c r="AT691" s="145" t="s">
        <v>179</v>
      </c>
      <c r="AU691" s="145" t="s">
        <v>78</v>
      </c>
      <c r="AV691" s="15" t="s">
        <v>175</v>
      </c>
      <c r="AW691" s="15" t="s">
        <v>30</v>
      </c>
      <c r="AX691" s="15" t="s">
        <v>76</v>
      </c>
      <c r="AY691" s="145" t="s">
        <v>168</v>
      </c>
    </row>
    <row r="692" spans="1:65" s="2" customFormat="1" ht="24.2" customHeight="1">
      <c r="A692" s="273"/>
      <c r="B692" s="276"/>
      <c r="C692" s="298" t="s">
        <v>881</v>
      </c>
      <c r="D692" s="298" t="s">
        <v>170</v>
      </c>
      <c r="E692" s="299" t="s">
        <v>882</v>
      </c>
      <c r="F692" s="300" t="s">
        <v>883</v>
      </c>
      <c r="G692" s="301" t="s">
        <v>335</v>
      </c>
      <c r="H692" s="302">
        <v>16.84</v>
      </c>
      <c r="I692" s="266"/>
      <c r="J692" s="303">
        <f>ROUND(I692*H692,2)</f>
        <v>0</v>
      </c>
      <c r="K692" s="300" t="s">
        <v>174</v>
      </c>
      <c r="L692" s="32"/>
      <c r="M692" s="126" t="s">
        <v>3</v>
      </c>
      <c r="N692" s="127" t="s">
        <v>39</v>
      </c>
      <c r="O692" s="128">
        <v>0.11</v>
      </c>
      <c r="P692" s="128">
        <f>O692*H692</f>
        <v>1.8524</v>
      </c>
      <c r="Q692" s="128">
        <v>0.00043</v>
      </c>
      <c r="R692" s="128">
        <f>Q692*H692</f>
        <v>0.0072412</v>
      </c>
      <c r="S692" s="128">
        <v>0</v>
      </c>
      <c r="T692" s="129">
        <f>S692*H692</f>
        <v>0</v>
      </c>
      <c r="U692" s="31"/>
      <c r="V692" s="31"/>
      <c r="W692" s="31"/>
      <c r="X692" s="31"/>
      <c r="Y692" s="31"/>
      <c r="Z692" s="31"/>
      <c r="AA692" s="31"/>
      <c r="AB692" s="31"/>
      <c r="AC692" s="31"/>
      <c r="AD692" s="31"/>
      <c r="AE692" s="31"/>
      <c r="AR692" s="130" t="s">
        <v>323</v>
      </c>
      <c r="AT692" s="130" t="s">
        <v>170</v>
      </c>
      <c r="AU692" s="130" t="s">
        <v>78</v>
      </c>
      <c r="AY692" s="19" t="s">
        <v>168</v>
      </c>
      <c r="BE692" s="131">
        <f>IF(N692="základní",J692,0)</f>
        <v>0</v>
      </c>
      <c r="BF692" s="131">
        <f>IF(N692="snížená",J692,0)</f>
        <v>0</v>
      </c>
      <c r="BG692" s="131">
        <f>IF(N692="zákl. přenesená",J692,0)</f>
        <v>0</v>
      </c>
      <c r="BH692" s="131">
        <f>IF(N692="sníž. přenesená",J692,0)</f>
        <v>0</v>
      </c>
      <c r="BI692" s="131">
        <f>IF(N692="nulová",J692,0)</f>
        <v>0</v>
      </c>
      <c r="BJ692" s="19" t="s">
        <v>76</v>
      </c>
      <c r="BK692" s="131">
        <f>ROUND(I692*H692,2)</f>
        <v>0</v>
      </c>
      <c r="BL692" s="19" t="s">
        <v>323</v>
      </c>
      <c r="BM692" s="130" t="s">
        <v>884</v>
      </c>
    </row>
    <row r="693" spans="1:47" s="2" customFormat="1" ht="12">
      <c r="A693" s="273"/>
      <c r="B693" s="276"/>
      <c r="C693" s="273"/>
      <c r="D693" s="304" t="s">
        <v>177</v>
      </c>
      <c r="E693" s="273"/>
      <c r="F693" s="305" t="s">
        <v>885</v>
      </c>
      <c r="G693" s="273"/>
      <c r="H693" s="273"/>
      <c r="I693" s="263"/>
      <c r="J693" s="273"/>
      <c r="K693" s="273"/>
      <c r="L693" s="32"/>
      <c r="M693" s="132"/>
      <c r="N693" s="133"/>
      <c r="O693" s="50"/>
      <c r="P693" s="50"/>
      <c r="Q693" s="50"/>
      <c r="R693" s="50"/>
      <c r="S693" s="50"/>
      <c r="T693" s="51"/>
      <c r="U693" s="31"/>
      <c r="V693" s="31"/>
      <c r="W693" s="31"/>
      <c r="X693" s="31"/>
      <c r="Y693" s="31"/>
      <c r="Z693" s="31"/>
      <c r="AA693" s="31"/>
      <c r="AB693" s="31"/>
      <c r="AC693" s="31"/>
      <c r="AD693" s="31"/>
      <c r="AE693" s="31"/>
      <c r="AT693" s="19" t="s">
        <v>177</v>
      </c>
      <c r="AU693" s="19" t="s">
        <v>78</v>
      </c>
    </row>
    <row r="694" spans="1:51" s="13" customFormat="1" ht="12">
      <c r="A694" s="306"/>
      <c r="B694" s="307"/>
      <c r="C694" s="306"/>
      <c r="D694" s="308" t="s">
        <v>179</v>
      </c>
      <c r="E694" s="309" t="s">
        <v>3</v>
      </c>
      <c r="F694" s="310" t="s">
        <v>869</v>
      </c>
      <c r="G694" s="306"/>
      <c r="H694" s="309" t="s">
        <v>3</v>
      </c>
      <c r="I694" s="267"/>
      <c r="J694" s="306"/>
      <c r="K694" s="306"/>
      <c r="L694" s="134"/>
      <c r="M694" s="136"/>
      <c r="N694" s="137"/>
      <c r="O694" s="137"/>
      <c r="P694" s="137"/>
      <c r="Q694" s="137"/>
      <c r="R694" s="137"/>
      <c r="S694" s="137"/>
      <c r="T694" s="138"/>
      <c r="AT694" s="135" t="s">
        <v>179</v>
      </c>
      <c r="AU694" s="135" t="s">
        <v>78</v>
      </c>
      <c r="AV694" s="13" t="s">
        <v>76</v>
      </c>
      <c r="AW694" s="13" t="s">
        <v>30</v>
      </c>
      <c r="AX694" s="13" t="s">
        <v>68</v>
      </c>
      <c r="AY694" s="135" t="s">
        <v>168</v>
      </c>
    </row>
    <row r="695" spans="1:51" s="14" customFormat="1" ht="12">
      <c r="A695" s="311"/>
      <c r="B695" s="312"/>
      <c r="C695" s="311"/>
      <c r="D695" s="308" t="s">
        <v>179</v>
      </c>
      <c r="E695" s="313" t="s">
        <v>3</v>
      </c>
      <c r="F695" s="314" t="s">
        <v>886</v>
      </c>
      <c r="G695" s="311"/>
      <c r="H695" s="315">
        <v>16.84</v>
      </c>
      <c r="I695" s="268"/>
      <c r="J695" s="311"/>
      <c r="K695" s="311"/>
      <c r="L695" s="139"/>
      <c r="M695" s="141"/>
      <c r="N695" s="142"/>
      <c r="O695" s="142"/>
      <c r="P695" s="142"/>
      <c r="Q695" s="142"/>
      <c r="R695" s="142"/>
      <c r="S695" s="142"/>
      <c r="T695" s="143"/>
      <c r="AT695" s="140" t="s">
        <v>179</v>
      </c>
      <c r="AU695" s="140" t="s">
        <v>78</v>
      </c>
      <c r="AV695" s="14" t="s">
        <v>78</v>
      </c>
      <c r="AW695" s="14" t="s">
        <v>30</v>
      </c>
      <c r="AX695" s="14" t="s">
        <v>76</v>
      </c>
      <c r="AY695" s="140" t="s">
        <v>168</v>
      </c>
    </row>
    <row r="696" spans="1:65" s="2" customFormat="1" ht="21.75" customHeight="1">
      <c r="A696" s="273"/>
      <c r="B696" s="276"/>
      <c r="C696" s="298" t="s">
        <v>887</v>
      </c>
      <c r="D696" s="298" t="s">
        <v>170</v>
      </c>
      <c r="E696" s="299" t="s">
        <v>888</v>
      </c>
      <c r="F696" s="300" t="s">
        <v>889</v>
      </c>
      <c r="G696" s="301" t="s">
        <v>335</v>
      </c>
      <c r="H696" s="302">
        <v>9.515</v>
      </c>
      <c r="I696" s="266"/>
      <c r="J696" s="303">
        <f>ROUND(I696*H696,2)</f>
        <v>0</v>
      </c>
      <c r="K696" s="300" t="s">
        <v>174</v>
      </c>
      <c r="L696" s="32"/>
      <c r="M696" s="126" t="s">
        <v>3</v>
      </c>
      <c r="N696" s="127" t="s">
        <v>39</v>
      </c>
      <c r="O696" s="128">
        <v>0.12</v>
      </c>
      <c r="P696" s="128">
        <f>O696*H696</f>
        <v>1.1418</v>
      </c>
      <c r="Q696" s="128">
        <v>0.0015</v>
      </c>
      <c r="R696" s="128">
        <f>Q696*H696</f>
        <v>0.0142725</v>
      </c>
      <c r="S696" s="128">
        <v>0</v>
      </c>
      <c r="T696" s="129">
        <f>S696*H696</f>
        <v>0</v>
      </c>
      <c r="U696" s="31"/>
      <c r="V696" s="31"/>
      <c r="W696" s="31"/>
      <c r="X696" s="31"/>
      <c r="Y696" s="31"/>
      <c r="Z696" s="31"/>
      <c r="AA696" s="31"/>
      <c r="AB696" s="31"/>
      <c r="AC696" s="31"/>
      <c r="AD696" s="31"/>
      <c r="AE696" s="31"/>
      <c r="AR696" s="130" t="s">
        <v>323</v>
      </c>
      <c r="AT696" s="130" t="s">
        <v>170</v>
      </c>
      <c r="AU696" s="130" t="s">
        <v>78</v>
      </c>
      <c r="AY696" s="19" t="s">
        <v>168</v>
      </c>
      <c r="BE696" s="131">
        <f>IF(N696="základní",J696,0)</f>
        <v>0</v>
      </c>
      <c r="BF696" s="131">
        <f>IF(N696="snížená",J696,0)</f>
        <v>0</v>
      </c>
      <c r="BG696" s="131">
        <f>IF(N696="zákl. přenesená",J696,0)</f>
        <v>0</v>
      </c>
      <c r="BH696" s="131">
        <f>IF(N696="sníž. přenesená",J696,0)</f>
        <v>0</v>
      </c>
      <c r="BI696" s="131">
        <f>IF(N696="nulová",J696,0)</f>
        <v>0</v>
      </c>
      <c r="BJ696" s="19" t="s">
        <v>76</v>
      </c>
      <c r="BK696" s="131">
        <f>ROUND(I696*H696,2)</f>
        <v>0</v>
      </c>
      <c r="BL696" s="19" t="s">
        <v>323</v>
      </c>
      <c r="BM696" s="130" t="s">
        <v>890</v>
      </c>
    </row>
    <row r="697" spans="1:47" s="2" customFormat="1" ht="12">
      <c r="A697" s="273"/>
      <c r="B697" s="276"/>
      <c r="C697" s="273"/>
      <c r="D697" s="304" t="s">
        <v>177</v>
      </c>
      <c r="E697" s="273"/>
      <c r="F697" s="305" t="s">
        <v>891</v>
      </c>
      <c r="G697" s="273"/>
      <c r="H697" s="273"/>
      <c r="I697" s="263"/>
      <c r="J697" s="273"/>
      <c r="K697" s="273"/>
      <c r="L697" s="32"/>
      <c r="M697" s="132"/>
      <c r="N697" s="133"/>
      <c r="O697" s="50"/>
      <c r="P697" s="50"/>
      <c r="Q697" s="50"/>
      <c r="R697" s="50"/>
      <c r="S697" s="50"/>
      <c r="T697" s="51"/>
      <c r="U697" s="31"/>
      <c r="V697" s="31"/>
      <c r="W697" s="31"/>
      <c r="X697" s="31"/>
      <c r="Y697" s="31"/>
      <c r="Z697" s="31"/>
      <c r="AA697" s="31"/>
      <c r="AB697" s="31"/>
      <c r="AC697" s="31"/>
      <c r="AD697" s="31"/>
      <c r="AE697" s="31"/>
      <c r="AT697" s="19" t="s">
        <v>177</v>
      </c>
      <c r="AU697" s="19" t="s">
        <v>78</v>
      </c>
    </row>
    <row r="698" spans="1:51" s="13" customFormat="1" ht="12">
      <c r="A698" s="306"/>
      <c r="B698" s="307"/>
      <c r="C698" s="306"/>
      <c r="D698" s="308" t="s">
        <v>179</v>
      </c>
      <c r="E698" s="309" t="s">
        <v>3</v>
      </c>
      <c r="F698" s="310" t="s">
        <v>869</v>
      </c>
      <c r="G698" s="306"/>
      <c r="H698" s="309" t="s">
        <v>3</v>
      </c>
      <c r="I698" s="267"/>
      <c r="J698" s="306"/>
      <c r="K698" s="306"/>
      <c r="L698" s="134"/>
      <c r="M698" s="136"/>
      <c r="N698" s="137"/>
      <c r="O698" s="137"/>
      <c r="P698" s="137"/>
      <c r="Q698" s="137"/>
      <c r="R698" s="137"/>
      <c r="S698" s="137"/>
      <c r="T698" s="138"/>
      <c r="AT698" s="135" t="s">
        <v>179</v>
      </c>
      <c r="AU698" s="135" t="s">
        <v>78</v>
      </c>
      <c r="AV698" s="13" t="s">
        <v>76</v>
      </c>
      <c r="AW698" s="13" t="s">
        <v>30</v>
      </c>
      <c r="AX698" s="13" t="s">
        <v>68</v>
      </c>
      <c r="AY698" s="135" t="s">
        <v>168</v>
      </c>
    </row>
    <row r="699" spans="1:51" s="14" customFormat="1" ht="12">
      <c r="A699" s="311"/>
      <c r="B699" s="312"/>
      <c r="C699" s="311"/>
      <c r="D699" s="308" t="s">
        <v>179</v>
      </c>
      <c r="E699" s="313" t="s">
        <v>3</v>
      </c>
      <c r="F699" s="314" t="s">
        <v>892</v>
      </c>
      <c r="G699" s="311"/>
      <c r="H699" s="315">
        <v>9.515</v>
      </c>
      <c r="I699" s="268"/>
      <c r="J699" s="311"/>
      <c r="K699" s="311"/>
      <c r="L699" s="139"/>
      <c r="M699" s="141"/>
      <c r="N699" s="142"/>
      <c r="O699" s="142"/>
      <c r="P699" s="142"/>
      <c r="Q699" s="142"/>
      <c r="R699" s="142"/>
      <c r="S699" s="142"/>
      <c r="T699" s="143"/>
      <c r="AT699" s="140" t="s">
        <v>179</v>
      </c>
      <c r="AU699" s="140" t="s">
        <v>78</v>
      </c>
      <c r="AV699" s="14" t="s">
        <v>78</v>
      </c>
      <c r="AW699" s="14" t="s">
        <v>30</v>
      </c>
      <c r="AX699" s="14" t="s">
        <v>76</v>
      </c>
      <c r="AY699" s="140" t="s">
        <v>168</v>
      </c>
    </row>
    <row r="700" spans="1:65" s="2" customFormat="1" ht="21.75" customHeight="1">
      <c r="A700" s="273"/>
      <c r="B700" s="276"/>
      <c r="C700" s="298" t="s">
        <v>893</v>
      </c>
      <c r="D700" s="298" t="s">
        <v>170</v>
      </c>
      <c r="E700" s="299" t="s">
        <v>894</v>
      </c>
      <c r="F700" s="300" t="s">
        <v>895</v>
      </c>
      <c r="G700" s="301" t="s">
        <v>335</v>
      </c>
      <c r="H700" s="302">
        <v>39.535</v>
      </c>
      <c r="I700" s="266"/>
      <c r="J700" s="303">
        <f>ROUND(I700*H700,2)</f>
        <v>0</v>
      </c>
      <c r="K700" s="300" t="s">
        <v>174</v>
      </c>
      <c r="L700" s="32"/>
      <c r="M700" s="126" t="s">
        <v>3</v>
      </c>
      <c r="N700" s="127" t="s">
        <v>39</v>
      </c>
      <c r="O700" s="128">
        <v>0.12</v>
      </c>
      <c r="P700" s="128">
        <f>O700*H700</f>
        <v>4.744199999999999</v>
      </c>
      <c r="Q700" s="128">
        <v>0.0015</v>
      </c>
      <c r="R700" s="128">
        <f>Q700*H700</f>
        <v>0.059302499999999994</v>
      </c>
      <c r="S700" s="128">
        <v>0</v>
      </c>
      <c r="T700" s="129">
        <f>S700*H700</f>
        <v>0</v>
      </c>
      <c r="U700" s="31"/>
      <c r="V700" s="31"/>
      <c r="W700" s="31"/>
      <c r="X700" s="31"/>
      <c r="Y700" s="31"/>
      <c r="Z700" s="31"/>
      <c r="AA700" s="31"/>
      <c r="AB700" s="31"/>
      <c r="AC700" s="31"/>
      <c r="AD700" s="31"/>
      <c r="AE700" s="31"/>
      <c r="AR700" s="130" t="s">
        <v>323</v>
      </c>
      <c r="AT700" s="130" t="s">
        <v>170</v>
      </c>
      <c r="AU700" s="130" t="s">
        <v>78</v>
      </c>
      <c r="AY700" s="19" t="s">
        <v>168</v>
      </c>
      <c r="BE700" s="131">
        <f>IF(N700="základní",J700,0)</f>
        <v>0</v>
      </c>
      <c r="BF700" s="131">
        <f>IF(N700="snížená",J700,0)</f>
        <v>0</v>
      </c>
      <c r="BG700" s="131">
        <f>IF(N700="zákl. přenesená",J700,0)</f>
        <v>0</v>
      </c>
      <c r="BH700" s="131">
        <f>IF(N700="sníž. přenesená",J700,0)</f>
        <v>0</v>
      </c>
      <c r="BI700" s="131">
        <f>IF(N700="nulová",J700,0)</f>
        <v>0</v>
      </c>
      <c r="BJ700" s="19" t="s">
        <v>76</v>
      </c>
      <c r="BK700" s="131">
        <f>ROUND(I700*H700,2)</f>
        <v>0</v>
      </c>
      <c r="BL700" s="19" t="s">
        <v>323</v>
      </c>
      <c r="BM700" s="130" t="s">
        <v>896</v>
      </c>
    </row>
    <row r="701" spans="1:47" s="2" customFormat="1" ht="12">
      <c r="A701" s="273"/>
      <c r="B701" s="276"/>
      <c r="C701" s="273"/>
      <c r="D701" s="304" t="s">
        <v>177</v>
      </c>
      <c r="E701" s="273"/>
      <c r="F701" s="305" t="s">
        <v>897</v>
      </c>
      <c r="G701" s="273"/>
      <c r="H701" s="273"/>
      <c r="I701" s="263"/>
      <c r="J701" s="273"/>
      <c r="K701" s="273"/>
      <c r="L701" s="32"/>
      <c r="M701" s="132"/>
      <c r="N701" s="133"/>
      <c r="O701" s="50"/>
      <c r="P701" s="50"/>
      <c r="Q701" s="50"/>
      <c r="R701" s="50"/>
      <c r="S701" s="50"/>
      <c r="T701" s="51"/>
      <c r="U701" s="31"/>
      <c r="V701" s="31"/>
      <c r="W701" s="31"/>
      <c r="X701" s="31"/>
      <c r="Y701" s="31"/>
      <c r="Z701" s="31"/>
      <c r="AA701" s="31"/>
      <c r="AB701" s="31"/>
      <c r="AC701" s="31"/>
      <c r="AD701" s="31"/>
      <c r="AE701" s="31"/>
      <c r="AT701" s="19" t="s">
        <v>177</v>
      </c>
      <c r="AU701" s="19" t="s">
        <v>78</v>
      </c>
    </row>
    <row r="702" spans="1:51" s="13" customFormat="1" ht="12">
      <c r="A702" s="306"/>
      <c r="B702" s="307"/>
      <c r="C702" s="306"/>
      <c r="D702" s="308" t="s">
        <v>179</v>
      </c>
      <c r="E702" s="309" t="s">
        <v>3</v>
      </c>
      <c r="F702" s="310" t="s">
        <v>869</v>
      </c>
      <c r="G702" s="306"/>
      <c r="H702" s="309" t="s">
        <v>3</v>
      </c>
      <c r="I702" s="267"/>
      <c r="J702" s="306"/>
      <c r="K702" s="306"/>
      <c r="L702" s="134"/>
      <c r="M702" s="136"/>
      <c r="N702" s="137"/>
      <c r="O702" s="137"/>
      <c r="P702" s="137"/>
      <c r="Q702" s="137"/>
      <c r="R702" s="137"/>
      <c r="S702" s="137"/>
      <c r="T702" s="138"/>
      <c r="AT702" s="135" t="s">
        <v>179</v>
      </c>
      <c r="AU702" s="135" t="s">
        <v>78</v>
      </c>
      <c r="AV702" s="13" t="s">
        <v>76</v>
      </c>
      <c r="AW702" s="13" t="s">
        <v>30</v>
      </c>
      <c r="AX702" s="13" t="s">
        <v>68</v>
      </c>
      <c r="AY702" s="135" t="s">
        <v>168</v>
      </c>
    </row>
    <row r="703" spans="1:51" s="14" customFormat="1" ht="12">
      <c r="A703" s="311"/>
      <c r="B703" s="312"/>
      <c r="C703" s="311"/>
      <c r="D703" s="308" t="s">
        <v>179</v>
      </c>
      <c r="E703" s="313" t="s">
        <v>3</v>
      </c>
      <c r="F703" s="314" t="s">
        <v>898</v>
      </c>
      <c r="G703" s="311"/>
      <c r="H703" s="315">
        <v>9.72</v>
      </c>
      <c r="I703" s="268"/>
      <c r="J703" s="311"/>
      <c r="K703" s="311"/>
      <c r="L703" s="139"/>
      <c r="M703" s="141"/>
      <c r="N703" s="142"/>
      <c r="O703" s="142"/>
      <c r="P703" s="142"/>
      <c r="Q703" s="142"/>
      <c r="R703" s="142"/>
      <c r="S703" s="142"/>
      <c r="T703" s="143"/>
      <c r="AT703" s="140" t="s">
        <v>179</v>
      </c>
      <c r="AU703" s="140" t="s">
        <v>78</v>
      </c>
      <c r="AV703" s="14" t="s">
        <v>78</v>
      </c>
      <c r="AW703" s="14" t="s">
        <v>30</v>
      </c>
      <c r="AX703" s="14" t="s">
        <v>68</v>
      </c>
      <c r="AY703" s="140" t="s">
        <v>168</v>
      </c>
    </row>
    <row r="704" spans="1:51" s="14" customFormat="1" ht="12">
      <c r="A704" s="311"/>
      <c r="B704" s="312"/>
      <c r="C704" s="311"/>
      <c r="D704" s="308" t="s">
        <v>179</v>
      </c>
      <c r="E704" s="313" t="s">
        <v>3</v>
      </c>
      <c r="F704" s="314" t="s">
        <v>899</v>
      </c>
      <c r="G704" s="311"/>
      <c r="H704" s="315">
        <v>16.97</v>
      </c>
      <c r="I704" s="268"/>
      <c r="J704" s="311"/>
      <c r="K704" s="311"/>
      <c r="L704" s="139"/>
      <c r="M704" s="141"/>
      <c r="N704" s="142"/>
      <c r="O704" s="142"/>
      <c r="P704" s="142"/>
      <c r="Q704" s="142"/>
      <c r="R704" s="142"/>
      <c r="S704" s="142"/>
      <c r="T704" s="143"/>
      <c r="AT704" s="140" t="s">
        <v>179</v>
      </c>
      <c r="AU704" s="140" t="s">
        <v>78</v>
      </c>
      <c r="AV704" s="14" t="s">
        <v>78</v>
      </c>
      <c r="AW704" s="14" t="s">
        <v>30</v>
      </c>
      <c r="AX704" s="14" t="s">
        <v>68</v>
      </c>
      <c r="AY704" s="140" t="s">
        <v>168</v>
      </c>
    </row>
    <row r="705" spans="1:51" s="14" customFormat="1" ht="12">
      <c r="A705" s="311"/>
      <c r="B705" s="312"/>
      <c r="C705" s="311"/>
      <c r="D705" s="308" t="s">
        <v>179</v>
      </c>
      <c r="E705" s="313" t="s">
        <v>3</v>
      </c>
      <c r="F705" s="314" t="s">
        <v>900</v>
      </c>
      <c r="G705" s="311"/>
      <c r="H705" s="315">
        <v>12.845</v>
      </c>
      <c r="I705" s="268"/>
      <c r="J705" s="311"/>
      <c r="K705" s="311"/>
      <c r="L705" s="139"/>
      <c r="M705" s="141"/>
      <c r="N705" s="142"/>
      <c r="O705" s="142"/>
      <c r="P705" s="142"/>
      <c r="Q705" s="142"/>
      <c r="R705" s="142"/>
      <c r="S705" s="142"/>
      <c r="T705" s="143"/>
      <c r="AT705" s="140" t="s">
        <v>179</v>
      </c>
      <c r="AU705" s="140" t="s">
        <v>78</v>
      </c>
      <c r="AV705" s="14" t="s">
        <v>78</v>
      </c>
      <c r="AW705" s="14" t="s">
        <v>30</v>
      </c>
      <c r="AX705" s="14" t="s">
        <v>68</v>
      </c>
      <c r="AY705" s="140" t="s">
        <v>168</v>
      </c>
    </row>
    <row r="706" spans="1:51" s="15" customFormat="1" ht="12">
      <c r="A706" s="316"/>
      <c r="B706" s="317"/>
      <c r="C706" s="316"/>
      <c r="D706" s="308" t="s">
        <v>179</v>
      </c>
      <c r="E706" s="318" t="s">
        <v>3</v>
      </c>
      <c r="F706" s="319" t="s">
        <v>186</v>
      </c>
      <c r="G706" s="316"/>
      <c r="H706" s="320">
        <v>39.535</v>
      </c>
      <c r="I706" s="269"/>
      <c r="J706" s="316"/>
      <c r="K706" s="316"/>
      <c r="L706" s="144"/>
      <c r="M706" s="146"/>
      <c r="N706" s="147"/>
      <c r="O706" s="147"/>
      <c r="P706" s="147"/>
      <c r="Q706" s="147"/>
      <c r="R706" s="147"/>
      <c r="S706" s="147"/>
      <c r="T706" s="148"/>
      <c r="AT706" s="145" t="s">
        <v>179</v>
      </c>
      <c r="AU706" s="145" t="s">
        <v>78</v>
      </c>
      <c r="AV706" s="15" t="s">
        <v>175</v>
      </c>
      <c r="AW706" s="15" t="s">
        <v>30</v>
      </c>
      <c r="AX706" s="15" t="s">
        <v>76</v>
      </c>
      <c r="AY706" s="145" t="s">
        <v>168</v>
      </c>
    </row>
    <row r="707" spans="1:65" s="2" customFormat="1" ht="21.75" customHeight="1">
      <c r="A707" s="273"/>
      <c r="B707" s="276"/>
      <c r="C707" s="298" t="s">
        <v>901</v>
      </c>
      <c r="D707" s="298" t="s">
        <v>170</v>
      </c>
      <c r="E707" s="299" t="s">
        <v>902</v>
      </c>
      <c r="F707" s="300" t="s">
        <v>903</v>
      </c>
      <c r="G707" s="301" t="s">
        <v>263</v>
      </c>
      <c r="H707" s="302">
        <v>197.868</v>
      </c>
      <c r="I707" s="266"/>
      <c r="J707" s="303">
        <f>ROUND(I707*H707,2)</f>
        <v>0</v>
      </c>
      <c r="K707" s="300" t="s">
        <v>174</v>
      </c>
      <c r="L707" s="32"/>
      <c r="M707" s="126" t="s">
        <v>3</v>
      </c>
      <c r="N707" s="127" t="s">
        <v>39</v>
      </c>
      <c r="O707" s="128">
        <v>0.09</v>
      </c>
      <c r="P707" s="128">
        <f>O707*H707</f>
        <v>17.80812</v>
      </c>
      <c r="Q707" s="128">
        <v>0</v>
      </c>
      <c r="R707" s="128">
        <f>Q707*H707</f>
        <v>0</v>
      </c>
      <c r="S707" s="128">
        <v>0</v>
      </c>
      <c r="T707" s="129">
        <f>S707*H707</f>
        <v>0</v>
      </c>
      <c r="U707" s="31"/>
      <c r="V707" s="31"/>
      <c r="W707" s="31"/>
      <c r="X707" s="31"/>
      <c r="Y707" s="31"/>
      <c r="Z707" s="31"/>
      <c r="AA707" s="31"/>
      <c r="AB707" s="31"/>
      <c r="AC707" s="31"/>
      <c r="AD707" s="31"/>
      <c r="AE707" s="31"/>
      <c r="AR707" s="130" t="s">
        <v>323</v>
      </c>
      <c r="AT707" s="130" t="s">
        <v>170</v>
      </c>
      <c r="AU707" s="130" t="s">
        <v>78</v>
      </c>
      <c r="AY707" s="19" t="s">
        <v>168</v>
      </c>
      <c r="BE707" s="131">
        <f>IF(N707="základní",J707,0)</f>
        <v>0</v>
      </c>
      <c r="BF707" s="131">
        <f>IF(N707="snížená",J707,0)</f>
        <v>0</v>
      </c>
      <c r="BG707" s="131">
        <f>IF(N707="zákl. přenesená",J707,0)</f>
        <v>0</v>
      </c>
      <c r="BH707" s="131">
        <f>IF(N707="sníž. přenesená",J707,0)</f>
        <v>0</v>
      </c>
      <c r="BI707" s="131">
        <f>IF(N707="nulová",J707,0)</f>
        <v>0</v>
      </c>
      <c r="BJ707" s="19" t="s">
        <v>76</v>
      </c>
      <c r="BK707" s="131">
        <f>ROUND(I707*H707,2)</f>
        <v>0</v>
      </c>
      <c r="BL707" s="19" t="s">
        <v>323</v>
      </c>
      <c r="BM707" s="130" t="s">
        <v>904</v>
      </c>
    </row>
    <row r="708" spans="1:47" s="2" customFormat="1" ht="12">
      <c r="A708" s="273"/>
      <c r="B708" s="276"/>
      <c r="C708" s="273"/>
      <c r="D708" s="304" t="s">
        <v>177</v>
      </c>
      <c r="E708" s="273"/>
      <c r="F708" s="305" t="s">
        <v>905</v>
      </c>
      <c r="G708" s="273"/>
      <c r="H708" s="273"/>
      <c r="I708" s="263"/>
      <c r="J708" s="273"/>
      <c r="K708" s="273"/>
      <c r="L708" s="32"/>
      <c r="M708" s="132"/>
      <c r="N708" s="133"/>
      <c r="O708" s="50"/>
      <c r="P708" s="50"/>
      <c r="Q708" s="50"/>
      <c r="R708" s="50"/>
      <c r="S708" s="50"/>
      <c r="T708" s="51"/>
      <c r="U708" s="31"/>
      <c r="V708" s="31"/>
      <c r="W708" s="31"/>
      <c r="X708" s="31"/>
      <c r="Y708" s="31"/>
      <c r="Z708" s="31"/>
      <c r="AA708" s="31"/>
      <c r="AB708" s="31"/>
      <c r="AC708" s="31"/>
      <c r="AD708" s="31"/>
      <c r="AE708" s="31"/>
      <c r="AT708" s="19" t="s">
        <v>177</v>
      </c>
      <c r="AU708" s="19" t="s">
        <v>78</v>
      </c>
    </row>
    <row r="709" spans="1:51" s="13" customFormat="1" ht="12">
      <c r="A709" s="306"/>
      <c r="B709" s="307"/>
      <c r="C709" s="306"/>
      <c r="D709" s="308" t="s">
        <v>179</v>
      </c>
      <c r="E709" s="309" t="s">
        <v>3</v>
      </c>
      <c r="F709" s="310" t="s">
        <v>906</v>
      </c>
      <c r="G709" s="306"/>
      <c r="H709" s="309" t="s">
        <v>3</v>
      </c>
      <c r="I709" s="267"/>
      <c r="J709" s="306"/>
      <c r="K709" s="306"/>
      <c r="L709" s="134"/>
      <c r="M709" s="136"/>
      <c r="N709" s="137"/>
      <c r="O709" s="137"/>
      <c r="P709" s="137"/>
      <c r="Q709" s="137"/>
      <c r="R709" s="137"/>
      <c r="S709" s="137"/>
      <c r="T709" s="138"/>
      <c r="AT709" s="135" t="s">
        <v>179</v>
      </c>
      <c r="AU709" s="135" t="s">
        <v>78</v>
      </c>
      <c r="AV709" s="13" t="s">
        <v>76</v>
      </c>
      <c r="AW709" s="13" t="s">
        <v>30</v>
      </c>
      <c r="AX709" s="13" t="s">
        <v>68</v>
      </c>
      <c r="AY709" s="135" t="s">
        <v>168</v>
      </c>
    </row>
    <row r="710" spans="1:51" s="14" customFormat="1" ht="12">
      <c r="A710" s="311"/>
      <c r="B710" s="312"/>
      <c r="C710" s="311"/>
      <c r="D710" s="308" t="s">
        <v>179</v>
      </c>
      <c r="E710" s="313" t="s">
        <v>3</v>
      </c>
      <c r="F710" s="314" t="s">
        <v>907</v>
      </c>
      <c r="G710" s="311"/>
      <c r="H710" s="315">
        <v>197.868</v>
      </c>
      <c r="I710" s="268"/>
      <c r="J710" s="311"/>
      <c r="K710" s="311"/>
      <c r="L710" s="139"/>
      <c r="M710" s="141"/>
      <c r="N710" s="142"/>
      <c r="O710" s="142"/>
      <c r="P710" s="142"/>
      <c r="Q710" s="142"/>
      <c r="R710" s="142"/>
      <c r="S710" s="142"/>
      <c r="T710" s="143"/>
      <c r="AT710" s="140" t="s">
        <v>179</v>
      </c>
      <c r="AU710" s="140" t="s">
        <v>78</v>
      </c>
      <c r="AV710" s="14" t="s">
        <v>78</v>
      </c>
      <c r="AW710" s="14" t="s">
        <v>30</v>
      </c>
      <c r="AX710" s="14" t="s">
        <v>76</v>
      </c>
      <c r="AY710" s="140" t="s">
        <v>168</v>
      </c>
    </row>
    <row r="711" spans="1:65" s="2" customFormat="1" ht="16.5" customHeight="1">
      <c r="A711" s="273"/>
      <c r="B711" s="276"/>
      <c r="C711" s="326" t="s">
        <v>623</v>
      </c>
      <c r="D711" s="326" t="s">
        <v>332</v>
      </c>
      <c r="E711" s="327" t="s">
        <v>908</v>
      </c>
      <c r="F711" s="328" t="s">
        <v>909</v>
      </c>
      <c r="G711" s="329" t="s">
        <v>263</v>
      </c>
      <c r="H711" s="330">
        <v>228.538</v>
      </c>
      <c r="I711" s="272"/>
      <c r="J711" s="331">
        <f>ROUND(I711*H711,2)</f>
        <v>0</v>
      </c>
      <c r="K711" s="328" t="s">
        <v>174</v>
      </c>
      <c r="L711" s="154"/>
      <c r="M711" s="155" t="s">
        <v>3</v>
      </c>
      <c r="N711" s="156" t="s">
        <v>39</v>
      </c>
      <c r="O711" s="128">
        <v>0</v>
      </c>
      <c r="P711" s="128">
        <f>O711*H711</f>
        <v>0</v>
      </c>
      <c r="Q711" s="128">
        <v>0.0003</v>
      </c>
      <c r="R711" s="128">
        <f>Q711*H711</f>
        <v>0.0685614</v>
      </c>
      <c r="S711" s="128">
        <v>0</v>
      </c>
      <c r="T711" s="129">
        <f>S711*H711</f>
        <v>0</v>
      </c>
      <c r="U711" s="31"/>
      <c r="V711" s="31"/>
      <c r="W711" s="31"/>
      <c r="X711" s="31"/>
      <c r="Y711" s="31"/>
      <c r="Z711" s="31"/>
      <c r="AA711" s="31"/>
      <c r="AB711" s="31"/>
      <c r="AC711" s="31"/>
      <c r="AD711" s="31"/>
      <c r="AE711" s="31"/>
      <c r="AR711" s="130" t="s">
        <v>440</v>
      </c>
      <c r="AT711" s="130" t="s">
        <v>332</v>
      </c>
      <c r="AU711" s="130" t="s">
        <v>78</v>
      </c>
      <c r="AY711" s="19" t="s">
        <v>168</v>
      </c>
      <c r="BE711" s="131">
        <f>IF(N711="základní",J711,0)</f>
        <v>0</v>
      </c>
      <c r="BF711" s="131">
        <f>IF(N711="snížená",J711,0)</f>
        <v>0</v>
      </c>
      <c r="BG711" s="131">
        <f>IF(N711="zákl. přenesená",J711,0)</f>
        <v>0</v>
      </c>
      <c r="BH711" s="131">
        <f>IF(N711="sníž. přenesená",J711,0)</f>
        <v>0</v>
      </c>
      <c r="BI711" s="131">
        <f>IF(N711="nulová",J711,0)</f>
        <v>0</v>
      </c>
      <c r="BJ711" s="19" t="s">
        <v>76</v>
      </c>
      <c r="BK711" s="131">
        <f>ROUND(I711*H711,2)</f>
        <v>0</v>
      </c>
      <c r="BL711" s="19" t="s">
        <v>323</v>
      </c>
      <c r="BM711" s="130" t="s">
        <v>910</v>
      </c>
    </row>
    <row r="712" spans="1:51" s="14" customFormat="1" ht="12">
      <c r="A712" s="311"/>
      <c r="B712" s="312"/>
      <c r="C712" s="311"/>
      <c r="D712" s="308" t="s">
        <v>179</v>
      </c>
      <c r="E712" s="311"/>
      <c r="F712" s="314" t="s">
        <v>911</v>
      </c>
      <c r="G712" s="311"/>
      <c r="H712" s="315">
        <v>228.538</v>
      </c>
      <c r="I712" s="268"/>
      <c r="J712" s="311"/>
      <c r="K712" s="311"/>
      <c r="L712" s="139"/>
      <c r="M712" s="141"/>
      <c r="N712" s="142"/>
      <c r="O712" s="142"/>
      <c r="P712" s="142"/>
      <c r="Q712" s="142"/>
      <c r="R712" s="142"/>
      <c r="S712" s="142"/>
      <c r="T712" s="143"/>
      <c r="AT712" s="140" t="s">
        <v>179</v>
      </c>
      <c r="AU712" s="140" t="s">
        <v>78</v>
      </c>
      <c r="AV712" s="14" t="s">
        <v>78</v>
      </c>
      <c r="AW712" s="14" t="s">
        <v>4</v>
      </c>
      <c r="AX712" s="14" t="s">
        <v>76</v>
      </c>
      <c r="AY712" s="140" t="s">
        <v>168</v>
      </c>
    </row>
    <row r="713" spans="1:65" s="2" customFormat="1" ht="37.9" customHeight="1">
      <c r="A713" s="273"/>
      <c r="B713" s="276"/>
      <c r="C713" s="298" t="s">
        <v>683</v>
      </c>
      <c r="D713" s="298" t="s">
        <v>170</v>
      </c>
      <c r="E713" s="299" t="s">
        <v>912</v>
      </c>
      <c r="F713" s="300" t="s">
        <v>913</v>
      </c>
      <c r="G713" s="301" t="s">
        <v>263</v>
      </c>
      <c r="H713" s="302">
        <v>26.054</v>
      </c>
      <c r="I713" s="266"/>
      <c r="J713" s="303">
        <f>ROUND(I713*H713,2)</f>
        <v>0</v>
      </c>
      <c r="K713" s="300" t="s">
        <v>174</v>
      </c>
      <c r="L713" s="32"/>
      <c r="M713" s="126" t="s">
        <v>3</v>
      </c>
      <c r="N713" s="127" t="s">
        <v>39</v>
      </c>
      <c r="O713" s="128">
        <v>0.195</v>
      </c>
      <c r="P713" s="128">
        <f>O713*H713</f>
        <v>5.0805299999999995</v>
      </c>
      <c r="Q713" s="128">
        <v>0.00015</v>
      </c>
      <c r="R713" s="128">
        <f>Q713*H713</f>
        <v>0.003908099999999999</v>
      </c>
      <c r="S713" s="128">
        <v>0</v>
      </c>
      <c r="T713" s="129">
        <f>S713*H713</f>
        <v>0</v>
      </c>
      <c r="U713" s="31"/>
      <c r="V713" s="31"/>
      <c r="W713" s="31"/>
      <c r="X713" s="31"/>
      <c r="Y713" s="31"/>
      <c r="Z713" s="31"/>
      <c r="AA713" s="31"/>
      <c r="AB713" s="31"/>
      <c r="AC713" s="31"/>
      <c r="AD713" s="31"/>
      <c r="AE713" s="31"/>
      <c r="AR713" s="130" t="s">
        <v>323</v>
      </c>
      <c r="AT713" s="130" t="s">
        <v>170</v>
      </c>
      <c r="AU713" s="130" t="s">
        <v>78</v>
      </c>
      <c r="AY713" s="19" t="s">
        <v>168</v>
      </c>
      <c r="BE713" s="131">
        <f>IF(N713="základní",J713,0)</f>
        <v>0</v>
      </c>
      <c r="BF713" s="131">
        <f>IF(N713="snížená",J713,0)</f>
        <v>0</v>
      </c>
      <c r="BG713" s="131">
        <f>IF(N713="zákl. přenesená",J713,0)</f>
        <v>0</v>
      </c>
      <c r="BH713" s="131">
        <f>IF(N713="sníž. přenesená",J713,0)</f>
        <v>0</v>
      </c>
      <c r="BI713" s="131">
        <f>IF(N713="nulová",J713,0)</f>
        <v>0</v>
      </c>
      <c r="BJ713" s="19" t="s">
        <v>76</v>
      </c>
      <c r="BK713" s="131">
        <f>ROUND(I713*H713,2)</f>
        <v>0</v>
      </c>
      <c r="BL713" s="19" t="s">
        <v>323</v>
      </c>
      <c r="BM713" s="130" t="s">
        <v>914</v>
      </c>
    </row>
    <row r="714" spans="1:47" s="2" customFormat="1" ht="12">
      <c r="A714" s="273"/>
      <c r="B714" s="276"/>
      <c r="C714" s="273"/>
      <c r="D714" s="304" t="s">
        <v>177</v>
      </c>
      <c r="E714" s="273"/>
      <c r="F714" s="305" t="s">
        <v>915</v>
      </c>
      <c r="G714" s="273"/>
      <c r="H714" s="273"/>
      <c r="I714" s="263"/>
      <c r="J714" s="273"/>
      <c r="K714" s="273"/>
      <c r="L714" s="32"/>
      <c r="M714" s="132"/>
      <c r="N714" s="133"/>
      <c r="O714" s="50"/>
      <c r="P714" s="50"/>
      <c r="Q714" s="50"/>
      <c r="R714" s="50"/>
      <c r="S714" s="50"/>
      <c r="T714" s="51"/>
      <c r="U714" s="31"/>
      <c r="V714" s="31"/>
      <c r="W714" s="31"/>
      <c r="X714" s="31"/>
      <c r="Y714" s="31"/>
      <c r="Z714" s="31"/>
      <c r="AA714" s="31"/>
      <c r="AB714" s="31"/>
      <c r="AC714" s="31"/>
      <c r="AD714" s="31"/>
      <c r="AE714" s="31"/>
      <c r="AT714" s="19" t="s">
        <v>177</v>
      </c>
      <c r="AU714" s="19" t="s">
        <v>78</v>
      </c>
    </row>
    <row r="715" spans="1:51" s="13" customFormat="1" ht="12">
      <c r="A715" s="306"/>
      <c r="B715" s="307"/>
      <c r="C715" s="306"/>
      <c r="D715" s="308" t="s">
        <v>179</v>
      </c>
      <c r="E715" s="309" t="s">
        <v>3</v>
      </c>
      <c r="F715" s="310" t="s">
        <v>834</v>
      </c>
      <c r="G715" s="306"/>
      <c r="H715" s="309" t="s">
        <v>3</v>
      </c>
      <c r="I715" s="267"/>
      <c r="J715" s="306"/>
      <c r="K715" s="306"/>
      <c r="L715" s="134"/>
      <c r="M715" s="136"/>
      <c r="N715" s="137"/>
      <c r="O715" s="137"/>
      <c r="P715" s="137"/>
      <c r="Q715" s="137"/>
      <c r="R715" s="137"/>
      <c r="S715" s="137"/>
      <c r="T715" s="138"/>
      <c r="AT715" s="135" t="s">
        <v>179</v>
      </c>
      <c r="AU715" s="135" t="s">
        <v>78</v>
      </c>
      <c r="AV715" s="13" t="s">
        <v>76</v>
      </c>
      <c r="AW715" s="13" t="s">
        <v>30</v>
      </c>
      <c r="AX715" s="13" t="s">
        <v>68</v>
      </c>
      <c r="AY715" s="135" t="s">
        <v>168</v>
      </c>
    </row>
    <row r="716" spans="1:51" s="13" customFormat="1" ht="12">
      <c r="A716" s="306"/>
      <c r="B716" s="307"/>
      <c r="C716" s="306"/>
      <c r="D716" s="308" t="s">
        <v>179</v>
      </c>
      <c r="E716" s="309" t="s">
        <v>3</v>
      </c>
      <c r="F716" s="310" t="s">
        <v>837</v>
      </c>
      <c r="G716" s="306"/>
      <c r="H716" s="309" t="s">
        <v>3</v>
      </c>
      <c r="I716" s="267"/>
      <c r="J716" s="306"/>
      <c r="K716" s="306"/>
      <c r="L716" s="134"/>
      <c r="M716" s="136"/>
      <c r="N716" s="137"/>
      <c r="O716" s="137"/>
      <c r="P716" s="137"/>
      <c r="Q716" s="137"/>
      <c r="R716" s="137"/>
      <c r="S716" s="137"/>
      <c r="T716" s="138"/>
      <c r="AT716" s="135" t="s">
        <v>179</v>
      </c>
      <c r="AU716" s="135" t="s">
        <v>78</v>
      </c>
      <c r="AV716" s="13" t="s">
        <v>76</v>
      </c>
      <c r="AW716" s="13" t="s">
        <v>30</v>
      </c>
      <c r="AX716" s="13" t="s">
        <v>68</v>
      </c>
      <c r="AY716" s="135" t="s">
        <v>168</v>
      </c>
    </row>
    <row r="717" spans="1:51" s="13" customFormat="1" ht="12">
      <c r="A717" s="306"/>
      <c r="B717" s="307"/>
      <c r="C717" s="306"/>
      <c r="D717" s="308" t="s">
        <v>179</v>
      </c>
      <c r="E717" s="309" t="s">
        <v>3</v>
      </c>
      <c r="F717" s="310" t="s">
        <v>838</v>
      </c>
      <c r="G717" s="306"/>
      <c r="H717" s="309" t="s">
        <v>3</v>
      </c>
      <c r="I717" s="267"/>
      <c r="J717" s="306"/>
      <c r="K717" s="306"/>
      <c r="L717" s="134"/>
      <c r="M717" s="136"/>
      <c r="N717" s="137"/>
      <c r="O717" s="137"/>
      <c r="P717" s="137"/>
      <c r="Q717" s="137"/>
      <c r="R717" s="137"/>
      <c r="S717" s="137"/>
      <c r="T717" s="138"/>
      <c r="AT717" s="135" t="s">
        <v>179</v>
      </c>
      <c r="AU717" s="135" t="s">
        <v>78</v>
      </c>
      <c r="AV717" s="13" t="s">
        <v>76</v>
      </c>
      <c r="AW717" s="13" t="s">
        <v>30</v>
      </c>
      <c r="AX717" s="13" t="s">
        <v>68</v>
      </c>
      <c r="AY717" s="135" t="s">
        <v>168</v>
      </c>
    </row>
    <row r="718" spans="1:51" s="14" customFormat="1" ht="12">
      <c r="A718" s="311"/>
      <c r="B718" s="312"/>
      <c r="C718" s="311"/>
      <c r="D718" s="308" t="s">
        <v>179</v>
      </c>
      <c r="E718" s="313" t="s">
        <v>3</v>
      </c>
      <c r="F718" s="314" t="s">
        <v>916</v>
      </c>
      <c r="G718" s="311"/>
      <c r="H718" s="315">
        <v>1.584</v>
      </c>
      <c r="I718" s="268"/>
      <c r="J718" s="311"/>
      <c r="K718" s="311"/>
      <c r="L718" s="139"/>
      <c r="M718" s="141"/>
      <c r="N718" s="142"/>
      <c r="O718" s="142"/>
      <c r="P718" s="142"/>
      <c r="Q718" s="142"/>
      <c r="R718" s="142"/>
      <c r="S718" s="142"/>
      <c r="T718" s="143"/>
      <c r="AT718" s="140" t="s">
        <v>179</v>
      </c>
      <c r="AU718" s="140" t="s">
        <v>78</v>
      </c>
      <c r="AV718" s="14" t="s">
        <v>78</v>
      </c>
      <c r="AW718" s="14" t="s">
        <v>30</v>
      </c>
      <c r="AX718" s="14" t="s">
        <v>68</v>
      </c>
      <c r="AY718" s="140" t="s">
        <v>168</v>
      </c>
    </row>
    <row r="719" spans="1:51" s="13" customFormat="1" ht="12">
      <c r="A719" s="306"/>
      <c r="B719" s="307"/>
      <c r="C719" s="306"/>
      <c r="D719" s="308" t="s">
        <v>179</v>
      </c>
      <c r="E719" s="309" t="s">
        <v>3</v>
      </c>
      <c r="F719" s="310" t="s">
        <v>840</v>
      </c>
      <c r="G719" s="306"/>
      <c r="H719" s="309" t="s">
        <v>3</v>
      </c>
      <c r="I719" s="267"/>
      <c r="J719" s="306"/>
      <c r="K719" s="306"/>
      <c r="L719" s="134"/>
      <c r="M719" s="136"/>
      <c r="N719" s="137"/>
      <c r="O719" s="137"/>
      <c r="P719" s="137"/>
      <c r="Q719" s="137"/>
      <c r="R719" s="137"/>
      <c r="S719" s="137"/>
      <c r="T719" s="138"/>
      <c r="AT719" s="135" t="s">
        <v>179</v>
      </c>
      <c r="AU719" s="135" t="s">
        <v>78</v>
      </c>
      <c r="AV719" s="13" t="s">
        <v>76</v>
      </c>
      <c r="AW719" s="13" t="s">
        <v>30</v>
      </c>
      <c r="AX719" s="13" t="s">
        <v>68</v>
      </c>
      <c r="AY719" s="135" t="s">
        <v>168</v>
      </c>
    </row>
    <row r="720" spans="1:51" s="14" customFormat="1" ht="12">
      <c r="A720" s="311"/>
      <c r="B720" s="312"/>
      <c r="C720" s="311"/>
      <c r="D720" s="308" t="s">
        <v>179</v>
      </c>
      <c r="E720" s="313" t="s">
        <v>3</v>
      </c>
      <c r="F720" s="314" t="s">
        <v>917</v>
      </c>
      <c r="G720" s="311"/>
      <c r="H720" s="315">
        <v>4.048</v>
      </c>
      <c r="I720" s="268"/>
      <c r="J720" s="311"/>
      <c r="K720" s="311"/>
      <c r="L720" s="139"/>
      <c r="M720" s="141"/>
      <c r="N720" s="142"/>
      <c r="O720" s="142"/>
      <c r="P720" s="142"/>
      <c r="Q720" s="142"/>
      <c r="R720" s="142"/>
      <c r="S720" s="142"/>
      <c r="T720" s="143"/>
      <c r="AT720" s="140" t="s">
        <v>179</v>
      </c>
      <c r="AU720" s="140" t="s">
        <v>78</v>
      </c>
      <c r="AV720" s="14" t="s">
        <v>78</v>
      </c>
      <c r="AW720" s="14" t="s">
        <v>30</v>
      </c>
      <c r="AX720" s="14" t="s">
        <v>68</v>
      </c>
      <c r="AY720" s="140" t="s">
        <v>168</v>
      </c>
    </row>
    <row r="721" spans="1:51" s="13" customFormat="1" ht="12">
      <c r="A721" s="306"/>
      <c r="B721" s="307"/>
      <c r="C721" s="306"/>
      <c r="D721" s="308" t="s">
        <v>179</v>
      </c>
      <c r="E721" s="309" t="s">
        <v>3</v>
      </c>
      <c r="F721" s="310" t="s">
        <v>842</v>
      </c>
      <c r="G721" s="306"/>
      <c r="H721" s="309" t="s">
        <v>3</v>
      </c>
      <c r="I721" s="267"/>
      <c r="J721" s="306"/>
      <c r="K721" s="306"/>
      <c r="L721" s="134"/>
      <c r="M721" s="136"/>
      <c r="N721" s="137"/>
      <c r="O721" s="137"/>
      <c r="P721" s="137"/>
      <c r="Q721" s="137"/>
      <c r="R721" s="137"/>
      <c r="S721" s="137"/>
      <c r="T721" s="138"/>
      <c r="AT721" s="135" t="s">
        <v>179</v>
      </c>
      <c r="AU721" s="135" t="s">
        <v>78</v>
      </c>
      <c r="AV721" s="13" t="s">
        <v>76</v>
      </c>
      <c r="AW721" s="13" t="s">
        <v>30</v>
      </c>
      <c r="AX721" s="13" t="s">
        <v>68</v>
      </c>
      <c r="AY721" s="135" t="s">
        <v>168</v>
      </c>
    </row>
    <row r="722" spans="1:51" s="14" customFormat="1" ht="12">
      <c r="A722" s="311"/>
      <c r="B722" s="312"/>
      <c r="C722" s="311"/>
      <c r="D722" s="308" t="s">
        <v>179</v>
      </c>
      <c r="E722" s="313" t="s">
        <v>3</v>
      </c>
      <c r="F722" s="314" t="s">
        <v>918</v>
      </c>
      <c r="G722" s="311"/>
      <c r="H722" s="315">
        <v>0.601</v>
      </c>
      <c r="I722" s="268"/>
      <c r="J722" s="311"/>
      <c r="K722" s="311"/>
      <c r="L722" s="139"/>
      <c r="M722" s="141"/>
      <c r="N722" s="142"/>
      <c r="O722" s="142"/>
      <c r="P722" s="142"/>
      <c r="Q722" s="142"/>
      <c r="R722" s="142"/>
      <c r="S722" s="142"/>
      <c r="T722" s="143"/>
      <c r="AT722" s="140" t="s">
        <v>179</v>
      </c>
      <c r="AU722" s="140" t="s">
        <v>78</v>
      </c>
      <c r="AV722" s="14" t="s">
        <v>78</v>
      </c>
      <c r="AW722" s="14" t="s">
        <v>30</v>
      </c>
      <c r="AX722" s="14" t="s">
        <v>68</v>
      </c>
      <c r="AY722" s="140" t="s">
        <v>168</v>
      </c>
    </row>
    <row r="723" spans="1:51" s="13" customFormat="1" ht="12">
      <c r="A723" s="306"/>
      <c r="B723" s="307"/>
      <c r="C723" s="306"/>
      <c r="D723" s="308" t="s">
        <v>179</v>
      </c>
      <c r="E723" s="309" t="s">
        <v>3</v>
      </c>
      <c r="F723" s="310" t="s">
        <v>844</v>
      </c>
      <c r="G723" s="306"/>
      <c r="H723" s="309" t="s">
        <v>3</v>
      </c>
      <c r="I723" s="267"/>
      <c r="J723" s="306"/>
      <c r="K723" s="306"/>
      <c r="L723" s="134"/>
      <c r="M723" s="136"/>
      <c r="N723" s="137"/>
      <c r="O723" s="137"/>
      <c r="P723" s="137"/>
      <c r="Q723" s="137"/>
      <c r="R723" s="137"/>
      <c r="S723" s="137"/>
      <c r="T723" s="138"/>
      <c r="AT723" s="135" t="s">
        <v>179</v>
      </c>
      <c r="AU723" s="135" t="s">
        <v>78</v>
      </c>
      <c r="AV723" s="13" t="s">
        <v>76</v>
      </c>
      <c r="AW723" s="13" t="s">
        <v>30</v>
      </c>
      <c r="AX723" s="13" t="s">
        <v>68</v>
      </c>
      <c r="AY723" s="135" t="s">
        <v>168</v>
      </c>
    </row>
    <row r="724" spans="1:51" s="14" customFormat="1" ht="12">
      <c r="A724" s="311"/>
      <c r="B724" s="312"/>
      <c r="C724" s="311"/>
      <c r="D724" s="308" t="s">
        <v>179</v>
      </c>
      <c r="E724" s="313" t="s">
        <v>3</v>
      </c>
      <c r="F724" s="314" t="s">
        <v>919</v>
      </c>
      <c r="G724" s="311"/>
      <c r="H724" s="315">
        <v>3.615</v>
      </c>
      <c r="I724" s="268"/>
      <c r="J724" s="311"/>
      <c r="K724" s="311"/>
      <c r="L724" s="139"/>
      <c r="M724" s="141"/>
      <c r="N724" s="142"/>
      <c r="O724" s="142"/>
      <c r="P724" s="142"/>
      <c r="Q724" s="142"/>
      <c r="R724" s="142"/>
      <c r="S724" s="142"/>
      <c r="T724" s="143"/>
      <c r="AT724" s="140" t="s">
        <v>179</v>
      </c>
      <c r="AU724" s="140" t="s">
        <v>78</v>
      </c>
      <c r="AV724" s="14" t="s">
        <v>78</v>
      </c>
      <c r="AW724" s="14" t="s">
        <v>30</v>
      </c>
      <c r="AX724" s="14" t="s">
        <v>68</v>
      </c>
      <c r="AY724" s="140" t="s">
        <v>168</v>
      </c>
    </row>
    <row r="725" spans="1:51" s="13" customFormat="1" ht="12">
      <c r="A725" s="306"/>
      <c r="B725" s="307"/>
      <c r="C725" s="306"/>
      <c r="D725" s="308" t="s">
        <v>179</v>
      </c>
      <c r="E725" s="309" t="s">
        <v>3</v>
      </c>
      <c r="F725" s="310" t="s">
        <v>846</v>
      </c>
      <c r="G725" s="306"/>
      <c r="H725" s="309" t="s">
        <v>3</v>
      </c>
      <c r="I725" s="267"/>
      <c r="J725" s="306"/>
      <c r="K725" s="306"/>
      <c r="L725" s="134"/>
      <c r="M725" s="136"/>
      <c r="N725" s="137"/>
      <c r="O725" s="137"/>
      <c r="P725" s="137"/>
      <c r="Q725" s="137"/>
      <c r="R725" s="137"/>
      <c r="S725" s="137"/>
      <c r="T725" s="138"/>
      <c r="AT725" s="135" t="s">
        <v>179</v>
      </c>
      <c r="AU725" s="135" t="s">
        <v>78</v>
      </c>
      <c r="AV725" s="13" t="s">
        <v>76</v>
      </c>
      <c r="AW725" s="13" t="s">
        <v>30</v>
      </c>
      <c r="AX725" s="13" t="s">
        <v>68</v>
      </c>
      <c r="AY725" s="135" t="s">
        <v>168</v>
      </c>
    </row>
    <row r="726" spans="1:51" s="14" customFormat="1" ht="12">
      <c r="A726" s="311"/>
      <c r="B726" s="312"/>
      <c r="C726" s="311"/>
      <c r="D726" s="308" t="s">
        <v>179</v>
      </c>
      <c r="E726" s="313" t="s">
        <v>3</v>
      </c>
      <c r="F726" s="314" t="s">
        <v>920</v>
      </c>
      <c r="G726" s="311"/>
      <c r="H726" s="315">
        <v>1.893</v>
      </c>
      <c r="I726" s="268"/>
      <c r="J726" s="311"/>
      <c r="K726" s="311"/>
      <c r="L726" s="139"/>
      <c r="M726" s="141"/>
      <c r="N726" s="142"/>
      <c r="O726" s="142"/>
      <c r="P726" s="142"/>
      <c r="Q726" s="142"/>
      <c r="R726" s="142"/>
      <c r="S726" s="142"/>
      <c r="T726" s="143"/>
      <c r="AT726" s="140" t="s">
        <v>179</v>
      </c>
      <c r="AU726" s="140" t="s">
        <v>78</v>
      </c>
      <c r="AV726" s="14" t="s">
        <v>78</v>
      </c>
      <c r="AW726" s="14" t="s">
        <v>30</v>
      </c>
      <c r="AX726" s="14" t="s">
        <v>68</v>
      </c>
      <c r="AY726" s="140" t="s">
        <v>168</v>
      </c>
    </row>
    <row r="727" spans="1:51" s="13" customFormat="1" ht="12">
      <c r="A727" s="306"/>
      <c r="B727" s="307"/>
      <c r="C727" s="306"/>
      <c r="D727" s="308" t="s">
        <v>179</v>
      </c>
      <c r="E727" s="309" t="s">
        <v>3</v>
      </c>
      <c r="F727" s="310" t="s">
        <v>848</v>
      </c>
      <c r="G727" s="306"/>
      <c r="H727" s="309" t="s">
        <v>3</v>
      </c>
      <c r="I727" s="267"/>
      <c r="J727" s="306"/>
      <c r="K727" s="306"/>
      <c r="L727" s="134"/>
      <c r="M727" s="136"/>
      <c r="N727" s="137"/>
      <c r="O727" s="137"/>
      <c r="P727" s="137"/>
      <c r="Q727" s="137"/>
      <c r="R727" s="137"/>
      <c r="S727" s="137"/>
      <c r="T727" s="138"/>
      <c r="AT727" s="135" t="s">
        <v>179</v>
      </c>
      <c r="AU727" s="135" t="s">
        <v>78</v>
      </c>
      <c r="AV727" s="13" t="s">
        <v>76</v>
      </c>
      <c r="AW727" s="13" t="s">
        <v>30</v>
      </c>
      <c r="AX727" s="13" t="s">
        <v>68</v>
      </c>
      <c r="AY727" s="135" t="s">
        <v>168</v>
      </c>
    </row>
    <row r="728" spans="1:51" s="14" customFormat="1" ht="12">
      <c r="A728" s="311"/>
      <c r="B728" s="312"/>
      <c r="C728" s="311"/>
      <c r="D728" s="308" t="s">
        <v>179</v>
      </c>
      <c r="E728" s="313" t="s">
        <v>3</v>
      </c>
      <c r="F728" s="314" t="s">
        <v>921</v>
      </c>
      <c r="G728" s="311"/>
      <c r="H728" s="315">
        <v>2.437</v>
      </c>
      <c r="I728" s="268"/>
      <c r="J728" s="311"/>
      <c r="K728" s="311"/>
      <c r="L728" s="139"/>
      <c r="M728" s="141"/>
      <c r="N728" s="142"/>
      <c r="O728" s="142"/>
      <c r="P728" s="142"/>
      <c r="Q728" s="142"/>
      <c r="R728" s="142"/>
      <c r="S728" s="142"/>
      <c r="T728" s="143"/>
      <c r="AT728" s="140" t="s">
        <v>179</v>
      </c>
      <c r="AU728" s="140" t="s">
        <v>78</v>
      </c>
      <c r="AV728" s="14" t="s">
        <v>78</v>
      </c>
      <c r="AW728" s="14" t="s">
        <v>30</v>
      </c>
      <c r="AX728" s="14" t="s">
        <v>68</v>
      </c>
      <c r="AY728" s="140" t="s">
        <v>168</v>
      </c>
    </row>
    <row r="729" spans="1:51" s="13" customFormat="1" ht="12">
      <c r="A729" s="306"/>
      <c r="B729" s="307"/>
      <c r="C729" s="306"/>
      <c r="D729" s="308" t="s">
        <v>179</v>
      </c>
      <c r="E729" s="309" t="s">
        <v>3</v>
      </c>
      <c r="F729" s="310" t="s">
        <v>850</v>
      </c>
      <c r="G729" s="306"/>
      <c r="H729" s="309" t="s">
        <v>3</v>
      </c>
      <c r="I729" s="267"/>
      <c r="J729" s="306"/>
      <c r="K729" s="306"/>
      <c r="L729" s="134"/>
      <c r="M729" s="136"/>
      <c r="N729" s="137"/>
      <c r="O729" s="137"/>
      <c r="P729" s="137"/>
      <c r="Q729" s="137"/>
      <c r="R729" s="137"/>
      <c r="S729" s="137"/>
      <c r="T729" s="138"/>
      <c r="AT729" s="135" t="s">
        <v>179</v>
      </c>
      <c r="AU729" s="135" t="s">
        <v>78</v>
      </c>
      <c r="AV729" s="13" t="s">
        <v>76</v>
      </c>
      <c r="AW729" s="13" t="s">
        <v>30</v>
      </c>
      <c r="AX729" s="13" t="s">
        <v>68</v>
      </c>
      <c r="AY729" s="135" t="s">
        <v>168</v>
      </c>
    </row>
    <row r="730" spans="1:51" s="14" customFormat="1" ht="12">
      <c r="A730" s="311"/>
      <c r="B730" s="312"/>
      <c r="C730" s="311"/>
      <c r="D730" s="308" t="s">
        <v>179</v>
      </c>
      <c r="E730" s="313" t="s">
        <v>3</v>
      </c>
      <c r="F730" s="314" t="s">
        <v>922</v>
      </c>
      <c r="G730" s="311"/>
      <c r="H730" s="315">
        <v>1.358</v>
      </c>
      <c r="I730" s="268"/>
      <c r="J730" s="311"/>
      <c r="K730" s="311"/>
      <c r="L730" s="139"/>
      <c r="M730" s="141"/>
      <c r="N730" s="142"/>
      <c r="O730" s="142"/>
      <c r="P730" s="142"/>
      <c r="Q730" s="142"/>
      <c r="R730" s="142"/>
      <c r="S730" s="142"/>
      <c r="T730" s="143"/>
      <c r="AT730" s="140" t="s">
        <v>179</v>
      </c>
      <c r="AU730" s="140" t="s">
        <v>78</v>
      </c>
      <c r="AV730" s="14" t="s">
        <v>78</v>
      </c>
      <c r="AW730" s="14" t="s">
        <v>30</v>
      </c>
      <c r="AX730" s="14" t="s">
        <v>68</v>
      </c>
      <c r="AY730" s="140" t="s">
        <v>168</v>
      </c>
    </row>
    <row r="731" spans="1:51" s="14" customFormat="1" ht="12">
      <c r="A731" s="311"/>
      <c r="B731" s="312"/>
      <c r="C731" s="311"/>
      <c r="D731" s="308" t="s">
        <v>179</v>
      </c>
      <c r="E731" s="313" t="s">
        <v>3</v>
      </c>
      <c r="F731" s="314" t="s">
        <v>923</v>
      </c>
      <c r="G731" s="311"/>
      <c r="H731" s="315">
        <v>3.381</v>
      </c>
      <c r="I731" s="268"/>
      <c r="J731" s="311"/>
      <c r="K731" s="311"/>
      <c r="L731" s="139"/>
      <c r="M731" s="141"/>
      <c r="N731" s="142"/>
      <c r="O731" s="142"/>
      <c r="P731" s="142"/>
      <c r="Q731" s="142"/>
      <c r="R731" s="142"/>
      <c r="S731" s="142"/>
      <c r="T731" s="143"/>
      <c r="AT731" s="140" t="s">
        <v>179</v>
      </c>
      <c r="AU731" s="140" t="s">
        <v>78</v>
      </c>
      <c r="AV731" s="14" t="s">
        <v>78</v>
      </c>
      <c r="AW731" s="14" t="s">
        <v>30</v>
      </c>
      <c r="AX731" s="14" t="s">
        <v>68</v>
      </c>
      <c r="AY731" s="140" t="s">
        <v>168</v>
      </c>
    </row>
    <row r="732" spans="1:51" s="16" customFormat="1" ht="12">
      <c r="A732" s="321"/>
      <c r="B732" s="322"/>
      <c r="C732" s="321"/>
      <c r="D732" s="308" t="s">
        <v>179</v>
      </c>
      <c r="E732" s="323" t="s">
        <v>3</v>
      </c>
      <c r="F732" s="324" t="s">
        <v>198</v>
      </c>
      <c r="G732" s="321"/>
      <c r="H732" s="325">
        <v>18.917</v>
      </c>
      <c r="I732" s="270"/>
      <c r="J732" s="321"/>
      <c r="K732" s="321"/>
      <c r="L732" s="149"/>
      <c r="M732" s="151"/>
      <c r="N732" s="152"/>
      <c r="O732" s="152"/>
      <c r="P732" s="152"/>
      <c r="Q732" s="152"/>
      <c r="R732" s="152"/>
      <c r="S732" s="152"/>
      <c r="T732" s="153"/>
      <c r="AT732" s="150" t="s">
        <v>179</v>
      </c>
      <c r="AU732" s="150" t="s">
        <v>78</v>
      </c>
      <c r="AV732" s="16" t="s">
        <v>199</v>
      </c>
      <c r="AW732" s="16" t="s">
        <v>30</v>
      </c>
      <c r="AX732" s="16" t="s">
        <v>68</v>
      </c>
      <c r="AY732" s="150" t="s">
        <v>168</v>
      </c>
    </row>
    <row r="733" spans="1:51" s="13" customFormat="1" ht="12">
      <c r="A733" s="306"/>
      <c r="B733" s="307"/>
      <c r="C733" s="306"/>
      <c r="D733" s="308" t="s">
        <v>179</v>
      </c>
      <c r="E733" s="309" t="s">
        <v>3</v>
      </c>
      <c r="F733" s="310" t="s">
        <v>857</v>
      </c>
      <c r="G733" s="306"/>
      <c r="H733" s="309" t="s">
        <v>3</v>
      </c>
      <c r="I733" s="267"/>
      <c r="J733" s="306"/>
      <c r="K733" s="306"/>
      <c r="L733" s="134"/>
      <c r="M733" s="136"/>
      <c r="N733" s="137"/>
      <c r="O733" s="137"/>
      <c r="P733" s="137"/>
      <c r="Q733" s="137"/>
      <c r="R733" s="137"/>
      <c r="S733" s="137"/>
      <c r="T733" s="138"/>
      <c r="AT733" s="135" t="s">
        <v>179</v>
      </c>
      <c r="AU733" s="135" t="s">
        <v>78</v>
      </c>
      <c r="AV733" s="13" t="s">
        <v>76</v>
      </c>
      <c r="AW733" s="13" t="s">
        <v>30</v>
      </c>
      <c r="AX733" s="13" t="s">
        <v>68</v>
      </c>
      <c r="AY733" s="135" t="s">
        <v>168</v>
      </c>
    </row>
    <row r="734" spans="1:51" s="14" customFormat="1" ht="12">
      <c r="A734" s="311"/>
      <c r="B734" s="312"/>
      <c r="C734" s="311"/>
      <c r="D734" s="308" t="s">
        <v>179</v>
      </c>
      <c r="E734" s="313" t="s">
        <v>3</v>
      </c>
      <c r="F734" s="314" t="s">
        <v>924</v>
      </c>
      <c r="G734" s="311"/>
      <c r="H734" s="315">
        <v>7.137</v>
      </c>
      <c r="I734" s="268"/>
      <c r="J734" s="311"/>
      <c r="K734" s="311"/>
      <c r="L734" s="139"/>
      <c r="M734" s="141"/>
      <c r="N734" s="142"/>
      <c r="O734" s="142"/>
      <c r="P734" s="142"/>
      <c r="Q734" s="142"/>
      <c r="R734" s="142"/>
      <c r="S734" s="142"/>
      <c r="T734" s="143"/>
      <c r="AT734" s="140" t="s">
        <v>179</v>
      </c>
      <c r="AU734" s="140" t="s">
        <v>78</v>
      </c>
      <c r="AV734" s="14" t="s">
        <v>78</v>
      </c>
      <c r="AW734" s="14" t="s">
        <v>30</v>
      </c>
      <c r="AX734" s="14" t="s">
        <v>68</v>
      </c>
      <c r="AY734" s="140" t="s">
        <v>168</v>
      </c>
    </row>
    <row r="735" spans="1:51" s="16" customFormat="1" ht="12">
      <c r="A735" s="321"/>
      <c r="B735" s="322"/>
      <c r="C735" s="321"/>
      <c r="D735" s="308" t="s">
        <v>179</v>
      </c>
      <c r="E735" s="323" t="s">
        <v>3</v>
      </c>
      <c r="F735" s="324" t="s">
        <v>198</v>
      </c>
      <c r="G735" s="321"/>
      <c r="H735" s="325">
        <v>7.137</v>
      </c>
      <c r="I735" s="270"/>
      <c r="J735" s="321"/>
      <c r="K735" s="321"/>
      <c r="L735" s="149"/>
      <c r="M735" s="151"/>
      <c r="N735" s="152"/>
      <c r="O735" s="152"/>
      <c r="P735" s="152"/>
      <c r="Q735" s="152"/>
      <c r="R735" s="152"/>
      <c r="S735" s="152"/>
      <c r="T735" s="153"/>
      <c r="AT735" s="150" t="s">
        <v>179</v>
      </c>
      <c r="AU735" s="150" t="s">
        <v>78</v>
      </c>
      <c r="AV735" s="16" t="s">
        <v>199</v>
      </c>
      <c r="AW735" s="16" t="s">
        <v>30</v>
      </c>
      <c r="AX735" s="16" t="s">
        <v>68</v>
      </c>
      <c r="AY735" s="150" t="s">
        <v>168</v>
      </c>
    </row>
    <row r="736" spans="1:51" s="15" customFormat="1" ht="12">
      <c r="A736" s="316"/>
      <c r="B736" s="317"/>
      <c r="C736" s="316"/>
      <c r="D736" s="308" t="s">
        <v>179</v>
      </c>
      <c r="E736" s="318" t="s">
        <v>3</v>
      </c>
      <c r="F736" s="319" t="s">
        <v>186</v>
      </c>
      <c r="G736" s="316"/>
      <c r="H736" s="320">
        <v>26.054</v>
      </c>
      <c r="I736" s="269"/>
      <c r="J736" s="316"/>
      <c r="K736" s="316"/>
      <c r="L736" s="144"/>
      <c r="M736" s="146"/>
      <c r="N736" s="147"/>
      <c r="O736" s="147"/>
      <c r="P736" s="147"/>
      <c r="Q736" s="147"/>
      <c r="R736" s="147"/>
      <c r="S736" s="147"/>
      <c r="T736" s="148"/>
      <c r="AT736" s="145" t="s">
        <v>179</v>
      </c>
      <c r="AU736" s="145" t="s">
        <v>78</v>
      </c>
      <c r="AV736" s="15" t="s">
        <v>175</v>
      </c>
      <c r="AW736" s="15" t="s">
        <v>30</v>
      </c>
      <c r="AX736" s="15" t="s">
        <v>76</v>
      </c>
      <c r="AY736" s="145" t="s">
        <v>168</v>
      </c>
    </row>
    <row r="737" spans="1:65" s="2" customFormat="1" ht="21.75" customHeight="1">
      <c r="A737" s="273"/>
      <c r="B737" s="276"/>
      <c r="C737" s="326" t="s">
        <v>711</v>
      </c>
      <c r="D737" s="326" t="s">
        <v>332</v>
      </c>
      <c r="E737" s="327" t="s">
        <v>925</v>
      </c>
      <c r="F737" s="328" t="s">
        <v>926</v>
      </c>
      <c r="G737" s="329" t="s">
        <v>263</v>
      </c>
      <c r="H737" s="330">
        <v>31.265</v>
      </c>
      <c r="I737" s="272"/>
      <c r="J737" s="331">
        <f>ROUND(I737*H737,2)</f>
        <v>0</v>
      </c>
      <c r="K737" s="328" t="s">
        <v>174</v>
      </c>
      <c r="L737" s="154"/>
      <c r="M737" s="155" t="s">
        <v>3</v>
      </c>
      <c r="N737" s="156" t="s">
        <v>39</v>
      </c>
      <c r="O737" s="128">
        <v>0</v>
      </c>
      <c r="P737" s="128">
        <f>O737*H737</f>
        <v>0</v>
      </c>
      <c r="Q737" s="128">
        <v>0.00223</v>
      </c>
      <c r="R737" s="128">
        <f>Q737*H737</f>
        <v>0.06972095</v>
      </c>
      <c r="S737" s="128">
        <v>0</v>
      </c>
      <c r="T737" s="129">
        <f>S737*H737</f>
        <v>0</v>
      </c>
      <c r="U737" s="31"/>
      <c r="V737" s="31"/>
      <c r="W737" s="31"/>
      <c r="X737" s="31"/>
      <c r="Y737" s="31"/>
      <c r="Z737" s="31"/>
      <c r="AA737" s="31"/>
      <c r="AB737" s="31"/>
      <c r="AC737" s="31"/>
      <c r="AD737" s="31"/>
      <c r="AE737" s="31"/>
      <c r="AR737" s="130" t="s">
        <v>440</v>
      </c>
      <c r="AT737" s="130" t="s">
        <v>332</v>
      </c>
      <c r="AU737" s="130" t="s">
        <v>78</v>
      </c>
      <c r="AY737" s="19" t="s">
        <v>168</v>
      </c>
      <c r="BE737" s="131">
        <f>IF(N737="základní",J737,0)</f>
        <v>0</v>
      </c>
      <c r="BF737" s="131">
        <f>IF(N737="snížená",J737,0)</f>
        <v>0</v>
      </c>
      <c r="BG737" s="131">
        <f>IF(N737="zákl. přenesená",J737,0)</f>
        <v>0</v>
      </c>
      <c r="BH737" s="131">
        <f>IF(N737="sníž. přenesená",J737,0)</f>
        <v>0</v>
      </c>
      <c r="BI737" s="131">
        <f>IF(N737="nulová",J737,0)</f>
        <v>0</v>
      </c>
      <c r="BJ737" s="19" t="s">
        <v>76</v>
      </c>
      <c r="BK737" s="131">
        <f>ROUND(I737*H737,2)</f>
        <v>0</v>
      </c>
      <c r="BL737" s="19" t="s">
        <v>323</v>
      </c>
      <c r="BM737" s="130" t="s">
        <v>927</v>
      </c>
    </row>
    <row r="738" spans="1:51" s="14" customFormat="1" ht="12">
      <c r="A738" s="311"/>
      <c r="B738" s="312"/>
      <c r="C738" s="311"/>
      <c r="D738" s="308" t="s">
        <v>179</v>
      </c>
      <c r="E738" s="311"/>
      <c r="F738" s="314" t="s">
        <v>928</v>
      </c>
      <c r="G738" s="311"/>
      <c r="H738" s="315">
        <v>31.265</v>
      </c>
      <c r="I738" s="268"/>
      <c r="J738" s="311"/>
      <c r="K738" s="311"/>
      <c r="L738" s="139"/>
      <c r="M738" s="141"/>
      <c r="N738" s="142"/>
      <c r="O738" s="142"/>
      <c r="P738" s="142"/>
      <c r="Q738" s="142"/>
      <c r="R738" s="142"/>
      <c r="S738" s="142"/>
      <c r="T738" s="143"/>
      <c r="AT738" s="140" t="s">
        <v>179</v>
      </c>
      <c r="AU738" s="140" t="s">
        <v>78</v>
      </c>
      <c r="AV738" s="14" t="s">
        <v>78</v>
      </c>
      <c r="AW738" s="14" t="s">
        <v>4</v>
      </c>
      <c r="AX738" s="14" t="s">
        <v>76</v>
      </c>
      <c r="AY738" s="140" t="s">
        <v>168</v>
      </c>
    </row>
    <row r="739" spans="1:65" s="2" customFormat="1" ht="37.9" customHeight="1">
      <c r="A739" s="273"/>
      <c r="B739" s="276"/>
      <c r="C739" s="298" t="s">
        <v>929</v>
      </c>
      <c r="D739" s="298" t="s">
        <v>170</v>
      </c>
      <c r="E739" s="299" t="s">
        <v>930</v>
      </c>
      <c r="F739" s="300" t="s">
        <v>931</v>
      </c>
      <c r="G739" s="301" t="s">
        <v>263</v>
      </c>
      <c r="H739" s="302">
        <v>150.658</v>
      </c>
      <c r="I739" s="266"/>
      <c r="J739" s="303">
        <f>ROUND(I739*H739,2)</f>
        <v>0</v>
      </c>
      <c r="K739" s="300" t="s">
        <v>174</v>
      </c>
      <c r="L739" s="32"/>
      <c r="M739" s="126" t="s">
        <v>3</v>
      </c>
      <c r="N739" s="127" t="s">
        <v>39</v>
      </c>
      <c r="O739" s="128">
        <v>0.215</v>
      </c>
      <c r="P739" s="128">
        <f>O739*H739</f>
        <v>32.39147</v>
      </c>
      <c r="Q739" s="128">
        <v>0.00036</v>
      </c>
      <c r="R739" s="128">
        <f>Q739*H739</f>
        <v>0.05423688</v>
      </c>
      <c r="S739" s="128">
        <v>0</v>
      </c>
      <c r="T739" s="129">
        <f>S739*H739</f>
        <v>0</v>
      </c>
      <c r="U739" s="31"/>
      <c r="V739" s="31"/>
      <c r="W739" s="31"/>
      <c r="X739" s="31"/>
      <c r="Y739" s="31"/>
      <c r="Z739" s="31"/>
      <c r="AA739" s="31"/>
      <c r="AB739" s="31"/>
      <c r="AC739" s="31"/>
      <c r="AD739" s="31"/>
      <c r="AE739" s="31"/>
      <c r="AR739" s="130" t="s">
        <v>323</v>
      </c>
      <c r="AT739" s="130" t="s">
        <v>170</v>
      </c>
      <c r="AU739" s="130" t="s">
        <v>78</v>
      </c>
      <c r="AY739" s="19" t="s">
        <v>168</v>
      </c>
      <c r="BE739" s="131">
        <f>IF(N739="základní",J739,0)</f>
        <v>0</v>
      </c>
      <c r="BF739" s="131">
        <f>IF(N739="snížená",J739,0)</f>
        <v>0</v>
      </c>
      <c r="BG739" s="131">
        <f>IF(N739="zákl. přenesená",J739,0)</f>
        <v>0</v>
      </c>
      <c r="BH739" s="131">
        <f>IF(N739="sníž. přenesená",J739,0)</f>
        <v>0</v>
      </c>
      <c r="BI739" s="131">
        <f>IF(N739="nulová",J739,0)</f>
        <v>0</v>
      </c>
      <c r="BJ739" s="19" t="s">
        <v>76</v>
      </c>
      <c r="BK739" s="131">
        <f>ROUND(I739*H739,2)</f>
        <v>0</v>
      </c>
      <c r="BL739" s="19" t="s">
        <v>323</v>
      </c>
      <c r="BM739" s="130" t="s">
        <v>932</v>
      </c>
    </row>
    <row r="740" spans="1:47" s="2" customFormat="1" ht="12">
      <c r="A740" s="273"/>
      <c r="B740" s="276"/>
      <c r="C740" s="273"/>
      <c r="D740" s="304" t="s">
        <v>177</v>
      </c>
      <c r="E740" s="273"/>
      <c r="F740" s="305" t="s">
        <v>933</v>
      </c>
      <c r="G740" s="273"/>
      <c r="H740" s="273"/>
      <c r="I740" s="263"/>
      <c r="J740" s="273"/>
      <c r="K740" s="273"/>
      <c r="L740" s="32"/>
      <c r="M740" s="132"/>
      <c r="N740" s="133"/>
      <c r="O740" s="50"/>
      <c r="P740" s="50"/>
      <c r="Q740" s="50"/>
      <c r="R740" s="50"/>
      <c r="S740" s="50"/>
      <c r="T740" s="51"/>
      <c r="U740" s="31"/>
      <c r="V740" s="31"/>
      <c r="W740" s="31"/>
      <c r="X740" s="31"/>
      <c r="Y740" s="31"/>
      <c r="Z740" s="31"/>
      <c r="AA740" s="31"/>
      <c r="AB740" s="31"/>
      <c r="AC740" s="31"/>
      <c r="AD740" s="31"/>
      <c r="AE740" s="31"/>
      <c r="AT740" s="19" t="s">
        <v>177</v>
      </c>
      <c r="AU740" s="19" t="s">
        <v>78</v>
      </c>
    </row>
    <row r="741" spans="1:51" s="13" customFormat="1" ht="12">
      <c r="A741" s="306"/>
      <c r="B741" s="307"/>
      <c r="C741" s="306"/>
      <c r="D741" s="308" t="s">
        <v>179</v>
      </c>
      <c r="E741" s="309" t="s">
        <v>3</v>
      </c>
      <c r="F741" s="310" t="s">
        <v>934</v>
      </c>
      <c r="G741" s="306"/>
      <c r="H741" s="309" t="s">
        <v>3</v>
      </c>
      <c r="I741" s="267"/>
      <c r="J741" s="306"/>
      <c r="K741" s="306"/>
      <c r="L741" s="134"/>
      <c r="M741" s="136"/>
      <c r="N741" s="137"/>
      <c r="O741" s="137"/>
      <c r="P741" s="137"/>
      <c r="Q741" s="137"/>
      <c r="R741" s="137"/>
      <c r="S741" s="137"/>
      <c r="T741" s="138"/>
      <c r="AT741" s="135" t="s">
        <v>179</v>
      </c>
      <c r="AU741" s="135" t="s">
        <v>78</v>
      </c>
      <c r="AV741" s="13" t="s">
        <v>76</v>
      </c>
      <c r="AW741" s="13" t="s">
        <v>30</v>
      </c>
      <c r="AX741" s="13" t="s">
        <v>68</v>
      </c>
      <c r="AY741" s="135" t="s">
        <v>168</v>
      </c>
    </row>
    <row r="742" spans="1:51" s="14" customFormat="1" ht="12">
      <c r="A742" s="311"/>
      <c r="B742" s="312"/>
      <c r="C742" s="311"/>
      <c r="D742" s="308" t="s">
        <v>179</v>
      </c>
      <c r="E742" s="313" t="s">
        <v>3</v>
      </c>
      <c r="F742" s="314" t="s">
        <v>935</v>
      </c>
      <c r="G742" s="311"/>
      <c r="H742" s="315">
        <v>47.269</v>
      </c>
      <c r="I742" s="268"/>
      <c r="J742" s="311"/>
      <c r="K742" s="311"/>
      <c r="L742" s="139"/>
      <c r="M742" s="141"/>
      <c r="N742" s="142"/>
      <c r="O742" s="142"/>
      <c r="P742" s="142"/>
      <c r="Q742" s="142"/>
      <c r="R742" s="142"/>
      <c r="S742" s="142"/>
      <c r="T742" s="143"/>
      <c r="AT742" s="140" t="s">
        <v>179</v>
      </c>
      <c r="AU742" s="140" t="s">
        <v>78</v>
      </c>
      <c r="AV742" s="14" t="s">
        <v>78</v>
      </c>
      <c r="AW742" s="14" t="s">
        <v>30</v>
      </c>
      <c r="AX742" s="14" t="s">
        <v>68</v>
      </c>
      <c r="AY742" s="140" t="s">
        <v>168</v>
      </c>
    </row>
    <row r="743" spans="1:51" s="14" customFormat="1" ht="12">
      <c r="A743" s="311"/>
      <c r="B743" s="312"/>
      <c r="C743" s="311"/>
      <c r="D743" s="308" t="s">
        <v>179</v>
      </c>
      <c r="E743" s="313" t="s">
        <v>3</v>
      </c>
      <c r="F743" s="314" t="s">
        <v>936</v>
      </c>
      <c r="G743" s="311"/>
      <c r="H743" s="315">
        <v>103.389</v>
      </c>
      <c r="I743" s="268"/>
      <c r="J743" s="311"/>
      <c r="K743" s="311"/>
      <c r="L743" s="139"/>
      <c r="M743" s="141"/>
      <c r="N743" s="142"/>
      <c r="O743" s="142"/>
      <c r="P743" s="142"/>
      <c r="Q743" s="142"/>
      <c r="R743" s="142"/>
      <c r="S743" s="142"/>
      <c r="T743" s="143"/>
      <c r="AT743" s="140" t="s">
        <v>179</v>
      </c>
      <c r="AU743" s="140" t="s">
        <v>78</v>
      </c>
      <c r="AV743" s="14" t="s">
        <v>78</v>
      </c>
      <c r="AW743" s="14" t="s">
        <v>30</v>
      </c>
      <c r="AX743" s="14" t="s">
        <v>68</v>
      </c>
      <c r="AY743" s="140" t="s">
        <v>168</v>
      </c>
    </row>
    <row r="744" spans="1:51" s="15" customFormat="1" ht="12">
      <c r="A744" s="316"/>
      <c r="B744" s="317"/>
      <c r="C744" s="316"/>
      <c r="D744" s="308" t="s">
        <v>179</v>
      </c>
      <c r="E744" s="318" t="s">
        <v>3</v>
      </c>
      <c r="F744" s="319" t="s">
        <v>186</v>
      </c>
      <c r="G744" s="316"/>
      <c r="H744" s="320">
        <v>150.658</v>
      </c>
      <c r="I744" s="269"/>
      <c r="J744" s="316"/>
      <c r="K744" s="316"/>
      <c r="L744" s="144"/>
      <c r="M744" s="146"/>
      <c r="N744" s="147"/>
      <c r="O744" s="147"/>
      <c r="P744" s="147"/>
      <c r="Q744" s="147"/>
      <c r="R744" s="147"/>
      <c r="S744" s="147"/>
      <c r="T744" s="148"/>
      <c r="AT744" s="145" t="s">
        <v>179</v>
      </c>
      <c r="AU744" s="145" t="s">
        <v>78</v>
      </c>
      <c r="AV744" s="15" t="s">
        <v>175</v>
      </c>
      <c r="AW744" s="15" t="s">
        <v>30</v>
      </c>
      <c r="AX744" s="15" t="s">
        <v>76</v>
      </c>
      <c r="AY744" s="145" t="s">
        <v>168</v>
      </c>
    </row>
    <row r="745" spans="1:65" s="2" customFormat="1" ht="21.75" customHeight="1">
      <c r="A745" s="273"/>
      <c r="B745" s="276"/>
      <c r="C745" s="326" t="s">
        <v>937</v>
      </c>
      <c r="D745" s="326" t="s">
        <v>332</v>
      </c>
      <c r="E745" s="327" t="s">
        <v>925</v>
      </c>
      <c r="F745" s="328" t="s">
        <v>926</v>
      </c>
      <c r="G745" s="329" t="s">
        <v>263</v>
      </c>
      <c r="H745" s="330">
        <v>180.79</v>
      </c>
      <c r="I745" s="272"/>
      <c r="J745" s="331">
        <f>ROUND(I745*H745,2)</f>
        <v>0</v>
      </c>
      <c r="K745" s="328" t="s">
        <v>174</v>
      </c>
      <c r="L745" s="154"/>
      <c r="M745" s="155" t="s">
        <v>3</v>
      </c>
      <c r="N745" s="156" t="s">
        <v>39</v>
      </c>
      <c r="O745" s="128">
        <v>0</v>
      </c>
      <c r="P745" s="128">
        <f>O745*H745</f>
        <v>0</v>
      </c>
      <c r="Q745" s="128">
        <v>0.00223</v>
      </c>
      <c r="R745" s="128">
        <f>Q745*H745</f>
        <v>0.4031617</v>
      </c>
      <c r="S745" s="128">
        <v>0</v>
      </c>
      <c r="T745" s="129">
        <f>S745*H745</f>
        <v>0</v>
      </c>
      <c r="U745" s="31"/>
      <c r="V745" s="31"/>
      <c r="W745" s="31"/>
      <c r="X745" s="31"/>
      <c r="Y745" s="31"/>
      <c r="Z745" s="31"/>
      <c r="AA745" s="31"/>
      <c r="AB745" s="31"/>
      <c r="AC745" s="31"/>
      <c r="AD745" s="31"/>
      <c r="AE745" s="31"/>
      <c r="AR745" s="130" t="s">
        <v>440</v>
      </c>
      <c r="AT745" s="130" t="s">
        <v>332</v>
      </c>
      <c r="AU745" s="130" t="s">
        <v>78</v>
      </c>
      <c r="AY745" s="19" t="s">
        <v>168</v>
      </c>
      <c r="BE745" s="131">
        <f>IF(N745="základní",J745,0)</f>
        <v>0</v>
      </c>
      <c r="BF745" s="131">
        <f>IF(N745="snížená",J745,0)</f>
        <v>0</v>
      </c>
      <c r="BG745" s="131">
        <f>IF(N745="zákl. přenesená",J745,0)</f>
        <v>0</v>
      </c>
      <c r="BH745" s="131">
        <f>IF(N745="sníž. přenesená",J745,0)</f>
        <v>0</v>
      </c>
      <c r="BI745" s="131">
        <f>IF(N745="nulová",J745,0)</f>
        <v>0</v>
      </c>
      <c r="BJ745" s="19" t="s">
        <v>76</v>
      </c>
      <c r="BK745" s="131">
        <f>ROUND(I745*H745,2)</f>
        <v>0</v>
      </c>
      <c r="BL745" s="19" t="s">
        <v>323</v>
      </c>
      <c r="BM745" s="130" t="s">
        <v>938</v>
      </c>
    </row>
    <row r="746" spans="1:51" s="14" customFormat="1" ht="12">
      <c r="A746" s="311"/>
      <c r="B746" s="312"/>
      <c r="C746" s="311"/>
      <c r="D746" s="308" t="s">
        <v>179</v>
      </c>
      <c r="E746" s="311"/>
      <c r="F746" s="314" t="s">
        <v>939</v>
      </c>
      <c r="G746" s="311"/>
      <c r="H746" s="315">
        <v>180.79</v>
      </c>
      <c r="I746" s="268"/>
      <c r="J746" s="311"/>
      <c r="K746" s="311"/>
      <c r="L746" s="139"/>
      <c r="M746" s="141"/>
      <c r="N746" s="142"/>
      <c r="O746" s="142"/>
      <c r="P746" s="142"/>
      <c r="Q746" s="142"/>
      <c r="R746" s="142"/>
      <c r="S746" s="142"/>
      <c r="T746" s="143"/>
      <c r="AT746" s="140" t="s">
        <v>179</v>
      </c>
      <c r="AU746" s="140" t="s">
        <v>78</v>
      </c>
      <c r="AV746" s="14" t="s">
        <v>78</v>
      </c>
      <c r="AW746" s="14" t="s">
        <v>4</v>
      </c>
      <c r="AX746" s="14" t="s">
        <v>76</v>
      </c>
      <c r="AY746" s="140" t="s">
        <v>168</v>
      </c>
    </row>
    <row r="747" spans="1:65" s="2" customFormat="1" ht="24.2" customHeight="1">
      <c r="A747" s="273"/>
      <c r="B747" s="276"/>
      <c r="C747" s="298" t="s">
        <v>940</v>
      </c>
      <c r="D747" s="298" t="s">
        <v>170</v>
      </c>
      <c r="E747" s="299" t="s">
        <v>941</v>
      </c>
      <c r="F747" s="300" t="s">
        <v>942</v>
      </c>
      <c r="G747" s="301" t="s">
        <v>263</v>
      </c>
      <c r="H747" s="302">
        <v>21.156</v>
      </c>
      <c r="I747" s="266"/>
      <c r="J747" s="303">
        <f>ROUND(I747*H747,2)</f>
        <v>0</v>
      </c>
      <c r="K747" s="300" t="s">
        <v>174</v>
      </c>
      <c r="L747" s="32"/>
      <c r="M747" s="126" t="s">
        <v>3</v>
      </c>
      <c r="N747" s="127" t="s">
        <v>39</v>
      </c>
      <c r="O747" s="128">
        <v>0.3</v>
      </c>
      <c r="P747" s="128">
        <f>O747*H747</f>
        <v>6.346799999999999</v>
      </c>
      <c r="Q747" s="128">
        <v>0</v>
      </c>
      <c r="R747" s="128">
        <f>Q747*H747</f>
        <v>0</v>
      </c>
      <c r="S747" s="128">
        <v>0</v>
      </c>
      <c r="T747" s="129">
        <f>S747*H747</f>
        <v>0</v>
      </c>
      <c r="U747" s="31"/>
      <c r="V747" s="31"/>
      <c r="W747" s="31"/>
      <c r="X747" s="31"/>
      <c r="Y747" s="31"/>
      <c r="Z747" s="31"/>
      <c r="AA747" s="31"/>
      <c r="AB747" s="31"/>
      <c r="AC747" s="31"/>
      <c r="AD747" s="31"/>
      <c r="AE747" s="31"/>
      <c r="AR747" s="130" t="s">
        <v>323</v>
      </c>
      <c r="AT747" s="130" t="s">
        <v>170</v>
      </c>
      <c r="AU747" s="130" t="s">
        <v>78</v>
      </c>
      <c r="AY747" s="19" t="s">
        <v>168</v>
      </c>
      <c r="BE747" s="131">
        <f>IF(N747="základní",J747,0)</f>
        <v>0</v>
      </c>
      <c r="BF747" s="131">
        <f>IF(N747="snížená",J747,0)</f>
        <v>0</v>
      </c>
      <c r="BG747" s="131">
        <f>IF(N747="zákl. přenesená",J747,0)</f>
        <v>0</v>
      </c>
      <c r="BH747" s="131">
        <f>IF(N747="sníž. přenesená",J747,0)</f>
        <v>0</v>
      </c>
      <c r="BI747" s="131">
        <f>IF(N747="nulová",J747,0)</f>
        <v>0</v>
      </c>
      <c r="BJ747" s="19" t="s">
        <v>76</v>
      </c>
      <c r="BK747" s="131">
        <f>ROUND(I747*H747,2)</f>
        <v>0</v>
      </c>
      <c r="BL747" s="19" t="s">
        <v>323</v>
      </c>
      <c r="BM747" s="130" t="s">
        <v>943</v>
      </c>
    </row>
    <row r="748" spans="1:47" s="2" customFormat="1" ht="12">
      <c r="A748" s="273"/>
      <c r="B748" s="276"/>
      <c r="C748" s="273"/>
      <c r="D748" s="304" t="s">
        <v>177</v>
      </c>
      <c r="E748" s="273"/>
      <c r="F748" s="305" t="s">
        <v>944</v>
      </c>
      <c r="G748" s="273"/>
      <c r="H748" s="273"/>
      <c r="I748" s="263"/>
      <c r="J748" s="273"/>
      <c r="K748" s="273"/>
      <c r="L748" s="32"/>
      <c r="M748" s="132"/>
      <c r="N748" s="133"/>
      <c r="O748" s="50"/>
      <c r="P748" s="50"/>
      <c r="Q748" s="50"/>
      <c r="R748" s="50"/>
      <c r="S748" s="50"/>
      <c r="T748" s="51"/>
      <c r="U748" s="31"/>
      <c r="V748" s="31"/>
      <c r="W748" s="31"/>
      <c r="X748" s="31"/>
      <c r="Y748" s="31"/>
      <c r="Z748" s="31"/>
      <c r="AA748" s="31"/>
      <c r="AB748" s="31"/>
      <c r="AC748" s="31"/>
      <c r="AD748" s="31"/>
      <c r="AE748" s="31"/>
      <c r="AT748" s="19" t="s">
        <v>177</v>
      </c>
      <c r="AU748" s="19" t="s">
        <v>78</v>
      </c>
    </row>
    <row r="749" spans="1:51" s="13" customFormat="1" ht="12">
      <c r="A749" s="306"/>
      <c r="B749" s="307"/>
      <c r="C749" s="306"/>
      <c r="D749" s="308" t="s">
        <v>179</v>
      </c>
      <c r="E749" s="309" t="s">
        <v>3</v>
      </c>
      <c r="F749" s="310" t="s">
        <v>934</v>
      </c>
      <c r="G749" s="306"/>
      <c r="H749" s="309" t="s">
        <v>3</v>
      </c>
      <c r="I749" s="267"/>
      <c r="J749" s="306"/>
      <c r="K749" s="306"/>
      <c r="L749" s="134"/>
      <c r="M749" s="136"/>
      <c r="N749" s="137"/>
      <c r="O749" s="137"/>
      <c r="P749" s="137"/>
      <c r="Q749" s="137"/>
      <c r="R749" s="137"/>
      <c r="S749" s="137"/>
      <c r="T749" s="138"/>
      <c r="AT749" s="135" t="s">
        <v>179</v>
      </c>
      <c r="AU749" s="135" t="s">
        <v>78</v>
      </c>
      <c r="AV749" s="13" t="s">
        <v>76</v>
      </c>
      <c r="AW749" s="13" t="s">
        <v>30</v>
      </c>
      <c r="AX749" s="13" t="s">
        <v>68</v>
      </c>
      <c r="AY749" s="135" t="s">
        <v>168</v>
      </c>
    </row>
    <row r="750" spans="1:51" s="13" customFormat="1" ht="12">
      <c r="A750" s="306"/>
      <c r="B750" s="307"/>
      <c r="C750" s="306"/>
      <c r="D750" s="308" t="s">
        <v>179</v>
      </c>
      <c r="E750" s="309" t="s">
        <v>3</v>
      </c>
      <c r="F750" s="310" t="s">
        <v>945</v>
      </c>
      <c r="G750" s="306"/>
      <c r="H750" s="309" t="s">
        <v>3</v>
      </c>
      <c r="I750" s="267"/>
      <c r="J750" s="306"/>
      <c r="K750" s="306"/>
      <c r="L750" s="134"/>
      <c r="M750" s="136"/>
      <c r="N750" s="137"/>
      <c r="O750" s="137"/>
      <c r="P750" s="137"/>
      <c r="Q750" s="137"/>
      <c r="R750" s="137"/>
      <c r="S750" s="137"/>
      <c r="T750" s="138"/>
      <c r="AT750" s="135" t="s">
        <v>179</v>
      </c>
      <c r="AU750" s="135" t="s">
        <v>78</v>
      </c>
      <c r="AV750" s="13" t="s">
        <v>76</v>
      </c>
      <c r="AW750" s="13" t="s">
        <v>30</v>
      </c>
      <c r="AX750" s="13" t="s">
        <v>68</v>
      </c>
      <c r="AY750" s="135" t="s">
        <v>168</v>
      </c>
    </row>
    <row r="751" spans="1:51" s="14" customFormat="1" ht="12">
      <c r="A751" s="311"/>
      <c r="B751" s="312"/>
      <c r="C751" s="311"/>
      <c r="D751" s="308" t="s">
        <v>179</v>
      </c>
      <c r="E751" s="313" t="s">
        <v>3</v>
      </c>
      <c r="F751" s="314" t="s">
        <v>946</v>
      </c>
      <c r="G751" s="311"/>
      <c r="H751" s="315">
        <v>4.208</v>
      </c>
      <c r="I751" s="268"/>
      <c r="J751" s="311"/>
      <c r="K751" s="311"/>
      <c r="L751" s="139"/>
      <c r="M751" s="141"/>
      <c r="N751" s="142"/>
      <c r="O751" s="142"/>
      <c r="P751" s="142"/>
      <c r="Q751" s="142"/>
      <c r="R751" s="142"/>
      <c r="S751" s="142"/>
      <c r="T751" s="143"/>
      <c r="AT751" s="140" t="s">
        <v>179</v>
      </c>
      <c r="AU751" s="140" t="s">
        <v>78</v>
      </c>
      <c r="AV751" s="14" t="s">
        <v>78</v>
      </c>
      <c r="AW751" s="14" t="s">
        <v>30</v>
      </c>
      <c r="AX751" s="14" t="s">
        <v>68</v>
      </c>
      <c r="AY751" s="140" t="s">
        <v>168</v>
      </c>
    </row>
    <row r="752" spans="1:51" s="14" customFormat="1" ht="12">
      <c r="A752" s="311"/>
      <c r="B752" s="312"/>
      <c r="C752" s="311"/>
      <c r="D752" s="308" t="s">
        <v>179</v>
      </c>
      <c r="E752" s="313" t="s">
        <v>3</v>
      </c>
      <c r="F752" s="314" t="s">
        <v>947</v>
      </c>
      <c r="G752" s="311"/>
      <c r="H752" s="315">
        <v>14.299</v>
      </c>
      <c r="I752" s="268"/>
      <c r="J752" s="311"/>
      <c r="K752" s="311"/>
      <c r="L752" s="139"/>
      <c r="M752" s="141"/>
      <c r="N752" s="142"/>
      <c r="O752" s="142"/>
      <c r="P752" s="142"/>
      <c r="Q752" s="142"/>
      <c r="R752" s="142"/>
      <c r="S752" s="142"/>
      <c r="T752" s="143"/>
      <c r="AT752" s="140" t="s">
        <v>179</v>
      </c>
      <c r="AU752" s="140" t="s">
        <v>78</v>
      </c>
      <c r="AV752" s="14" t="s">
        <v>78</v>
      </c>
      <c r="AW752" s="14" t="s">
        <v>30</v>
      </c>
      <c r="AX752" s="14" t="s">
        <v>68</v>
      </c>
      <c r="AY752" s="140" t="s">
        <v>168</v>
      </c>
    </row>
    <row r="753" spans="1:51" s="13" customFormat="1" ht="12">
      <c r="A753" s="306"/>
      <c r="B753" s="307"/>
      <c r="C753" s="306"/>
      <c r="D753" s="308" t="s">
        <v>179</v>
      </c>
      <c r="E753" s="309" t="s">
        <v>3</v>
      </c>
      <c r="F753" s="310" t="s">
        <v>948</v>
      </c>
      <c r="G753" s="306"/>
      <c r="H753" s="309" t="s">
        <v>3</v>
      </c>
      <c r="I753" s="267"/>
      <c r="J753" s="306"/>
      <c r="K753" s="306"/>
      <c r="L753" s="134"/>
      <c r="M753" s="136"/>
      <c r="N753" s="137"/>
      <c r="O753" s="137"/>
      <c r="P753" s="137"/>
      <c r="Q753" s="137"/>
      <c r="R753" s="137"/>
      <c r="S753" s="137"/>
      <c r="T753" s="138"/>
      <c r="AT753" s="135" t="s">
        <v>179</v>
      </c>
      <c r="AU753" s="135" t="s">
        <v>78</v>
      </c>
      <c r="AV753" s="13" t="s">
        <v>76</v>
      </c>
      <c r="AW753" s="13" t="s">
        <v>30</v>
      </c>
      <c r="AX753" s="13" t="s">
        <v>68</v>
      </c>
      <c r="AY753" s="135" t="s">
        <v>168</v>
      </c>
    </row>
    <row r="754" spans="1:51" s="14" customFormat="1" ht="12">
      <c r="A754" s="311"/>
      <c r="B754" s="312"/>
      <c r="C754" s="311"/>
      <c r="D754" s="308" t="s">
        <v>179</v>
      </c>
      <c r="E754" s="313" t="s">
        <v>3</v>
      </c>
      <c r="F754" s="314" t="s">
        <v>949</v>
      </c>
      <c r="G754" s="311"/>
      <c r="H754" s="315">
        <v>0.426</v>
      </c>
      <c r="I754" s="268"/>
      <c r="J754" s="311"/>
      <c r="K754" s="311"/>
      <c r="L754" s="139"/>
      <c r="M754" s="141"/>
      <c r="N754" s="142"/>
      <c r="O754" s="142"/>
      <c r="P754" s="142"/>
      <c r="Q754" s="142"/>
      <c r="R754" s="142"/>
      <c r="S754" s="142"/>
      <c r="T754" s="143"/>
      <c r="AT754" s="140" t="s">
        <v>179</v>
      </c>
      <c r="AU754" s="140" t="s">
        <v>78</v>
      </c>
      <c r="AV754" s="14" t="s">
        <v>78</v>
      </c>
      <c r="AW754" s="14" t="s">
        <v>30</v>
      </c>
      <c r="AX754" s="14" t="s">
        <v>68</v>
      </c>
      <c r="AY754" s="140" t="s">
        <v>168</v>
      </c>
    </row>
    <row r="755" spans="1:51" s="14" customFormat="1" ht="12">
      <c r="A755" s="311"/>
      <c r="B755" s="312"/>
      <c r="C755" s="311"/>
      <c r="D755" s="308" t="s">
        <v>179</v>
      </c>
      <c r="E755" s="313" t="s">
        <v>3</v>
      </c>
      <c r="F755" s="314" t="s">
        <v>950</v>
      </c>
      <c r="G755" s="311"/>
      <c r="H755" s="315">
        <v>0.672</v>
      </c>
      <c r="I755" s="268"/>
      <c r="J755" s="311"/>
      <c r="K755" s="311"/>
      <c r="L755" s="139"/>
      <c r="M755" s="141"/>
      <c r="N755" s="142"/>
      <c r="O755" s="142"/>
      <c r="P755" s="142"/>
      <c r="Q755" s="142"/>
      <c r="R755" s="142"/>
      <c r="S755" s="142"/>
      <c r="T755" s="143"/>
      <c r="AT755" s="140" t="s">
        <v>179</v>
      </c>
      <c r="AU755" s="140" t="s">
        <v>78</v>
      </c>
      <c r="AV755" s="14" t="s">
        <v>78</v>
      </c>
      <c r="AW755" s="14" t="s">
        <v>30</v>
      </c>
      <c r="AX755" s="14" t="s">
        <v>68</v>
      </c>
      <c r="AY755" s="140" t="s">
        <v>168</v>
      </c>
    </row>
    <row r="756" spans="1:51" s="14" customFormat="1" ht="12">
      <c r="A756" s="311"/>
      <c r="B756" s="312"/>
      <c r="C756" s="311"/>
      <c r="D756" s="308" t="s">
        <v>179</v>
      </c>
      <c r="E756" s="313" t="s">
        <v>3</v>
      </c>
      <c r="F756" s="314" t="s">
        <v>951</v>
      </c>
      <c r="G756" s="311"/>
      <c r="H756" s="315">
        <v>1.551</v>
      </c>
      <c r="I756" s="268"/>
      <c r="J756" s="311"/>
      <c r="K756" s="311"/>
      <c r="L756" s="139"/>
      <c r="M756" s="141"/>
      <c r="N756" s="142"/>
      <c r="O756" s="142"/>
      <c r="P756" s="142"/>
      <c r="Q756" s="142"/>
      <c r="R756" s="142"/>
      <c r="S756" s="142"/>
      <c r="T756" s="143"/>
      <c r="AT756" s="140" t="s">
        <v>179</v>
      </c>
      <c r="AU756" s="140" t="s">
        <v>78</v>
      </c>
      <c r="AV756" s="14" t="s">
        <v>78</v>
      </c>
      <c r="AW756" s="14" t="s">
        <v>30</v>
      </c>
      <c r="AX756" s="14" t="s">
        <v>68</v>
      </c>
      <c r="AY756" s="140" t="s">
        <v>168</v>
      </c>
    </row>
    <row r="757" spans="1:51" s="15" customFormat="1" ht="12">
      <c r="A757" s="316"/>
      <c r="B757" s="317"/>
      <c r="C757" s="316"/>
      <c r="D757" s="308" t="s">
        <v>179</v>
      </c>
      <c r="E757" s="318" t="s">
        <v>3</v>
      </c>
      <c r="F757" s="319" t="s">
        <v>186</v>
      </c>
      <c r="G757" s="316"/>
      <c r="H757" s="320">
        <v>21.156</v>
      </c>
      <c r="I757" s="269"/>
      <c r="J757" s="316"/>
      <c r="K757" s="316"/>
      <c r="L757" s="144"/>
      <c r="M757" s="146"/>
      <c r="N757" s="147"/>
      <c r="O757" s="147"/>
      <c r="P757" s="147"/>
      <c r="Q757" s="147"/>
      <c r="R757" s="147"/>
      <c r="S757" s="147"/>
      <c r="T757" s="148"/>
      <c r="AT757" s="145" t="s">
        <v>179</v>
      </c>
      <c r="AU757" s="145" t="s">
        <v>78</v>
      </c>
      <c r="AV757" s="15" t="s">
        <v>175</v>
      </c>
      <c r="AW757" s="15" t="s">
        <v>30</v>
      </c>
      <c r="AX757" s="15" t="s">
        <v>76</v>
      </c>
      <c r="AY757" s="145" t="s">
        <v>168</v>
      </c>
    </row>
    <row r="758" spans="1:65" s="2" customFormat="1" ht="21.75" customHeight="1">
      <c r="A758" s="273"/>
      <c r="B758" s="276"/>
      <c r="C758" s="326" t="s">
        <v>952</v>
      </c>
      <c r="D758" s="326" t="s">
        <v>332</v>
      </c>
      <c r="E758" s="327" t="s">
        <v>925</v>
      </c>
      <c r="F758" s="328" t="s">
        <v>926</v>
      </c>
      <c r="G758" s="329" t="s">
        <v>263</v>
      </c>
      <c r="H758" s="330">
        <v>26.445</v>
      </c>
      <c r="I758" s="272"/>
      <c r="J758" s="331">
        <f>ROUND(I758*H758,2)</f>
        <v>0</v>
      </c>
      <c r="K758" s="328" t="s">
        <v>174</v>
      </c>
      <c r="L758" s="154"/>
      <c r="M758" s="155" t="s">
        <v>3</v>
      </c>
      <c r="N758" s="156" t="s">
        <v>39</v>
      </c>
      <c r="O758" s="128">
        <v>0</v>
      </c>
      <c r="P758" s="128">
        <f>O758*H758</f>
        <v>0</v>
      </c>
      <c r="Q758" s="128">
        <v>0.00223</v>
      </c>
      <c r="R758" s="128">
        <f>Q758*H758</f>
        <v>0.05897235000000001</v>
      </c>
      <c r="S758" s="128">
        <v>0</v>
      </c>
      <c r="T758" s="129">
        <f>S758*H758</f>
        <v>0</v>
      </c>
      <c r="U758" s="31"/>
      <c r="V758" s="31"/>
      <c r="W758" s="31"/>
      <c r="X758" s="31"/>
      <c r="Y758" s="31"/>
      <c r="Z758" s="31"/>
      <c r="AA758" s="31"/>
      <c r="AB758" s="31"/>
      <c r="AC758" s="31"/>
      <c r="AD758" s="31"/>
      <c r="AE758" s="31"/>
      <c r="AR758" s="130" t="s">
        <v>440</v>
      </c>
      <c r="AT758" s="130" t="s">
        <v>332</v>
      </c>
      <c r="AU758" s="130" t="s">
        <v>78</v>
      </c>
      <c r="AY758" s="19" t="s">
        <v>168</v>
      </c>
      <c r="BE758" s="131">
        <f>IF(N758="základní",J758,0)</f>
        <v>0</v>
      </c>
      <c r="BF758" s="131">
        <f>IF(N758="snížená",J758,0)</f>
        <v>0</v>
      </c>
      <c r="BG758" s="131">
        <f>IF(N758="zákl. přenesená",J758,0)</f>
        <v>0</v>
      </c>
      <c r="BH758" s="131">
        <f>IF(N758="sníž. přenesená",J758,0)</f>
        <v>0</v>
      </c>
      <c r="BI758" s="131">
        <f>IF(N758="nulová",J758,0)</f>
        <v>0</v>
      </c>
      <c r="BJ758" s="19" t="s">
        <v>76</v>
      </c>
      <c r="BK758" s="131">
        <f>ROUND(I758*H758,2)</f>
        <v>0</v>
      </c>
      <c r="BL758" s="19" t="s">
        <v>323</v>
      </c>
      <c r="BM758" s="130" t="s">
        <v>953</v>
      </c>
    </row>
    <row r="759" spans="1:51" s="14" customFormat="1" ht="12">
      <c r="A759" s="311"/>
      <c r="B759" s="312"/>
      <c r="C759" s="311"/>
      <c r="D759" s="308" t="s">
        <v>179</v>
      </c>
      <c r="E759" s="311"/>
      <c r="F759" s="314" t="s">
        <v>954</v>
      </c>
      <c r="G759" s="311"/>
      <c r="H759" s="315">
        <v>26.445</v>
      </c>
      <c r="I759" s="268"/>
      <c r="J759" s="311"/>
      <c r="K759" s="311"/>
      <c r="L759" s="139"/>
      <c r="M759" s="141"/>
      <c r="N759" s="142"/>
      <c r="O759" s="142"/>
      <c r="P759" s="142"/>
      <c r="Q759" s="142"/>
      <c r="R759" s="142"/>
      <c r="S759" s="142"/>
      <c r="T759" s="143"/>
      <c r="AT759" s="140" t="s">
        <v>179</v>
      </c>
      <c r="AU759" s="140" t="s">
        <v>78</v>
      </c>
      <c r="AV759" s="14" t="s">
        <v>78</v>
      </c>
      <c r="AW759" s="14" t="s">
        <v>4</v>
      </c>
      <c r="AX759" s="14" t="s">
        <v>76</v>
      </c>
      <c r="AY759" s="140" t="s">
        <v>168</v>
      </c>
    </row>
    <row r="760" spans="1:65" s="2" customFormat="1" ht="37.9" customHeight="1">
      <c r="A760" s="273"/>
      <c r="B760" s="276"/>
      <c r="C760" s="298" t="s">
        <v>955</v>
      </c>
      <c r="D760" s="298" t="s">
        <v>170</v>
      </c>
      <c r="E760" s="299" t="s">
        <v>956</v>
      </c>
      <c r="F760" s="300" t="s">
        <v>957</v>
      </c>
      <c r="G760" s="301" t="s">
        <v>326</v>
      </c>
      <c r="H760" s="302">
        <v>17</v>
      </c>
      <c r="I760" s="266"/>
      <c r="J760" s="303">
        <f>ROUND(I760*H760,2)</f>
        <v>0</v>
      </c>
      <c r="K760" s="300" t="s">
        <v>174</v>
      </c>
      <c r="L760" s="32"/>
      <c r="M760" s="126" t="s">
        <v>3</v>
      </c>
      <c r="N760" s="127" t="s">
        <v>39</v>
      </c>
      <c r="O760" s="128">
        <v>0.07</v>
      </c>
      <c r="P760" s="128">
        <f>O760*H760</f>
        <v>1.1900000000000002</v>
      </c>
      <c r="Q760" s="128">
        <v>0</v>
      </c>
      <c r="R760" s="128">
        <f>Q760*H760</f>
        <v>0</v>
      </c>
      <c r="S760" s="128">
        <v>0</v>
      </c>
      <c r="T760" s="129">
        <f>S760*H760</f>
        <v>0</v>
      </c>
      <c r="U760" s="31"/>
      <c r="V760" s="31"/>
      <c r="W760" s="31"/>
      <c r="X760" s="31"/>
      <c r="Y760" s="31"/>
      <c r="Z760" s="31"/>
      <c r="AA760" s="31"/>
      <c r="AB760" s="31"/>
      <c r="AC760" s="31"/>
      <c r="AD760" s="31"/>
      <c r="AE760" s="31"/>
      <c r="AR760" s="130" t="s">
        <v>323</v>
      </c>
      <c r="AT760" s="130" t="s">
        <v>170</v>
      </c>
      <c r="AU760" s="130" t="s">
        <v>78</v>
      </c>
      <c r="AY760" s="19" t="s">
        <v>168</v>
      </c>
      <c r="BE760" s="131">
        <f>IF(N760="základní",J760,0)</f>
        <v>0</v>
      </c>
      <c r="BF760" s="131">
        <f>IF(N760="snížená",J760,0)</f>
        <v>0</v>
      </c>
      <c r="BG760" s="131">
        <f>IF(N760="zákl. přenesená",J760,0)</f>
        <v>0</v>
      </c>
      <c r="BH760" s="131">
        <f>IF(N760="sníž. přenesená",J760,0)</f>
        <v>0</v>
      </c>
      <c r="BI760" s="131">
        <f>IF(N760="nulová",J760,0)</f>
        <v>0</v>
      </c>
      <c r="BJ760" s="19" t="s">
        <v>76</v>
      </c>
      <c r="BK760" s="131">
        <f>ROUND(I760*H760,2)</f>
        <v>0</v>
      </c>
      <c r="BL760" s="19" t="s">
        <v>323</v>
      </c>
      <c r="BM760" s="130" t="s">
        <v>958</v>
      </c>
    </row>
    <row r="761" spans="1:47" s="2" customFormat="1" ht="12">
      <c r="A761" s="273"/>
      <c r="B761" s="276"/>
      <c r="C761" s="273"/>
      <c r="D761" s="304" t="s">
        <v>177</v>
      </c>
      <c r="E761" s="273"/>
      <c r="F761" s="305" t="s">
        <v>959</v>
      </c>
      <c r="G761" s="273"/>
      <c r="H761" s="273"/>
      <c r="I761" s="263"/>
      <c r="J761" s="273"/>
      <c r="K761" s="273"/>
      <c r="L761" s="32"/>
      <c r="M761" s="132"/>
      <c r="N761" s="133"/>
      <c r="O761" s="50"/>
      <c r="P761" s="50"/>
      <c r="Q761" s="50"/>
      <c r="R761" s="50"/>
      <c r="S761" s="50"/>
      <c r="T761" s="51"/>
      <c r="U761" s="31"/>
      <c r="V761" s="31"/>
      <c r="W761" s="31"/>
      <c r="X761" s="31"/>
      <c r="Y761" s="31"/>
      <c r="Z761" s="31"/>
      <c r="AA761" s="31"/>
      <c r="AB761" s="31"/>
      <c r="AC761" s="31"/>
      <c r="AD761" s="31"/>
      <c r="AE761" s="31"/>
      <c r="AT761" s="19" t="s">
        <v>177</v>
      </c>
      <c r="AU761" s="19" t="s">
        <v>78</v>
      </c>
    </row>
    <row r="762" spans="1:51" s="13" customFormat="1" ht="12">
      <c r="A762" s="306"/>
      <c r="B762" s="307"/>
      <c r="C762" s="306"/>
      <c r="D762" s="308" t="s">
        <v>179</v>
      </c>
      <c r="E762" s="309" t="s">
        <v>3</v>
      </c>
      <c r="F762" s="310" t="s">
        <v>906</v>
      </c>
      <c r="G762" s="306"/>
      <c r="H762" s="309" t="s">
        <v>3</v>
      </c>
      <c r="I762" s="267"/>
      <c r="J762" s="306"/>
      <c r="K762" s="306"/>
      <c r="L762" s="134"/>
      <c r="M762" s="136"/>
      <c r="N762" s="137"/>
      <c r="O762" s="137"/>
      <c r="P762" s="137"/>
      <c r="Q762" s="137"/>
      <c r="R762" s="137"/>
      <c r="S762" s="137"/>
      <c r="T762" s="138"/>
      <c r="AT762" s="135" t="s">
        <v>179</v>
      </c>
      <c r="AU762" s="135" t="s">
        <v>78</v>
      </c>
      <c r="AV762" s="13" t="s">
        <v>76</v>
      </c>
      <c r="AW762" s="13" t="s">
        <v>30</v>
      </c>
      <c r="AX762" s="13" t="s">
        <v>68</v>
      </c>
      <c r="AY762" s="135" t="s">
        <v>168</v>
      </c>
    </row>
    <row r="763" spans="1:51" s="14" customFormat="1" ht="12">
      <c r="A763" s="311"/>
      <c r="B763" s="312"/>
      <c r="C763" s="311"/>
      <c r="D763" s="308" t="s">
        <v>179</v>
      </c>
      <c r="E763" s="313" t="s">
        <v>3</v>
      </c>
      <c r="F763" s="314" t="s">
        <v>960</v>
      </c>
      <c r="G763" s="311"/>
      <c r="H763" s="315">
        <v>13</v>
      </c>
      <c r="I763" s="268"/>
      <c r="J763" s="311"/>
      <c r="K763" s="311"/>
      <c r="L763" s="139"/>
      <c r="M763" s="141"/>
      <c r="N763" s="142"/>
      <c r="O763" s="142"/>
      <c r="P763" s="142"/>
      <c r="Q763" s="142"/>
      <c r="R763" s="142"/>
      <c r="S763" s="142"/>
      <c r="T763" s="143"/>
      <c r="AT763" s="140" t="s">
        <v>179</v>
      </c>
      <c r="AU763" s="140" t="s">
        <v>78</v>
      </c>
      <c r="AV763" s="14" t="s">
        <v>78</v>
      </c>
      <c r="AW763" s="14" t="s">
        <v>30</v>
      </c>
      <c r="AX763" s="14" t="s">
        <v>68</v>
      </c>
      <c r="AY763" s="140" t="s">
        <v>168</v>
      </c>
    </row>
    <row r="764" spans="1:51" s="14" customFormat="1" ht="12">
      <c r="A764" s="311"/>
      <c r="B764" s="312"/>
      <c r="C764" s="311"/>
      <c r="D764" s="308" t="s">
        <v>179</v>
      </c>
      <c r="E764" s="313" t="s">
        <v>3</v>
      </c>
      <c r="F764" s="314" t="s">
        <v>961</v>
      </c>
      <c r="G764" s="311"/>
      <c r="H764" s="315">
        <v>4</v>
      </c>
      <c r="I764" s="268"/>
      <c r="J764" s="311"/>
      <c r="K764" s="311"/>
      <c r="L764" s="139"/>
      <c r="M764" s="141"/>
      <c r="N764" s="142"/>
      <c r="O764" s="142"/>
      <c r="P764" s="142"/>
      <c r="Q764" s="142"/>
      <c r="R764" s="142"/>
      <c r="S764" s="142"/>
      <c r="T764" s="143"/>
      <c r="AT764" s="140" t="s">
        <v>179</v>
      </c>
      <c r="AU764" s="140" t="s">
        <v>78</v>
      </c>
      <c r="AV764" s="14" t="s">
        <v>78</v>
      </c>
      <c r="AW764" s="14" t="s">
        <v>30</v>
      </c>
      <c r="AX764" s="14" t="s">
        <v>68</v>
      </c>
      <c r="AY764" s="140" t="s">
        <v>168</v>
      </c>
    </row>
    <row r="765" spans="1:51" s="15" customFormat="1" ht="12">
      <c r="A765" s="316"/>
      <c r="B765" s="317"/>
      <c r="C765" s="316"/>
      <c r="D765" s="308" t="s">
        <v>179</v>
      </c>
      <c r="E765" s="318" t="s">
        <v>3</v>
      </c>
      <c r="F765" s="319" t="s">
        <v>186</v>
      </c>
      <c r="G765" s="316"/>
      <c r="H765" s="320">
        <v>17</v>
      </c>
      <c r="I765" s="269"/>
      <c r="J765" s="316"/>
      <c r="K765" s="316"/>
      <c r="L765" s="144"/>
      <c r="M765" s="146"/>
      <c r="N765" s="147"/>
      <c r="O765" s="147"/>
      <c r="P765" s="147"/>
      <c r="Q765" s="147"/>
      <c r="R765" s="147"/>
      <c r="S765" s="147"/>
      <c r="T765" s="148"/>
      <c r="AT765" s="145" t="s">
        <v>179</v>
      </c>
      <c r="AU765" s="145" t="s">
        <v>78</v>
      </c>
      <c r="AV765" s="15" t="s">
        <v>175</v>
      </c>
      <c r="AW765" s="15" t="s">
        <v>30</v>
      </c>
      <c r="AX765" s="15" t="s">
        <v>76</v>
      </c>
      <c r="AY765" s="145" t="s">
        <v>168</v>
      </c>
    </row>
    <row r="766" spans="1:65" s="2" customFormat="1" ht="16.5" customHeight="1">
      <c r="A766" s="273"/>
      <c r="B766" s="276"/>
      <c r="C766" s="326" t="s">
        <v>962</v>
      </c>
      <c r="D766" s="326" t="s">
        <v>332</v>
      </c>
      <c r="E766" s="327" t="s">
        <v>963</v>
      </c>
      <c r="F766" s="328" t="s">
        <v>964</v>
      </c>
      <c r="G766" s="329" t="s">
        <v>326</v>
      </c>
      <c r="H766" s="330">
        <v>13</v>
      </c>
      <c r="I766" s="272"/>
      <c r="J766" s="331">
        <f>ROUND(I766*H766,2)</f>
        <v>0</v>
      </c>
      <c r="K766" s="328" t="s">
        <v>174</v>
      </c>
      <c r="L766" s="154"/>
      <c r="M766" s="155" t="s">
        <v>3</v>
      </c>
      <c r="N766" s="156" t="s">
        <v>39</v>
      </c>
      <c r="O766" s="128">
        <v>0</v>
      </c>
      <c r="P766" s="128">
        <f>O766*H766</f>
        <v>0</v>
      </c>
      <c r="Q766" s="128">
        <v>0.0002</v>
      </c>
      <c r="R766" s="128">
        <f>Q766*H766</f>
        <v>0.0026000000000000003</v>
      </c>
      <c r="S766" s="128">
        <v>0</v>
      </c>
      <c r="T766" s="129">
        <f>S766*H766</f>
        <v>0</v>
      </c>
      <c r="U766" s="31"/>
      <c r="V766" s="31"/>
      <c r="W766" s="31"/>
      <c r="X766" s="31"/>
      <c r="Y766" s="31"/>
      <c r="Z766" s="31"/>
      <c r="AA766" s="31"/>
      <c r="AB766" s="31"/>
      <c r="AC766" s="31"/>
      <c r="AD766" s="31"/>
      <c r="AE766" s="31"/>
      <c r="AR766" s="130" t="s">
        <v>440</v>
      </c>
      <c r="AT766" s="130" t="s">
        <v>332</v>
      </c>
      <c r="AU766" s="130" t="s">
        <v>78</v>
      </c>
      <c r="AY766" s="19" t="s">
        <v>168</v>
      </c>
      <c r="BE766" s="131">
        <f>IF(N766="základní",J766,0)</f>
        <v>0</v>
      </c>
      <c r="BF766" s="131">
        <f>IF(N766="snížená",J766,0)</f>
        <v>0</v>
      </c>
      <c r="BG766" s="131">
        <f>IF(N766="zákl. přenesená",J766,0)</f>
        <v>0</v>
      </c>
      <c r="BH766" s="131">
        <f>IF(N766="sníž. přenesená",J766,0)</f>
        <v>0</v>
      </c>
      <c r="BI766" s="131">
        <f>IF(N766="nulová",J766,0)</f>
        <v>0</v>
      </c>
      <c r="BJ766" s="19" t="s">
        <v>76</v>
      </c>
      <c r="BK766" s="131">
        <f>ROUND(I766*H766,2)</f>
        <v>0</v>
      </c>
      <c r="BL766" s="19" t="s">
        <v>323</v>
      </c>
      <c r="BM766" s="130" t="s">
        <v>965</v>
      </c>
    </row>
    <row r="767" spans="1:65" s="2" customFormat="1" ht="16.5" customHeight="1">
      <c r="A767" s="273"/>
      <c r="B767" s="276"/>
      <c r="C767" s="326" t="s">
        <v>966</v>
      </c>
      <c r="D767" s="326" t="s">
        <v>332</v>
      </c>
      <c r="E767" s="327" t="s">
        <v>967</v>
      </c>
      <c r="F767" s="328" t="s">
        <v>968</v>
      </c>
      <c r="G767" s="329" t="s">
        <v>326</v>
      </c>
      <c r="H767" s="330">
        <v>4</v>
      </c>
      <c r="I767" s="272"/>
      <c r="J767" s="331">
        <f>ROUND(I767*H767,2)</f>
        <v>0</v>
      </c>
      <c r="K767" s="328" t="s">
        <v>174</v>
      </c>
      <c r="L767" s="154"/>
      <c r="M767" s="155" t="s">
        <v>3</v>
      </c>
      <c r="N767" s="156" t="s">
        <v>39</v>
      </c>
      <c r="O767" s="128">
        <v>0</v>
      </c>
      <c r="P767" s="128">
        <f>O767*H767</f>
        <v>0</v>
      </c>
      <c r="Q767" s="128">
        <v>0.0002</v>
      </c>
      <c r="R767" s="128">
        <f>Q767*H767</f>
        <v>0.0008</v>
      </c>
      <c r="S767" s="128">
        <v>0</v>
      </c>
      <c r="T767" s="129">
        <f>S767*H767</f>
        <v>0</v>
      </c>
      <c r="U767" s="31"/>
      <c r="V767" s="31"/>
      <c r="W767" s="31"/>
      <c r="X767" s="31"/>
      <c r="Y767" s="31"/>
      <c r="Z767" s="31"/>
      <c r="AA767" s="31"/>
      <c r="AB767" s="31"/>
      <c r="AC767" s="31"/>
      <c r="AD767" s="31"/>
      <c r="AE767" s="31"/>
      <c r="AR767" s="130" t="s">
        <v>440</v>
      </c>
      <c r="AT767" s="130" t="s">
        <v>332</v>
      </c>
      <c r="AU767" s="130" t="s">
        <v>78</v>
      </c>
      <c r="AY767" s="19" t="s">
        <v>168</v>
      </c>
      <c r="BE767" s="131">
        <f>IF(N767="základní",J767,0)</f>
        <v>0</v>
      </c>
      <c r="BF767" s="131">
        <f>IF(N767="snížená",J767,0)</f>
        <v>0</v>
      </c>
      <c r="BG767" s="131">
        <f>IF(N767="zákl. přenesená",J767,0)</f>
        <v>0</v>
      </c>
      <c r="BH767" s="131">
        <f>IF(N767="sníž. přenesená",J767,0)</f>
        <v>0</v>
      </c>
      <c r="BI767" s="131">
        <f>IF(N767="nulová",J767,0)</f>
        <v>0</v>
      </c>
      <c r="BJ767" s="19" t="s">
        <v>76</v>
      </c>
      <c r="BK767" s="131">
        <f>ROUND(I767*H767,2)</f>
        <v>0</v>
      </c>
      <c r="BL767" s="19" t="s">
        <v>323</v>
      </c>
      <c r="BM767" s="130" t="s">
        <v>969</v>
      </c>
    </row>
    <row r="768" spans="1:65" s="2" customFormat="1" ht="33" customHeight="1">
      <c r="A768" s="273"/>
      <c r="B768" s="276"/>
      <c r="C768" s="298" t="s">
        <v>970</v>
      </c>
      <c r="D768" s="298" t="s">
        <v>170</v>
      </c>
      <c r="E768" s="299" t="s">
        <v>971</v>
      </c>
      <c r="F768" s="300" t="s">
        <v>972</v>
      </c>
      <c r="G768" s="301" t="s">
        <v>326</v>
      </c>
      <c r="H768" s="302">
        <v>8</v>
      </c>
      <c r="I768" s="266"/>
      <c r="J768" s="303">
        <f>ROUND(I768*H768,2)</f>
        <v>0</v>
      </c>
      <c r="K768" s="300" t="s">
        <v>174</v>
      </c>
      <c r="L768" s="32"/>
      <c r="M768" s="126" t="s">
        <v>3</v>
      </c>
      <c r="N768" s="127" t="s">
        <v>39</v>
      </c>
      <c r="O768" s="128">
        <v>0.45</v>
      </c>
      <c r="P768" s="128">
        <f>O768*H768</f>
        <v>3.6</v>
      </c>
      <c r="Q768" s="128">
        <v>0.0075</v>
      </c>
      <c r="R768" s="128">
        <f>Q768*H768</f>
        <v>0.06</v>
      </c>
      <c r="S768" s="128">
        <v>0</v>
      </c>
      <c r="T768" s="129">
        <f>S768*H768</f>
        <v>0</v>
      </c>
      <c r="U768" s="31"/>
      <c r="V768" s="31"/>
      <c r="W768" s="31"/>
      <c r="X768" s="31"/>
      <c r="Y768" s="31"/>
      <c r="Z768" s="31"/>
      <c r="AA768" s="31"/>
      <c r="AB768" s="31"/>
      <c r="AC768" s="31"/>
      <c r="AD768" s="31"/>
      <c r="AE768" s="31"/>
      <c r="AR768" s="130" t="s">
        <v>323</v>
      </c>
      <c r="AT768" s="130" t="s">
        <v>170</v>
      </c>
      <c r="AU768" s="130" t="s">
        <v>78</v>
      </c>
      <c r="AY768" s="19" t="s">
        <v>168</v>
      </c>
      <c r="BE768" s="131">
        <f>IF(N768="základní",J768,0)</f>
        <v>0</v>
      </c>
      <c r="BF768" s="131">
        <f>IF(N768="snížená",J768,0)</f>
        <v>0</v>
      </c>
      <c r="BG768" s="131">
        <f>IF(N768="zákl. přenesená",J768,0)</f>
        <v>0</v>
      </c>
      <c r="BH768" s="131">
        <f>IF(N768="sníž. přenesená",J768,0)</f>
        <v>0</v>
      </c>
      <c r="BI768" s="131">
        <f>IF(N768="nulová",J768,0)</f>
        <v>0</v>
      </c>
      <c r="BJ768" s="19" t="s">
        <v>76</v>
      </c>
      <c r="BK768" s="131">
        <f>ROUND(I768*H768,2)</f>
        <v>0</v>
      </c>
      <c r="BL768" s="19" t="s">
        <v>323</v>
      </c>
      <c r="BM768" s="130" t="s">
        <v>973</v>
      </c>
    </row>
    <row r="769" spans="1:47" s="2" customFormat="1" ht="12">
      <c r="A769" s="273"/>
      <c r="B769" s="276"/>
      <c r="C769" s="273"/>
      <c r="D769" s="304" t="s">
        <v>177</v>
      </c>
      <c r="E769" s="273"/>
      <c r="F769" s="305" t="s">
        <v>974</v>
      </c>
      <c r="G769" s="273"/>
      <c r="H769" s="273"/>
      <c r="I769" s="263"/>
      <c r="J769" s="273"/>
      <c r="K769" s="273"/>
      <c r="L769" s="32"/>
      <c r="M769" s="132"/>
      <c r="N769" s="133"/>
      <c r="O769" s="50"/>
      <c r="P769" s="50"/>
      <c r="Q769" s="50"/>
      <c r="R769" s="50"/>
      <c r="S769" s="50"/>
      <c r="T769" s="51"/>
      <c r="U769" s="31"/>
      <c r="V769" s="31"/>
      <c r="W769" s="31"/>
      <c r="X769" s="31"/>
      <c r="Y769" s="31"/>
      <c r="Z769" s="31"/>
      <c r="AA769" s="31"/>
      <c r="AB769" s="31"/>
      <c r="AC769" s="31"/>
      <c r="AD769" s="31"/>
      <c r="AE769" s="31"/>
      <c r="AT769" s="19" t="s">
        <v>177</v>
      </c>
      <c r="AU769" s="19" t="s">
        <v>78</v>
      </c>
    </row>
    <row r="770" spans="1:51" s="13" customFormat="1" ht="12">
      <c r="A770" s="306"/>
      <c r="B770" s="307"/>
      <c r="C770" s="306"/>
      <c r="D770" s="308" t="s">
        <v>179</v>
      </c>
      <c r="E770" s="309" t="s">
        <v>3</v>
      </c>
      <c r="F770" s="310" t="s">
        <v>975</v>
      </c>
      <c r="G770" s="306"/>
      <c r="H770" s="309" t="s">
        <v>3</v>
      </c>
      <c r="I770" s="267"/>
      <c r="J770" s="306"/>
      <c r="K770" s="306"/>
      <c r="L770" s="134"/>
      <c r="M770" s="136"/>
      <c r="N770" s="137"/>
      <c r="O770" s="137"/>
      <c r="P770" s="137"/>
      <c r="Q770" s="137"/>
      <c r="R770" s="137"/>
      <c r="S770" s="137"/>
      <c r="T770" s="138"/>
      <c r="AT770" s="135" t="s">
        <v>179</v>
      </c>
      <c r="AU770" s="135" t="s">
        <v>78</v>
      </c>
      <c r="AV770" s="13" t="s">
        <v>76</v>
      </c>
      <c r="AW770" s="13" t="s">
        <v>30</v>
      </c>
      <c r="AX770" s="13" t="s">
        <v>68</v>
      </c>
      <c r="AY770" s="135" t="s">
        <v>168</v>
      </c>
    </row>
    <row r="771" spans="1:51" s="14" customFormat="1" ht="12">
      <c r="A771" s="311"/>
      <c r="B771" s="312"/>
      <c r="C771" s="311"/>
      <c r="D771" s="308" t="s">
        <v>179</v>
      </c>
      <c r="E771" s="313" t="s">
        <v>3</v>
      </c>
      <c r="F771" s="314" t="s">
        <v>976</v>
      </c>
      <c r="G771" s="311"/>
      <c r="H771" s="315">
        <v>1</v>
      </c>
      <c r="I771" s="268"/>
      <c r="J771" s="311"/>
      <c r="K771" s="311"/>
      <c r="L771" s="139"/>
      <c r="M771" s="141"/>
      <c r="N771" s="142"/>
      <c r="O771" s="142"/>
      <c r="P771" s="142"/>
      <c r="Q771" s="142"/>
      <c r="R771" s="142"/>
      <c r="S771" s="142"/>
      <c r="T771" s="143"/>
      <c r="AT771" s="140" t="s">
        <v>179</v>
      </c>
      <c r="AU771" s="140" t="s">
        <v>78</v>
      </c>
      <c r="AV771" s="14" t="s">
        <v>78</v>
      </c>
      <c r="AW771" s="14" t="s">
        <v>30</v>
      </c>
      <c r="AX771" s="14" t="s">
        <v>68</v>
      </c>
      <c r="AY771" s="140" t="s">
        <v>168</v>
      </c>
    </row>
    <row r="772" spans="1:51" s="14" customFormat="1" ht="12">
      <c r="A772" s="311"/>
      <c r="B772" s="312"/>
      <c r="C772" s="311"/>
      <c r="D772" s="308" t="s">
        <v>179</v>
      </c>
      <c r="E772" s="313" t="s">
        <v>3</v>
      </c>
      <c r="F772" s="314" t="s">
        <v>977</v>
      </c>
      <c r="G772" s="311"/>
      <c r="H772" s="315">
        <v>1</v>
      </c>
      <c r="I772" s="268"/>
      <c r="J772" s="311"/>
      <c r="K772" s="311"/>
      <c r="L772" s="139"/>
      <c r="M772" s="141"/>
      <c r="N772" s="142"/>
      <c r="O772" s="142"/>
      <c r="P772" s="142"/>
      <c r="Q772" s="142"/>
      <c r="R772" s="142"/>
      <c r="S772" s="142"/>
      <c r="T772" s="143"/>
      <c r="AT772" s="140" t="s">
        <v>179</v>
      </c>
      <c r="AU772" s="140" t="s">
        <v>78</v>
      </c>
      <c r="AV772" s="14" t="s">
        <v>78</v>
      </c>
      <c r="AW772" s="14" t="s">
        <v>30</v>
      </c>
      <c r="AX772" s="14" t="s">
        <v>68</v>
      </c>
      <c r="AY772" s="140" t="s">
        <v>168</v>
      </c>
    </row>
    <row r="773" spans="1:51" s="14" customFormat="1" ht="12">
      <c r="A773" s="311"/>
      <c r="B773" s="312"/>
      <c r="C773" s="311"/>
      <c r="D773" s="308" t="s">
        <v>179</v>
      </c>
      <c r="E773" s="313" t="s">
        <v>3</v>
      </c>
      <c r="F773" s="314" t="s">
        <v>978</v>
      </c>
      <c r="G773" s="311"/>
      <c r="H773" s="315">
        <v>1</v>
      </c>
      <c r="I773" s="268"/>
      <c r="J773" s="311"/>
      <c r="K773" s="311"/>
      <c r="L773" s="139"/>
      <c r="M773" s="141"/>
      <c r="N773" s="142"/>
      <c r="O773" s="142"/>
      <c r="P773" s="142"/>
      <c r="Q773" s="142"/>
      <c r="R773" s="142"/>
      <c r="S773" s="142"/>
      <c r="T773" s="143"/>
      <c r="AT773" s="140" t="s">
        <v>179</v>
      </c>
      <c r="AU773" s="140" t="s">
        <v>78</v>
      </c>
      <c r="AV773" s="14" t="s">
        <v>78</v>
      </c>
      <c r="AW773" s="14" t="s">
        <v>30</v>
      </c>
      <c r="AX773" s="14" t="s">
        <v>68</v>
      </c>
      <c r="AY773" s="140" t="s">
        <v>168</v>
      </c>
    </row>
    <row r="774" spans="1:51" s="14" customFormat="1" ht="12">
      <c r="A774" s="311"/>
      <c r="B774" s="312"/>
      <c r="C774" s="311"/>
      <c r="D774" s="308" t="s">
        <v>179</v>
      </c>
      <c r="E774" s="313" t="s">
        <v>3</v>
      </c>
      <c r="F774" s="314" t="s">
        <v>979</v>
      </c>
      <c r="G774" s="311"/>
      <c r="H774" s="315">
        <v>4</v>
      </c>
      <c r="I774" s="268"/>
      <c r="J774" s="311"/>
      <c r="K774" s="311"/>
      <c r="L774" s="139"/>
      <c r="M774" s="141"/>
      <c r="N774" s="142"/>
      <c r="O774" s="142"/>
      <c r="P774" s="142"/>
      <c r="Q774" s="142"/>
      <c r="R774" s="142"/>
      <c r="S774" s="142"/>
      <c r="T774" s="143"/>
      <c r="AT774" s="140" t="s">
        <v>179</v>
      </c>
      <c r="AU774" s="140" t="s">
        <v>78</v>
      </c>
      <c r="AV774" s="14" t="s">
        <v>78</v>
      </c>
      <c r="AW774" s="14" t="s">
        <v>30</v>
      </c>
      <c r="AX774" s="14" t="s">
        <v>68</v>
      </c>
      <c r="AY774" s="140" t="s">
        <v>168</v>
      </c>
    </row>
    <row r="775" spans="1:51" s="14" customFormat="1" ht="12">
      <c r="A775" s="311"/>
      <c r="B775" s="312"/>
      <c r="C775" s="311"/>
      <c r="D775" s="308" t="s">
        <v>179</v>
      </c>
      <c r="E775" s="313" t="s">
        <v>3</v>
      </c>
      <c r="F775" s="314" t="s">
        <v>980</v>
      </c>
      <c r="G775" s="311"/>
      <c r="H775" s="315">
        <v>1</v>
      </c>
      <c r="I775" s="268"/>
      <c r="J775" s="311"/>
      <c r="K775" s="311"/>
      <c r="L775" s="139"/>
      <c r="M775" s="141"/>
      <c r="N775" s="142"/>
      <c r="O775" s="142"/>
      <c r="P775" s="142"/>
      <c r="Q775" s="142"/>
      <c r="R775" s="142"/>
      <c r="S775" s="142"/>
      <c r="T775" s="143"/>
      <c r="AT775" s="140" t="s">
        <v>179</v>
      </c>
      <c r="AU775" s="140" t="s">
        <v>78</v>
      </c>
      <c r="AV775" s="14" t="s">
        <v>78</v>
      </c>
      <c r="AW775" s="14" t="s">
        <v>30</v>
      </c>
      <c r="AX775" s="14" t="s">
        <v>68</v>
      </c>
      <c r="AY775" s="140" t="s">
        <v>168</v>
      </c>
    </row>
    <row r="776" spans="1:51" s="15" customFormat="1" ht="12">
      <c r="A776" s="316"/>
      <c r="B776" s="317"/>
      <c r="C776" s="316"/>
      <c r="D776" s="308" t="s">
        <v>179</v>
      </c>
      <c r="E776" s="318" t="s">
        <v>3</v>
      </c>
      <c r="F776" s="319" t="s">
        <v>186</v>
      </c>
      <c r="G776" s="316"/>
      <c r="H776" s="320">
        <v>8</v>
      </c>
      <c r="I776" s="269"/>
      <c r="J776" s="316"/>
      <c r="K776" s="316"/>
      <c r="L776" s="144"/>
      <c r="M776" s="146"/>
      <c r="N776" s="147"/>
      <c r="O776" s="147"/>
      <c r="P776" s="147"/>
      <c r="Q776" s="147"/>
      <c r="R776" s="147"/>
      <c r="S776" s="147"/>
      <c r="T776" s="148"/>
      <c r="AT776" s="145" t="s">
        <v>179</v>
      </c>
      <c r="AU776" s="145" t="s">
        <v>78</v>
      </c>
      <c r="AV776" s="15" t="s">
        <v>175</v>
      </c>
      <c r="AW776" s="15" t="s">
        <v>30</v>
      </c>
      <c r="AX776" s="15" t="s">
        <v>76</v>
      </c>
      <c r="AY776" s="145" t="s">
        <v>168</v>
      </c>
    </row>
    <row r="777" spans="1:65" s="2" customFormat="1" ht="16.5" customHeight="1">
      <c r="A777" s="273"/>
      <c r="B777" s="276"/>
      <c r="C777" s="326" t="s">
        <v>981</v>
      </c>
      <c r="D777" s="326" t="s">
        <v>332</v>
      </c>
      <c r="E777" s="327" t="s">
        <v>982</v>
      </c>
      <c r="F777" s="328" t="s">
        <v>983</v>
      </c>
      <c r="G777" s="329" t="s">
        <v>263</v>
      </c>
      <c r="H777" s="330">
        <v>5</v>
      </c>
      <c r="I777" s="272"/>
      <c r="J777" s="331">
        <f>ROUND(I777*H777,2)</f>
        <v>0</v>
      </c>
      <c r="K777" s="328" t="s">
        <v>174</v>
      </c>
      <c r="L777" s="154"/>
      <c r="M777" s="155" t="s">
        <v>3</v>
      </c>
      <c r="N777" s="156" t="s">
        <v>39</v>
      </c>
      <c r="O777" s="128">
        <v>0</v>
      </c>
      <c r="P777" s="128">
        <f>O777*H777</f>
        <v>0</v>
      </c>
      <c r="Q777" s="128">
        <v>0.0019</v>
      </c>
      <c r="R777" s="128">
        <f>Q777*H777</f>
        <v>0.0095</v>
      </c>
      <c r="S777" s="128">
        <v>0</v>
      </c>
      <c r="T777" s="129">
        <f>S777*H777</f>
        <v>0</v>
      </c>
      <c r="U777" s="31"/>
      <c r="V777" s="31"/>
      <c r="W777" s="31"/>
      <c r="X777" s="31"/>
      <c r="Y777" s="31"/>
      <c r="Z777" s="31"/>
      <c r="AA777" s="31"/>
      <c r="AB777" s="31"/>
      <c r="AC777" s="31"/>
      <c r="AD777" s="31"/>
      <c r="AE777" s="31"/>
      <c r="AR777" s="130" t="s">
        <v>440</v>
      </c>
      <c r="AT777" s="130" t="s">
        <v>332</v>
      </c>
      <c r="AU777" s="130" t="s">
        <v>78</v>
      </c>
      <c r="AY777" s="19" t="s">
        <v>168</v>
      </c>
      <c r="BE777" s="131">
        <f>IF(N777="základní",J777,0)</f>
        <v>0</v>
      </c>
      <c r="BF777" s="131">
        <f>IF(N777="snížená",J777,0)</f>
        <v>0</v>
      </c>
      <c r="BG777" s="131">
        <f>IF(N777="zákl. přenesená",J777,0)</f>
        <v>0</v>
      </c>
      <c r="BH777" s="131">
        <f>IF(N777="sníž. přenesená",J777,0)</f>
        <v>0</v>
      </c>
      <c r="BI777" s="131">
        <f>IF(N777="nulová",J777,0)</f>
        <v>0</v>
      </c>
      <c r="BJ777" s="19" t="s">
        <v>76</v>
      </c>
      <c r="BK777" s="131">
        <f>ROUND(I777*H777,2)</f>
        <v>0</v>
      </c>
      <c r="BL777" s="19" t="s">
        <v>323</v>
      </c>
      <c r="BM777" s="130" t="s">
        <v>984</v>
      </c>
    </row>
    <row r="778" spans="1:51" s="14" customFormat="1" ht="12">
      <c r="A778" s="311"/>
      <c r="B778" s="312"/>
      <c r="C778" s="311"/>
      <c r="D778" s="308" t="s">
        <v>179</v>
      </c>
      <c r="E778" s="311"/>
      <c r="F778" s="314" t="s">
        <v>985</v>
      </c>
      <c r="G778" s="311"/>
      <c r="H778" s="315">
        <v>5</v>
      </c>
      <c r="I778" s="268"/>
      <c r="J778" s="311"/>
      <c r="K778" s="311"/>
      <c r="L778" s="139"/>
      <c r="M778" s="141"/>
      <c r="N778" s="142"/>
      <c r="O778" s="142"/>
      <c r="P778" s="142"/>
      <c r="Q778" s="142"/>
      <c r="R778" s="142"/>
      <c r="S778" s="142"/>
      <c r="T778" s="143"/>
      <c r="AT778" s="140" t="s">
        <v>179</v>
      </c>
      <c r="AU778" s="140" t="s">
        <v>78</v>
      </c>
      <c r="AV778" s="14" t="s">
        <v>78</v>
      </c>
      <c r="AW778" s="14" t="s">
        <v>4</v>
      </c>
      <c r="AX778" s="14" t="s">
        <v>76</v>
      </c>
      <c r="AY778" s="140" t="s">
        <v>168</v>
      </c>
    </row>
    <row r="779" spans="1:65" s="2" customFormat="1" ht="24.2" customHeight="1">
      <c r="A779" s="273"/>
      <c r="B779" s="276"/>
      <c r="C779" s="298" t="s">
        <v>986</v>
      </c>
      <c r="D779" s="298" t="s">
        <v>170</v>
      </c>
      <c r="E779" s="299" t="s">
        <v>987</v>
      </c>
      <c r="F779" s="300" t="s">
        <v>988</v>
      </c>
      <c r="G779" s="301" t="s">
        <v>263</v>
      </c>
      <c r="H779" s="302">
        <v>160.62</v>
      </c>
      <c r="I779" s="266"/>
      <c r="J779" s="303">
        <f>ROUND(I779*H779,2)</f>
        <v>0</v>
      </c>
      <c r="K779" s="300" t="s">
        <v>174</v>
      </c>
      <c r="L779" s="32"/>
      <c r="M779" s="126" t="s">
        <v>3</v>
      </c>
      <c r="N779" s="127" t="s">
        <v>39</v>
      </c>
      <c r="O779" s="128">
        <v>0.073</v>
      </c>
      <c r="P779" s="128">
        <f>O779*H779</f>
        <v>11.72526</v>
      </c>
      <c r="Q779" s="128">
        <v>0</v>
      </c>
      <c r="R779" s="128">
        <f>Q779*H779</f>
        <v>0</v>
      </c>
      <c r="S779" s="128">
        <v>0</v>
      </c>
      <c r="T779" s="129">
        <f>S779*H779</f>
        <v>0</v>
      </c>
      <c r="U779" s="31"/>
      <c r="V779" s="31"/>
      <c r="W779" s="31"/>
      <c r="X779" s="31"/>
      <c r="Y779" s="31"/>
      <c r="Z779" s="31"/>
      <c r="AA779" s="31"/>
      <c r="AB779" s="31"/>
      <c r="AC779" s="31"/>
      <c r="AD779" s="31"/>
      <c r="AE779" s="31"/>
      <c r="AR779" s="130" t="s">
        <v>323</v>
      </c>
      <c r="AT779" s="130" t="s">
        <v>170</v>
      </c>
      <c r="AU779" s="130" t="s">
        <v>78</v>
      </c>
      <c r="AY779" s="19" t="s">
        <v>168</v>
      </c>
      <c r="BE779" s="131">
        <f>IF(N779="základní",J779,0)</f>
        <v>0</v>
      </c>
      <c r="BF779" s="131">
        <f>IF(N779="snížená",J779,0)</f>
        <v>0</v>
      </c>
      <c r="BG779" s="131">
        <f>IF(N779="zákl. přenesená",J779,0)</f>
        <v>0</v>
      </c>
      <c r="BH779" s="131">
        <f>IF(N779="sníž. přenesená",J779,0)</f>
        <v>0</v>
      </c>
      <c r="BI779" s="131">
        <f>IF(N779="nulová",J779,0)</f>
        <v>0</v>
      </c>
      <c r="BJ779" s="19" t="s">
        <v>76</v>
      </c>
      <c r="BK779" s="131">
        <f>ROUND(I779*H779,2)</f>
        <v>0</v>
      </c>
      <c r="BL779" s="19" t="s">
        <v>323</v>
      </c>
      <c r="BM779" s="130" t="s">
        <v>989</v>
      </c>
    </row>
    <row r="780" spans="1:47" s="2" customFormat="1" ht="12">
      <c r="A780" s="273"/>
      <c r="B780" s="276"/>
      <c r="C780" s="273"/>
      <c r="D780" s="304" t="s">
        <v>177</v>
      </c>
      <c r="E780" s="273"/>
      <c r="F780" s="305" t="s">
        <v>990</v>
      </c>
      <c r="G780" s="273"/>
      <c r="H780" s="273"/>
      <c r="I780" s="263"/>
      <c r="J780" s="273"/>
      <c r="K780" s="273"/>
      <c r="L780" s="32"/>
      <c r="M780" s="132"/>
      <c r="N780" s="133"/>
      <c r="O780" s="50"/>
      <c r="P780" s="50"/>
      <c r="Q780" s="50"/>
      <c r="R780" s="50"/>
      <c r="S780" s="50"/>
      <c r="T780" s="51"/>
      <c r="U780" s="31"/>
      <c r="V780" s="31"/>
      <c r="W780" s="31"/>
      <c r="X780" s="31"/>
      <c r="Y780" s="31"/>
      <c r="Z780" s="31"/>
      <c r="AA780" s="31"/>
      <c r="AB780" s="31"/>
      <c r="AC780" s="31"/>
      <c r="AD780" s="31"/>
      <c r="AE780" s="31"/>
      <c r="AT780" s="19" t="s">
        <v>177</v>
      </c>
      <c r="AU780" s="19" t="s">
        <v>78</v>
      </c>
    </row>
    <row r="781" spans="1:51" s="13" customFormat="1" ht="12">
      <c r="A781" s="306"/>
      <c r="B781" s="307"/>
      <c r="C781" s="306"/>
      <c r="D781" s="308" t="s">
        <v>179</v>
      </c>
      <c r="E781" s="309" t="s">
        <v>3</v>
      </c>
      <c r="F781" s="310" t="s">
        <v>934</v>
      </c>
      <c r="G781" s="306"/>
      <c r="H781" s="309" t="s">
        <v>3</v>
      </c>
      <c r="I781" s="267"/>
      <c r="J781" s="306"/>
      <c r="K781" s="306"/>
      <c r="L781" s="134"/>
      <c r="M781" s="136"/>
      <c r="N781" s="137"/>
      <c r="O781" s="137"/>
      <c r="P781" s="137"/>
      <c r="Q781" s="137"/>
      <c r="R781" s="137"/>
      <c r="S781" s="137"/>
      <c r="T781" s="138"/>
      <c r="AT781" s="135" t="s">
        <v>179</v>
      </c>
      <c r="AU781" s="135" t="s">
        <v>78</v>
      </c>
      <c r="AV781" s="13" t="s">
        <v>76</v>
      </c>
      <c r="AW781" s="13" t="s">
        <v>30</v>
      </c>
      <c r="AX781" s="13" t="s">
        <v>68</v>
      </c>
      <c r="AY781" s="135" t="s">
        <v>168</v>
      </c>
    </row>
    <row r="782" spans="1:51" s="14" customFormat="1" ht="12">
      <c r="A782" s="311"/>
      <c r="B782" s="312"/>
      <c r="C782" s="311"/>
      <c r="D782" s="308" t="s">
        <v>179</v>
      </c>
      <c r="E782" s="313" t="s">
        <v>3</v>
      </c>
      <c r="F782" s="314" t="s">
        <v>935</v>
      </c>
      <c r="G782" s="311"/>
      <c r="H782" s="315">
        <v>47.269</v>
      </c>
      <c r="I782" s="268"/>
      <c r="J782" s="311"/>
      <c r="K782" s="311"/>
      <c r="L782" s="139"/>
      <c r="M782" s="141"/>
      <c r="N782" s="142"/>
      <c r="O782" s="142"/>
      <c r="P782" s="142"/>
      <c r="Q782" s="142"/>
      <c r="R782" s="142"/>
      <c r="S782" s="142"/>
      <c r="T782" s="143"/>
      <c r="AT782" s="140" t="s">
        <v>179</v>
      </c>
      <c r="AU782" s="140" t="s">
        <v>78</v>
      </c>
      <c r="AV782" s="14" t="s">
        <v>78</v>
      </c>
      <c r="AW782" s="14" t="s">
        <v>30</v>
      </c>
      <c r="AX782" s="14" t="s">
        <v>68</v>
      </c>
      <c r="AY782" s="140" t="s">
        <v>168</v>
      </c>
    </row>
    <row r="783" spans="1:51" s="14" customFormat="1" ht="12">
      <c r="A783" s="311"/>
      <c r="B783" s="312"/>
      <c r="C783" s="311"/>
      <c r="D783" s="308" t="s">
        <v>179</v>
      </c>
      <c r="E783" s="313" t="s">
        <v>3</v>
      </c>
      <c r="F783" s="314" t="s">
        <v>936</v>
      </c>
      <c r="G783" s="311"/>
      <c r="H783" s="315">
        <v>103.389</v>
      </c>
      <c r="I783" s="268"/>
      <c r="J783" s="311"/>
      <c r="K783" s="311"/>
      <c r="L783" s="139"/>
      <c r="M783" s="141"/>
      <c r="N783" s="142"/>
      <c r="O783" s="142"/>
      <c r="P783" s="142"/>
      <c r="Q783" s="142"/>
      <c r="R783" s="142"/>
      <c r="S783" s="142"/>
      <c r="T783" s="143"/>
      <c r="AT783" s="140" t="s">
        <v>179</v>
      </c>
      <c r="AU783" s="140" t="s">
        <v>78</v>
      </c>
      <c r="AV783" s="14" t="s">
        <v>78</v>
      </c>
      <c r="AW783" s="14" t="s">
        <v>30</v>
      </c>
      <c r="AX783" s="14" t="s">
        <v>68</v>
      </c>
      <c r="AY783" s="140" t="s">
        <v>168</v>
      </c>
    </row>
    <row r="784" spans="1:51" s="16" customFormat="1" ht="12">
      <c r="A784" s="321"/>
      <c r="B784" s="322"/>
      <c r="C784" s="321"/>
      <c r="D784" s="308" t="s">
        <v>179</v>
      </c>
      <c r="E784" s="323" t="s">
        <v>3</v>
      </c>
      <c r="F784" s="324" t="s">
        <v>198</v>
      </c>
      <c r="G784" s="321"/>
      <c r="H784" s="325">
        <v>150.658</v>
      </c>
      <c r="I784" s="270"/>
      <c r="J784" s="321"/>
      <c r="K784" s="321"/>
      <c r="L784" s="149"/>
      <c r="M784" s="151"/>
      <c r="N784" s="152"/>
      <c r="O784" s="152"/>
      <c r="P784" s="152"/>
      <c r="Q784" s="152"/>
      <c r="R784" s="152"/>
      <c r="S784" s="152"/>
      <c r="T784" s="153"/>
      <c r="AT784" s="150" t="s">
        <v>179</v>
      </c>
      <c r="AU784" s="150" t="s">
        <v>78</v>
      </c>
      <c r="AV784" s="16" t="s">
        <v>199</v>
      </c>
      <c r="AW784" s="16" t="s">
        <v>30</v>
      </c>
      <c r="AX784" s="16" t="s">
        <v>68</v>
      </c>
      <c r="AY784" s="150" t="s">
        <v>168</v>
      </c>
    </row>
    <row r="785" spans="1:51" s="13" customFormat="1" ht="12">
      <c r="A785" s="306"/>
      <c r="B785" s="307"/>
      <c r="C785" s="306"/>
      <c r="D785" s="308" t="s">
        <v>179</v>
      </c>
      <c r="E785" s="309" t="s">
        <v>3</v>
      </c>
      <c r="F785" s="310" t="s">
        <v>837</v>
      </c>
      <c r="G785" s="306"/>
      <c r="H785" s="309" t="s">
        <v>3</v>
      </c>
      <c r="I785" s="267"/>
      <c r="J785" s="306"/>
      <c r="K785" s="306"/>
      <c r="L785" s="134"/>
      <c r="M785" s="136"/>
      <c r="N785" s="137"/>
      <c r="O785" s="137"/>
      <c r="P785" s="137"/>
      <c r="Q785" s="137"/>
      <c r="R785" s="137"/>
      <c r="S785" s="137"/>
      <c r="T785" s="138"/>
      <c r="AT785" s="135" t="s">
        <v>179</v>
      </c>
      <c r="AU785" s="135" t="s">
        <v>78</v>
      </c>
      <c r="AV785" s="13" t="s">
        <v>76</v>
      </c>
      <c r="AW785" s="13" t="s">
        <v>30</v>
      </c>
      <c r="AX785" s="13" t="s">
        <v>68</v>
      </c>
      <c r="AY785" s="135" t="s">
        <v>168</v>
      </c>
    </row>
    <row r="786" spans="1:51" s="13" customFormat="1" ht="12">
      <c r="A786" s="306"/>
      <c r="B786" s="307"/>
      <c r="C786" s="306"/>
      <c r="D786" s="308" t="s">
        <v>179</v>
      </c>
      <c r="E786" s="309" t="s">
        <v>3</v>
      </c>
      <c r="F786" s="310" t="s">
        <v>838</v>
      </c>
      <c r="G786" s="306"/>
      <c r="H786" s="309" t="s">
        <v>3</v>
      </c>
      <c r="I786" s="267"/>
      <c r="J786" s="306"/>
      <c r="K786" s="306"/>
      <c r="L786" s="134"/>
      <c r="M786" s="136"/>
      <c r="N786" s="137"/>
      <c r="O786" s="137"/>
      <c r="P786" s="137"/>
      <c r="Q786" s="137"/>
      <c r="R786" s="137"/>
      <c r="S786" s="137"/>
      <c r="T786" s="138"/>
      <c r="AT786" s="135" t="s">
        <v>179</v>
      </c>
      <c r="AU786" s="135" t="s">
        <v>78</v>
      </c>
      <c r="AV786" s="13" t="s">
        <v>76</v>
      </c>
      <c r="AW786" s="13" t="s">
        <v>30</v>
      </c>
      <c r="AX786" s="13" t="s">
        <v>68</v>
      </c>
      <c r="AY786" s="135" t="s">
        <v>168</v>
      </c>
    </row>
    <row r="787" spans="1:51" s="14" customFormat="1" ht="12">
      <c r="A787" s="311"/>
      <c r="B787" s="312"/>
      <c r="C787" s="311"/>
      <c r="D787" s="308" t="s">
        <v>179</v>
      </c>
      <c r="E787" s="313" t="s">
        <v>3</v>
      </c>
      <c r="F787" s="314" t="s">
        <v>991</v>
      </c>
      <c r="G787" s="311"/>
      <c r="H787" s="315">
        <v>0.699</v>
      </c>
      <c r="I787" s="268"/>
      <c r="J787" s="311"/>
      <c r="K787" s="311"/>
      <c r="L787" s="139"/>
      <c r="M787" s="141"/>
      <c r="N787" s="142"/>
      <c r="O787" s="142"/>
      <c r="P787" s="142"/>
      <c r="Q787" s="142"/>
      <c r="R787" s="142"/>
      <c r="S787" s="142"/>
      <c r="T787" s="143"/>
      <c r="AT787" s="140" t="s">
        <v>179</v>
      </c>
      <c r="AU787" s="140" t="s">
        <v>78</v>
      </c>
      <c r="AV787" s="14" t="s">
        <v>78</v>
      </c>
      <c r="AW787" s="14" t="s">
        <v>30</v>
      </c>
      <c r="AX787" s="14" t="s">
        <v>68</v>
      </c>
      <c r="AY787" s="140" t="s">
        <v>168</v>
      </c>
    </row>
    <row r="788" spans="1:51" s="13" customFormat="1" ht="12">
      <c r="A788" s="306"/>
      <c r="B788" s="307"/>
      <c r="C788" s="306"/>
      <c r="D788" s="308" t="s">
        <v>179</v>
      </c>
      <c r="E788" s="309" t="s">
        <v>3</v>
      </c>
      <c r="F788" s="310" t="s">
        <v>840</v>
      </c>
      <c r="G788" s="306"/>
      <c r="H788" s="309" t="s">
        <v>3</v>
      </c>
      <c r="I788" s="267"/>
      <c r="J788" s="306"/>
      <c r="K788" s="306"/>
      <c r="L788" s="134"/>
      <c r="M788" s="136"/>
      <c r="N788" s="137"/>
      <c r="O788" s="137"/>
      <c r="P788" s="137"/>
      <c r="Q788" s="137"/>
      <c r="R788" s="137"/>
      <c r="S788" s="137"/>
      <c r="T788" s="138"/>
      <c r="AT788" s="135" t="s">
        <v>179</v>
      </c>
      <c r="AU788" s="135" t="s">
        <v>78</v>
      </c>
      <c r="AV788" s="13" t="s">
        <v>76</v>
      </c>
      <c r="AW788" s="13" t="s">
        <v>30</v>
      </c>
      <c r="AX788" s="13" t="s">
        <v>68</v>
      </c>
      <c r="AY788" s="135" t="s">
        <v>168</v>
      </c>
    </row>
    <row r="789" spans="1:51" s="14" customFormat="1" ht="12">
      <c r="A789" s="311"/>
      <c r="B789" s="312"/>
      <c r="C789" s="311"/>
      <c r="D789" s="308" t="s">
        <v>179</v>
      </c>
      <c r="E789" s="313" t="s">
        <v>3</v>
      </c>
      <c r="F789" s="314" t="s">
        <v>992</v>
      </c>
      <c r="G789" s="311"/>
      <c r="H789" s="315">
        <v>0.197</v>
      </c>
      <c r="I789" s="268"/>
      <c r="J789" s="311"/>
      <c r="K789" s="311"/>
      <c r="L789" s="139"/>
      <c r="M789" s="141"/>
      <c r="N789" s="142"/>
      <c r="O789" s="142"/>
      <c r="P789" s="142"/>
      <c r="Q789" s="142"/>
      <c r="R789" s="142"/>
      <c r="S789" s="142"/>
      <c r="T789" s="143"/>
      <c r="AT789" s="140" t="s">
        <v>179</v>
      </c>
      <c r="AU789" s="140" t="s">
        <v>78</v>
      </c>
      <c r="AV789" s="14" t="s">
        <v>78</v>
      </c>
      <c r="AW789" s="14" t="s">
        <v>30</v>
      </c>
      <c r="AX789" s="14" t="s">
        <v>68</v>
      </c>
      <c r="AY789" s="140" t="s">
        <v>168</v>
      </c>
    </row>
    <row r="790" spans="1:51" s="13" customFormat="1" ht="12">
      <c r="A790" s="306"/>
      <c r="B790" s="307"/>
      <c r="C790" s="306"/>
      <c r="D790" s="308" t="s">
        <v>179</v>
      </c>
      <c r="E790" s="309" t="s">
        <v>3</v>
      </c>
      <c r="F790" s="310" t="s">
        <v>842</v>
      </c>
      <c r="G790" s="306"/>
      <c r="H790" s="309" t="s">
        <v>3</v>
      </c>
      <c r="I790" s="267"/>
      <c r="J790" s="306"/>
      <c r="K790" s="306"/>
      <c r="L790" s="134"/>
      <c r="M790" s="136"/>
      <c r="N790" s="137"/>
      <c r="O790" s="137"/>
      <c r="P790" s="137"/>
      <c r="Q790" s="137"/>
      <c r="R790" s="137"/>
      <c r="S790" s="137"/>
      <c r="T790" s="138"/>
      <c r="AT790" s="135" t="s">
        <v>179</v>
      </c>
      <c r="AU790" s="135" t="s">
        <v>78</v>
      </c>
      <c r="AV790" s="13" t="s">
        <v>76</v>
      </c>
      <c r="AW790" s="13" t="s">
        <v>30</v>
      </c>
      <c r="AX790" s="13" t="s">
        <v>68</v>
      </c>
      <c r="AY790" s="135" t="s">
        <v>168</v>
      </c>
    </row>
    <row r="791" spans="1:51" s="14" customFormat="1" ht="12">
      <c r="A791" s="311"/>
      <c r="B791" s="312"/>
      <c r="C791" s="311"/>
      <c r="D791" s="308" t="s">
        <v>179</v>
      </c>
      <c r="E791" s="313" t="s">
        <v>3</v>
      </c>
      <c r="F791" s="314" t="s">
        <v>993</v>
      </c>
      <c r="G791" s="311"/>
      <c r="H791" s="315">
        <v>0.158</v>
      </c>
      <c r="I791" s="268"/>
      <c r="J791" s="311"/>
      <c r="K791" s="311"/>
      <c r="L791" s="139"/>
      <c r="M791" s="141"/>
      <c r="N791" s="142"/>
      <c r="O791" s="142"/>
      <c r="P791" s="142"/>
      <c r="Q791" s="142"/>
      <c r="R791" s="142"/>
      <c r="S791" s="142"/>
      <c r="T791" s="143"/>
      <c r="AT791" s="140" t="s">
        <v>179</v>
      </c>
      <c r="AU791" s="140" t="s">
        <v>78</v>
      </c>
      <c r="AV791" s="14" t="s">
        <v>78</v>
      </c>
      <c r="AW791" s="14" t="s">
        <v>30</v>
      </c>
      <c r="AX791" s="14" t="s">
        <v>68</v>
      </c>
      <c r="AY791" s="140" t="s">
        <v>168</v>
      </c>
    </row>
    <row r="792" spans="1:51" s="13" customFormat="1" ht="12">
      <c r="A792" s="306"/>
      <c r="B792" s="307"/>
      <c r="C792" s="306"/>
      <c r="D792" s="308" t="s">
        <v>179</v>
      </c>
      <c r="E792" s="309" t="s">
        <v>3</v>
      </c>
      <c r="F792" s="310" t="s">
        <v>844</v>
      </c>
      <c r="G792" s="306"/>
      <c r="H792" s="309" t="s">
        <v>3</v>
      </c>
      <c r="I792" s="267"/>
      <c r="J792" s="306"/>
      <c r="K792" s="306"/>
      <c r="L792" s="134"/>
      <c r="M792" s="136"/>
      <c r="N792" s="137"/>
      <c r="O792" s="137"/>
      <c r="P792" s="137"/>
      <c r="Q792" s="137"/>
      <c r="R792" s="137"/>
      <c r="S792" s="137"/>
      <c r="T792" s="138"/>
      <c r="AT792" s="135" t="s">
        <v>179</v>
      </c>
      <c r="AU792" s="135" t="s">
        <v>78</v>
      </c>
      <c r="AV792" s="13" t="s">
        <v>76</v>
      </c>
      <c r="AW792" s="13" t="s">
        <v>30</v>
      </c>
      <c r="AX792" s="13" t="s">
        <v>68</v>
      </c>
      <c r="AY792" s="135" t="s">
        <v>168</v>
      </c>
    </row>
    <row r="793" spans="1:51" s="14" customFormat="1" ht="12">
      <c r="A793" s="311"/>
      <c r="B793" s="312"/>
      <c r="C793" s="311"/>
      <c r="D793" s="308" t="s">
        <v>179</v>
      </c>
      <c r="E793" s="313" t="s">
        <v>3</v>
      </c>
      <c r="F793" s="314" t="s">
        <v>994</v>
      </c>
      <c r="G793" s="311"/>
      <c r="H793" s="315">
        <v>2.308</v>
      </c>
      <c r="I793" s="268"/>
      <c r="J793" s="311"/>
      <c r="K793" s="311"/>
      <c r="L793" s="139"/>
      <c r="M793" s="141"/>
      <c r="N793" s="142"/>
      <c r="O793" s="142"/>
      <c r="P793" s="142"/>
      <c r="Q793" s="142"/>
      <c r="R793" s="142"/>
      <c r="S793" s="142"/>
      <c r="T793" s="143"/>
      <c r="AT793" s="140" t="s">
        <v>179</v>
      </c>
      <c r="AU793" s="140" t="s">
        <v>78</v>
      </c>
      <c r="AV793" s="14" t="s">
        <v>78</v>
      </c>
      <c r="AW793" s="14" t="s">
        <v>30</v>
      </c>
      <c r="AX793" s="14" t="s">
        <v>68</v>
      </c>
      <c r="AY793" s="140" t="s">
        <v>168</v>
      </c>
    </row>
    <row r="794" spans="1:51" s="13" customFormat="1" ht="12">
      <c r="A794" s="306"/>
      <c r="B794" s="307"/>
      <c r="C794" s="306"/>
      <c r="D794" s="308" t="s">
        <v>179</v>
      </c>
      <c r="E794" s="309" t="s">
        <v>3</v>
      </c>
      <c r="F794" s="310" t="s">
        <v>846</v>
      </c>
      <c r="G794" s="306"/>
      <c r="H794" s="309" t="s">
        <v>3</v>
      </c>
      <c r="I794" s="267"/>
      <c r="J794" s="306"/>
      <c r="K794" s="306"/>
      <c r="L794" s="134"/>
      <c r="M794" s="136"/>
      <c r="N794" s="137"/>
      <c r="O794" s="137"/>
      <c r="P794" s="137"/>
      <c r="Q794" s="137"/>
      <c r="R794" s="137"/>
      <c r="S794" s="137"/>
      <c r="T794" s="138"/>
      <c r="AT794" s="135" t="s">
        <v>179</v>
      </c>
      <c r="AU794" s="135" t="s">
        <v>78</v>
      </c>
      <c r="AV794" s="13" t="s">
        <v>76</v>
      </c>
      <c r="AW794" s="13" t="s">
        <v>30</v>
      </c>
      <c r="AX794" s="13" t="s">
        <v>68</v>
      </c>
      <c r="AY794" s="135" t="s">
        <v>168</v>
      </c>
    </row>
    <row r="795" spans="1:51" s="14" customFormat="1" ht="12">
      <c r="A795" s="311"/>
      <c r="B795" s="312"/>
      <c r="C795" s="311"/>
      <c r="D795" s="308" t="s">
        <v>179</v>
      </c>
      <c r="E795" s="313" t="s">
        <v>3</v>
      </c>
      <c r="F795" s="314" t="s">
        <v>995</v>
      </c>
      <c r="G795" s="311"/>
      <c r="H795" s="315">
        <v>0.403</v>
      </c>
      <c r="I795" s="268"/>
      <c r="J795" s="311"/>
      <c r="K795" s="311"/>
      <c r="L795" s="139"/>
      <c r="M795" s="141"/>
      <c r="N795" s="142"/>
      <c r="O795" s="142"/>
      <c r="P795" s="142"/>
      <c r="Q795" s="142"/>
      <c r="R795" s="142"/>
      <c r="S795" s="142"/>
      <c r="T795" s="143"/>
      <c r="AT795" s="140" t="s">
        <v>179</v>
      </c>
      <c r="AU795" s="140" t="s">
        <v>78</v>
      </c>
      <c r="AV795" s="14" t="s">
        <v>78</v>
      </c>
      <c r="AW795" s="14" t="s">
        <v>30</v>
      </c>
      <c r="AX795" s="14" t="s">
        <v>68</v>
      </c>
      <c r="AY795" s="140" t="s">
        <v>168</v>
      </c>
    </row>
    <row r="796" spans="1:51" s="13" customFormat="1" ht="12">
      <c r="A796" s="306"/>
      <c r="B796" s="307"/>
      <c r="C796" s="306"/>
      <c r="D796" s="308" t="s">
        <v>179</v>
      </c>
      <c r="E796" s="309" t="s">
        <v>3</v>
      </c>
      <c r="F796" s="310" t="s">
        <v>848</v>
      </c>
      <c r="G796" s="306"/>
      <c r="H796" s="309" t="s">
        <v>3</v>
      </c>
      <c r="I796" s="267"/>
      <c r="J796" s="306"/>
      <c r="K796" s="306"/>
      <c r="L796" s="134"/>
      <c r="M796" s="136"/>
      <c r="N796" s="137"/>
      <c r="O796" s="137"/>
      <c r="P796" s="137"/>
      <c r="Q796" s="137"/>
      <c r="R796" s="137"/>
      <c r="S796" s="137"/>
      <c r="T796" s="138"/>
      <c r="AT796" s="135" t="s">
        <v>179</v>
      </c>
      <c r="AU796" s="135" t="s">
        <v>78</v>
      </c>
      <c r="AV796" s="13" t="s">
        <v>76</v>
      </c>
      <c r="AW796" s="13" t="s">
        <v>30</v>
      </c>
      <c r="AX796" s="13" t="s">
        <v>68</v>
      </c>
      <c r="AY796" s="135" t="s">
        <v>168</v>
      </c>
    </row>
    <row r="797" spans="1:51" s="14" customFormat="1" ht="12">
      <c r="A797" s="311"/>
      <c r="B797" s="312"/>
      <c r="C797" s="311"/>
      <c r="D797" s="308" t="s">
        <v>179</v>
      </c>
      <c r="E797" s="313" t="s">
        <v>3</v>
      </c>
      <c r="F797" s="314" t="s">
        <v>996</v>
      </c>
      <c r="G797" s="311"/>
      <c r="H797" s="315">
        <v>0.665</v>
      </c>
      <c r="I797" s="268"/>
      <c r="J797" s="311"/>
      <c r="K797" s="311"/>
      <c r="L797" s="139"/>
      <c r="M797" s="141"/>
      <c r="N797" s="142"/>
      <c r="O797" s="142"/>
      <c r="P797" s="142"/>
      <c r="Q797" s="142"/>
      <c r="R797" s="142"/>
      <c r="S797" s="142"/>
      <c r="T797" s="143"/>
      <c r="AT797" s="140" t="s">
        <v>179</v>
      </c>
      <c r="AU797" s="140" t="s">
        <v>78</v>
      </c>
      <c r="AV797" s="14" t="s">
        <v>78</v>
      </c>
      <c r="AW797" s="14" t="s">
        <v>30</v>
      </c>
      <c r="AX797" s="14" t="s">
        <v>68</v>
      </c>
      <c r="AY797" s="140" t="s">
        <v>168</v>
      </c>
    </row>
    <row r="798" spans="1:51" s="13" customFormat="1" ht="12">
      <c r="A798" s="306"/>
      <c r="B798" s="307"/>
      <c r="C798" s="306"/>
      <c r="D798" s="308" t="s">
        <v>179</v>
      </c>
      <c r="E798" s="309" t="s">
        <v>3</v>
      </c>
      <c r="F798" s="310" t="s">
        <v>850</v>
      </c>
      <c r="G798" s="306"/>
      <c r="H798" s="309" t="s">
        <v>3</v>
      </c>
      <c r="I798" s="267"/>
      <c r="J798" s="306"/>
      <c r="K798" s="306"/>
      <c r="L798" s="134"/>
      <c r="M798" s="136"/>
      <c r="N798" s="137"/>
      <c r="O798" s="137"/>
      <c r="P798" s="137"/>
      <c r="Q798" s="137"/>
      <c r="R798" s="137"/>
      <c r="S798" s="137"/>
      <c r="T798" s="138"/>
      <c r="AT798" s="135" t="s">
        <v>179</v>
      </c>
      <c r="AU798" s="135" t="s">
        <v>78</v>
      </c>
      <c r="AV798" s="13" t="s">
        <v>76</v>
      </c>
      <c r="AW798" s="13" t="s">
        <v>30</v>
      </c>
      <c r="AX798" s="13" t="s">
        <v>68</v>
      </c>
      <c r="AY798" s="135" t="s">
        <v>168</v>
      </c>
    </row>
    <row r="799" spans="1:51" s="14" customFormat="1" ht="12">
      <c r="A799" s="311"/>
      <c r="B799" s="312"/>
      <c r="C799" s="311"/>
      <c r="D799" s="308" t="s">
        <v>179</v>
      </c>
      <c r="E799" s="313" t="s">
        <v>3</v>
      </c>
      <c r="F799" s="314" t="s">
        <v>997</v>
      </c>
      <c r="G799" s="311"/>
      <c r="H799" s="315">
        <v>0.867</v>
      </c>
      <c r="I799" s="268"/>
      <c r="J799" s="311"/>
      <c r="K799" s="311"/>
      <c r="L799" s="139"/>
      <c r="M799" s="141"/>
      <c r="N799" s="142"/>
      <c r="O799" s="142"/>
      <c r="P799" s="142"/>
      <c r="Q799" s="142"/>
      <c r="R799" s="142"/>
      <c r="S799" s="142"/>
      <c r="T799" s="143"/>
      <c r="AT799" s="140" t="s">
        <v>179</v>
      </c>
      <c r="AU799" s="140" t="s">
        <v>78</v>
      </c>
      <c r="AV799" s="14" t="s">
        <v>78</v>
      </c>
      <c r="AW799" s="14" t="s">
        <v>30</v>
      </c>
      <c r="AX799" s="14" t="s">
        <v>68</v>
      </c>
      <c r="AY799" s="140" t="s">
        <v>168</v>
      </c>
    </row>
    <row r="800" spans="1:51" s="14" customFormat="1" ht="12">
      <c r="A800" s="311"/>
      <c r="B800" s="312"/>
      <c r="C800" s="311"/>
      <c r="D800" s="308" t="s">
        <v>179</v>
      </c>
      <c r="E800" s="313" t="s">
        <v>3</v>
      </c>
      <c r="F800" s="314" t="s">
        <v>997</v>
      </c>
      <c r="G800" s="311"/>
      <c r="H800" s="315">
        <v>0.867</v>
      </c>
      <c r="I800" s="268"/>
      <c r="J800" s="311"/>
      <c r="K800" s="311"/>
      <c r="L800" s="139"/>
      <c r="M800" s="141"/>
      <c r="N800" s="142"/>
      <c r="O800" s="142"/>
      <c r="P800" s="142"/>
      <c r="Q800" s="142"/>
      <c r="R800" s="142"/>
      <c r="S800" s="142"/>
      <c r="T800" s="143"/>
      <c r="AT800" s="140" t="s">
        <v>179</v>
      </c>
      <c r="AU800" s="140" t="s">
        <v>78</v>
      </c>
      <c r="AV800" s="14" t="s">
        <v>78</v>
      </c>
      <c r="AW800" s="14" t="s">
        <v>30</v>
      </c>
      <c r="AX800" s="14" t="s">
        <v>68</v>
      </c>
      <c r="AY800" s="140" t="s">
        <v>168</v>
      </c>
    </row>
    <row r="801" spans="1:51" s="16" customFormat="1" ht="12">
      <c r="A801" s="321"/>
      <c r="B801" s="322"/>
      <c r="C801" s="321"/>
      <c r="D801" s="308" t="s">
        <v>179</v>
      </c>
      <c r="E801" s="323" t="s">
        <v>3</v>
      </c>
      <c r="F801" s="324" t="s">
        <v>198</v>
      </c>
      <c r="G801" s="321"/>
      <c r="H801" s="325">
        <v>6.164</v>
      </c>
      <c r="I801" s="270"/>
      <c r="J801" s="321"/>
      <c r="K801" s="321"/>
      <c r="L801" s="149"/>
      <c r="M801" s="151"/>
      <c r="N801" s="152"/>
      <c r="O801" s="152"/>
      <c r="P801" s="152"/>
      <c r="Q801" s="152"/>
      <c r="R801" s="152"/>
      <c r="S801" s="152"/>
      <c r="T801" s="153"/>
      <c r="AT801" s="150" t="s">
        <v>179</v>
      </c>
      <c r="AU801" s="150" t="s">
        <v>78</v>
      </c>
      <c r="AV801" s="16" t="s">
        <v>199</v>
      </c>
      <c r="AW801" s="16" t="s">
        <v>30</v>
      </c>
      <c r="AX801" s="16" t="s">
        <v>68</v>
      </c>
      <c r="AY801" s="150" t="s">
        <v>168</v>
      </c>
    </row>
    <row r="802" spans="1:51" s="13" customFormat="1" ht="12">
      <c r="A802" s="306"/>
      <c r="B802" s="307"/>
      <c r="C802" s="306"/>
      <c r="D802" s="308" t="s">
        <v>179</v>
      </c>
      <c r="E802" s="309" t="s">
        <v>3</v>
      </c>
      <c r="F802" s="310" t="s">
        <v>857</v>
      </c>
      <c r="G802" s="306"/>
      <c r="H802" s="309" t="s">
        <v>3</v>
      </c>
      <c r="I802" s="267"/>
      <c r="J802" s="306"/>
      <c r="K802" s="306"/>
      <c r="L802" s="134"/>
      <c r="M802" s="136"/>
      <c r="N802" s="137"/>
      <c r="O802" s="137"/>
      <c r="P802" s="137"/>
      <c r="Q802" s="137"/>
      <c r="R802" s="137"/>
      <c r="S802" s="137"/>
      <c r="T802" s="138"/>
      <c r="AT802" s="135" t="s">
        <v>179</v>
      </c>
      <c r="AU802" s="135" t="s">
        <v>78</v>
      </c>
      <c r="AV802" s="13" t="s">
        <v>76</v>
      </c>
      <c r="AW802" s="13" t="s">
        <v>30</v>
      </c>
      <c r="AX802" s="13" t="s">
        <v>68</v>
      </c>
      <c r="AY802" s="135" t="s">
        <v>168</v>
      </c>
    </row>
    <row r="803" spans="1:51" s="14" customFormat="1" ht="12">
      <c r="A803" s="311"/>
      <c r="B803" s="312"/>
      <c r="C803" s="311"/>
      <c r="D803" s="308" t="s">
        <v>179</v>
      </c>
      <c r="E803" s="313" t="s">
        <v>3</v>
      </c>
      <c r="F803" s="314" t="s">
        <v>998</v>
      </c>
      <c r="G803" s="311"/>
      <c r="H803" s="315">
        <v>2.379</v>
      </c>
      <c r="I803" s="268"/>
      <c r="J803" s="311"/>
      <c r="K803" s="311"/>
      <c r="L803" s="139"/>
      <c r="M803" s="141"/>
      <c r="N803" s="142"/>
      <c r="O803" s="142"/>
      <c r="P803" s="142"/>
      <c r="Q803" s="142"/>
      <c r="R803" s="142"/>
      <c r="S803" s="142"/>
      <c r="T803" s="143"/>
      <c r="AT803" s="140" t="s">
        <v>179</v>
      </c>
      <c r="AU803" s="140" t="s">
        <v>78</v>
      </c>
      <c r="AV803" s="14" t="s">
        <v>78</v>
      </c>
      <c r="AW803" s="14" t="s">
        <v>30</v>
      </c>
      <c r="AX803" s="14" t="s">
        <v>68</v>
      </c>
      <c r="AY803" s="140" t="s">
        <v>168</v>
      </c>
    </row>
    <row r="804" spans="1:51" s="16" customFormat="1" ht="12">
      <c r="A804" s="321"/>
      <c r="B804" s="322"/>
      <c r="C804" s="321"/>
      <c r="D804" s="308" t="s">
        <v>179</v>
      </c>
      <c r="E804" s="323" t="s">
        <v>3</v>
      </c>
      <c r="F804" s="324" t="s">
        <v>198</v>
      </c>
      <c r="G804" s="321"/>
      <c r="H804" s="325">
        <v>2.379</v>
      </c>
      <c r="I804" s="270"/>
      <c r="J804" s="321"/>
      <c r="K804" s="321"/>
      <c r="L804" s="149"/>
      <c r="M804" s="151"/>
      <c r="N804" s="152"/>
      <c r="O804" s="152"/>
      <c r="P804" s="152"/>
      <c r="Q804" s="152"/>
      <c r="R804" s="152"/>
      <c r="S804" s="152"/>
      <c r="T804" s="153"/>
      <c r="AT804" s="150" t="s">
        <v>179</v>
      </c>
      <c r="AU804" s="150" t="s">
        <v>78</v>
      </c>
      <c r="AV804" s="16" t="s">
        <v>199</v>
      </c>
      <c r="AW804" s="16" t="s">
        <v>30</v>
      </c>
      <c r="AX804" s="16" t="s">
        <v>68</v>
      </c>
      <c r="AY804" s="150" t="s">
        <v>168</v>
      </c>
    </row>
    <row r="805" spans="1:51" s="13" customFormat="1" ht="12">
      <c r="A805" s="306"/>
      <c r="B805" s="307"/>
      <c r="C805" s="306"/>
      <c r="D805" s="308" t="s">
        <v>179</v>
      </c>
      <c r="E805" s="309" t="s">
        <v>3</v>
      </c>
      <c r="F805" s="310" t="s">
        <v>948</v>
      </c>
      <c r="G805" s="306"/>
      <c r="H805" s="309" t="s">
        <v>3</v>
      </c>
      <c r="I805" s="267"/>
      <c r="J805" s="306"/>
      <c r="K805" s="306"/>
      <c r="L805" s="134"/>
      <c r="M805" s="136"/>
      <c r="N805" s="137"/>
      <c r="O805" s="137"/>
      <c r="P805" s="137"/>
      <c r="Q805" s="137"/>
      <c r="R805" s="137"/>
      <c r="S805" s="137"/>
      <c r="T805" s="138"/>
      <c r="AT805" s="135" t="s">
        <v>179</v>
      </c>
      <c r="AU805" s="135" t="s">
        <v>78</v>
      </c>
      <c r="AV805" s="13" t="s">
        <v>76</v>
      </c>
      <c r="AW805" s="13" t="s">
        <v>30</v>
      </c>
      <c r="AX805" s="13" t="s">
        <v>68</v>
      </c>
      <c r="AY805" s="135" t="s">
        <v>168</v>
      </c>
    </row>
    <row r="806" spans="1:51" s="14" customFormat="1" ht="12">
      <c r="A806" s="311"/>
      <c r="B806" s="312"/>
      <c r="C806" s="311"/>
      <c r="D806" s="308" t="s">
        <v>179</v>
      </c>
      <c r="E806" s="313" t="s">
        <v>3</v>
      </c>
      <c r="F806" s="314" t="s">
        <v>999</v>
      </c>
      <c r="G806" s="311"/>
      <c r="H806" s="315">
        <v>0.228</v>
      </c>
      <c r="I806" s="268"/>
      <c r="J806" s="311"/>
      <c r="K806" s="311"/>
      <c r="L806" s="139"/>
      <c r="M806" s="141"/>
      <c r="N806" s="142"/>
      <c r="O806" s="142"/>
      <c r="P806" s="142"/>
      <c r="Q806" s="142"/>
      <c r="R806" s="142"/>
      <c r="S806" s="142"/>
      <c r="T806" s="143"/>
      <c r="AT806" s="140" t="s">
        <v>179</v>
      </c>
      <c r="AU806" s="140" t="s">
        <v>78</v>
      </c>
      <c r="AV806" s="14" t="s">
        <v>78</v>
      </c>
      <c r="AW806" s="14" t="s">
        <v>30</v>
      </c>
      <c r="AX806" s="14" t="s">
        <v>68</v>
      </c>
      <c r="AY806" s="140" t="s">
        <v>168</v>
      </c>
    </row>
    <row r="807" spans="1:51" s="14" customFormat="1" ht="12">
      <c r="A807" s="311"/>
      <c r="B807" s="312"/>
      <c r="C807" s="311"/>
      <c r="D807" s="308" t="s">
        <v>179</v>
      </c>
      <c r="E807" s="313" t="s">
        <v>3</v>
      </c>
      <c r="F807" s="314" t="s">
        <v>1000</v>
      </c>
      <c r="G807" s="311"/>
      <c r="H807" s="315">
        <v>0.36</v>
      </c>
      <c r="I807" s="268"/>
      <c r="J807" s="311"/>
      <c r="K807" s="311"/>
      <c r="L807" s="139"/>
      <c r="M807" s="141"/>
      <c r="N807" s="142"/>
      <c r="O807" s="142"/>
      <c r="P807" s="142"/>
      <c r="Q807" s="142"/>
      <c r="R807" s="142"/>
      <c r="S807" s="142"/>
      <c r="T807" s="143"/>
      <c r="AT807" s="140" t="s">
        <v>179</v>
      </c>
      <c r="AU807" s="140" t="s">
        <v>78</v>
      </c>
      <c r="AV807" s="14" t="s">
        <v>78</v>
      </c>
      <c r="AW807" s="14" t="s">
        <v>30</v>
      </c>
      <c r="AX807" s="14" t="s">
        <v>68</v>
      </c>
      <c r="AY807" s="140" t="s">
        <v>168</v>
      </c>
    </row>
    <row r="808" spans="1:51" s="14" customFormat="1" ht="12">
      <c r="A808" s="311"/>
      <c r="B808" s="312"/>
      <c r="C808" s="311"/>
      <c r="D808" s="308" t="s">
        <v>179</v>
      </c>
      <c r="E808" s="313" t="s">
        <v>3</v>
      </c>
      <c r="F808" s="314" t="s">
        <v>1001</v>
      </c>
      <c r="G808" s="311"/>
      <c r="H808" s="315">
        <v>0.831</v>
      </c>
      <c r="I808" s="268"/>
      <c r="J808" s="311"/>
      <c r="K808" s="311"/>
      <c r="L808" s="139"/>
      <c r="M808" s="141"/>
      <c r="N808" s="142"/>
      <c r="O808" s="142"/>
      <c r="P808" s="142"/>
      <c r="Q808" s="142"/>
      <c r="R808" s="142"/>
      <c r="S808" s="142"/>
      <c r="T808" s="143"/>
      <c r="AT808" s="140" t="s">
        <v>179</v>
      </c>
      <c r="AU808" s="140" t="s">
        <v>78</v>
      </c>
      <c r="AV808" s="14" t="s">
        <v>78</v>
      </c>
      <c r="AW808" s="14" t="s">
        <v>30</v>
      </c>
      <c r="AX808" s="14" t="s">
        <v>68</v>
      </c>
      <c r="AY808" s="140" t="s">
        <v>168</v>
      </c>
    </row>
    <row r="809" spans="1:51" s="16" customFormat="1" ht="12">
      <c r="A809" s="321"/>
      <c r="B809" s="322"/>
      <c r="C809" s="321"/>
      <c r="D809" s="308" t="s">
        <v>179</v>
      </c>
      <c r="E809" s="323" t="s">
        <v>3</v>
      </c>
      <c r="F809" s="324" t="s">
        <v>198</v>
      </c>
      <c r="G809" s="321"/>
      <c r="H809" s="325">
        <v>1.419</v>
      </c>
      <c r="I809" s="270"/>
      <c r="J809" s="321"/>
      <c r="K809" s="321"/>
      <c r="L809" s="149"/>
      <c r="M809" s="151"/>
      <c r="N809" s="152"/>
      <c r="O809" s="152"/>
      <c r="P809" s="152"/>
      <c r="Q809" s="152"/>
      <c r="R809" s="152"/>
      <c r="S809" s="152"/>
      <c r="T809" s="153"/>
      <c r="AT809" s="150" t="s">
        <v>179</v>
      </c>
      <c r="AU809" s="150" t="s">
        <v>78</v>
      </c>
      <c r="AV809" s="16" t="s">
        <v>199</v>
      </c>
      <c r="AW809" s="16" t="s">
        <v>30</v>
      </c>
      <c r="AX809" s="16" t="s">
        <v>68</v>
      </c>
      <c r="AY809" s="150" t="s">
        <v>168</v>
      </c>
    </row>
    <row r="810" spans="1:51" s="15" customFormat="1" ht="12">
      <c r="A810" s="316"/>
      <c r="B810" s="317"/>
      <c r="C810" s="316"/>
      <c r="D810" s="308" t="s">
        <v>179</v>
      </c>
      <c r="E810" s="318" t="s">
        <v>3</v>
      </c>
      <c r="F810" s="319" t="s">
        <v>186</v>
      </c>
      <c r="G810" s="316"/>
      <c r="H810" s="320">
        <v>160.62</v>
      </c>
      <c r="I810" s="269"/>
      <c r="J810" s="316"/>
      <c r="K810" s="316"/>
      <c r="L810" s="144"/>
      <c r="M810" s="146"/>
      <c r="N810" s="147"/>
      <c r="O810" s="147"/>
      <c r="P810" s="147"/>
      <c r="Q810" s="147"/>
      <c r="R810" s="147"/>
      <c r="S810" s="147"/>
      <c r="T810" s="148"/>
      <c r="AT810" s="145" t="s">
        <v>179</v>
      </c>
      <c r="AU810" s="145" t="s">
        <v>78</v>
      </c>
      <c r="AV810" s="15" t="s">
        <v>175</v>
      </c>
      <c r="AW810" s="15" t="s">
        <v>30</v>
      </c>
      <c r="AX810" s="15" t="s">
        <v>76</v>
      </c>
      <c r="AY810" s="145" t="s">
        <v>168</v>
      </c>
    </row>
    <row r="811" spans="1:65" s="2" customFormat="1" ht="16.5" customHeight="1">
      <c r="A811" s="273"/>
      <c r="B811" s="276"/>
      <c r="C811" s="326" t="s">
        <v>1002</v>
      </c>
      <c r="D811" s="326" t="s">
        <v>332</v>
      </c>
      <c r="E811" s="327" t="s">
        <v>1003</v>
      </c>
      <c r="F811" s="328" t="s">
        <v>1004</v>
      </c>
      <c r="G811" s="329" t="s">
        <v>263</v>
      </c>
      <c r="H811" s="330">
        <v>176.682</v>
      </c>
      <c r="I811" s="272"/>
      <c r="J811" s="331">
        <f>ROUND(I811*H811,2)</f>
        <v>0</v>
      </c>
      <c r="K811" s="328" t="s">
        <v>174</v>
      </c>
      <c r="L811" s="154"/>
      <c r="M811" s="155" t="s">
        <v>3</v>
      </c>
      <c r="N811" s="156" t="s">
        <v>39</v>
      </c>
      <c r="O811" s="128">
        <v>0</v>
      </c>
      <c r="P811" s="128">
        <f>O811*H811</f>
        <v>0</v>
      </c>
      <c r="Q811" s="128">
        <v>0.0003</v>
      </c>
      <c r="R811" s="128">
        <f>Q811*H811</f>
        <v>0.05300459999999999</v>
      </c>
      <c r="S811" s="128">
        <v>0</v>
      </c>
      <c r="T811" s="129">
        <f>S811*H811</f>
        <v>0</v>
      </c>
      <c r="U811" s="31"/>
      <c r="V811" s="31"/>
      <c r="W811" s="31"/>
      <c r="X811" s="31"/>
      <c r="Y811" s="31"/>
      <c r="Z811" s="31"/>
      <c r="AA811" s="31"/>
      <c r="AB811" s="31"/>
      <c r="AC811" s="31"/>
      <c r="AD811" s="31"/>
      <c r="AE811" s="31"/>
      <c r="AR811" s="130" t="s">
        <v>440</v>
      </c>
      <c r="AT811" s="130" t="s">
        <v>332</v>
      </c>
      <c r="AU811" s="130" t="s">
        <v>78</v>
      </c>
      <c r="AY811" s="19" t="s">
        <v>168</v>
      </c>
      <c r="BE811" s="131">
        <f>IF(N811="základní",J811,0)</f>
        <v>0</v>
      </c>
      <c r="BF811" s="131">
        <f>IF(N811="snížená",J811,0)</f>
        <v>0</v>
      </c>
      <c r="BG811" s="131">
        <f>IF(N811="zákl. přenesená",J811,0)</f>
        <v>0</v>
      </c>
      <c r="BH811" s="131">
        <f>IF(N811="sníž. přenesená",J811,0)</f>
        <v>0</v>
      </c>
      <c r="BI811" s="131">
        <f>IF(N811="nulová",J811,0)</f>
        <v>0</v>
      </c>
      <c r="BJ811" s="19" t="s">
        <v>76</v>
      </c>
      <c r="BK811" s="131">
        <f>ROUND(I811*H811,2)</f>
        <v>0</v>
      </c>
      <c r="BL811" s="19" t="s">
        <v>323</v>
      </c>
      <c r="BM811" s="130" t="s">
        <v>1005</v>
      </c>
    </row>
    <row r="812" spans="1:51" s="14" customFormat="1" ht="12">
      <c r="A812" s="311"/>
      <c r="B812" s="312"/>
      <c r="C812" s="311"/>
      <c r="D812" s="308" t="s">
        <v>179</v>
      </c>
      <c r="E812" s="311"/>
      <c r="F812" s="314" t="s">
        <v>1006</v>
      </c>
      <c r="G812" s="311"/>
      <c r="H812" s="315">
        <v>176.682</v>
      </c>
      <c r="I812" s="268"/>
      <c r="J812" s="311"/>
      <c r="K812" s="311"/>
      <c r="L812" s="139"/>
      <c r="M812" s="141"/>
      <c r="N812" s="142"/>
      <c r="O812" s="142"/>
      <c r="P812" s="142"/>
      <c r="Q812" s="142"/>
      <c r="R812" s="142"/>
      <c r="S812" s="142"/>
      <c r="T812" s="143"/>
      <c r="AT812" s="140" t="s">
        <v>179</v>
      </c>
      <c r="AU812" s="140" t="s">
        <v>78</v>
      </c>
      <c r="AV812" s="14" t="s">
        <v>78</v>
      </c>
      <c r="AW812" s="14" t="s">
        <v>4</v>
      </c>
      <c r="AX812" s="14" t="s">
        <v>76</v>
      </c>
      <c r="AY812" s="140" t="s">
        <v>168</v>
      </c>
    </row>
    <row r="813" spans="1:65" s="2" customFormat="1" ht="24.2" customHeight="1">
      <c r="A813" s="273"/>
      <c r="B813" s="276"/>
      <c r="C813" s="298" t="s">
        <v>1007</v>
      </c>
      <c r="D813" s="298" t="s">
        <v>170</v>
      </c>
      <c r="E813" s="299" t="s">
        <v>1008</v>
      </c>
      <c r="F813" s="300" t="s">
        <v>1009</v>
      </c>
      <c r="G813" s="301" t="s">
        <v>263</v>
      </c>
      <c r="H813" s="302">
        <v>137.73</v>
      </c>
      <c r="I813" s="266"/>
      <c r="J813" s="303">
        <f>ROUND(I813*H813,2)</f>
        <v>0</v>
      </c>
      <c r="K813" s="300" t="s">
        <v>174</v>
      </c>
      <c r="L813" s="32"/>
      <c r="M813" s="126" t="s">
        <v>3</v>
      </c>
      <c r="N813" s="127" t="s">
        <v>39</v>
      </c>
      <c r="O813" s="128">
        <v>0.08</v>
      </c>
      <c r="P813" s="128">
        <f>O813*H813</f>
        <v>11.0184</v>
      </c>
      <c r="Q813" s="128">
        <v>0</v>
      </c>
      <c r="R813" s="128">
        <f>Q813*H813</f>
        <v>0</v>
      </c>
      <c r="S813" s="128">
        <v>0</v>
      </c>
      <c r="T813" s="129">
        <f>S813*H813</f>
        <v>0</v>
      </c>
      <c r="U813" s="31"/>
      <c r="V813" s="31"/>
      <c r="W813" s="31"/>
      <c r="X813" s="31"/>
      <c r="Y813" s="31"/>
      <c r="Z813" s="31"/>
      <c r="AA813" s="31"/>
      <c r="AB813" s="31"/>
      <c r="AC813" s="31"/>
      <c r="AD813" s="31"/>
      <c r="AE813" s="31"/>
      <c r="AR813" s="130" t="s">
        <v>323</v>
      </c>
      <c r="AT813" s="130" t="s">
        <v>170</v>
      </c>
      <c r="AU813" s="130" t="s">
        <v>78</v>
      </c>
      <c r="AY813" s="19" t="s">
        <v>168</v>
      </c>
      <c r="BE813" s="131">
        <f>IF(N813="základní",J813,0)</f>
        <v>0</v>
      </c>
      <c r="BF813" s="131">
        <f>IF(N813="snížená",J813,0)</f>
        <v>0</v>
      </c>
      <c r="BG813" s="131">
        <f>IF(N813="zákl. přenesená",J813,0)</f>
        <v>0</v>
      </c>
      <c r="BH813" s="131">
        <f>IF(N813="sníž. přenesená",J813,0)</f>
        <v>0</v>
      </c>
      <c r="BI813" s="131">
        <f>IF(N813="nulová",J813,0)</f>
        <v>0</v>
      </c>
      <c r="BJ813" s="19" t="s">
        <v>76</v>
      </c>
      <c r="BK813" s="131">
        <f>ROUND(I813*H813,2)</f>
        <v>0</v>
      </c>
      <c r="BL813" s="19" t="s">
        <v>323</v>
      </c>
      <c r="BM813" s="130" t="s">
        <v>1010</v>
      </c>
    </row>
    <row r="814" spans="1:47" s="2" customFormat="1" ht="12">
      <c r="A814" s="273"/>
      <c r="B814" s="276"/>
      <c r="C814" s="273"/>
      <c r="D814" s="304" t="s">
        <v>177</v>
      </c>
      <c r="E814" s="273"/>
      <c r="F814" s="305" t="s">
        <v>1011</v>
      </c>
      <c r="G814" s="273"/>
      <c r="H814" s="273"/>
      <c r="I814" s="263"/>
      <c r="J814" s="273"/>
      <c r="K814" s="273"/>
      <c r="L814" s="32"/>
      <c r="M814" s="132"/>
      <c r="N814" s="133"/>
      <c r="O814" s="50"/>
      <c r="P814" s="50"/>
      <c r="Q814" s="50"/>
      <c r="R814" s="50"/>
      <c r="S814" s="50"/>
      <c r="T814" s="51"/>
      <c r="U814" s="31"/>
      <c r="V814" s="31"/>
      <c r="W814" s="31"/>
      <c r="X814" s="31"/>
      <c r="Y814" s="31"/>
      <c r="Z814" s="31"/>
      <c r="AA814" s="31"/>
      <c r="AB814" s="31"/>
      <c r="AC814" s="31"/>
      <c r="AD814" s="31"/>
      <c r="AE814" s="31"/>
      <c r="AT814" s="19" t="s">
        <v>177</v>
      </c>
      <c r="AU814" s="19" t="s">
        <v>78</v>
      </c>
    </row>
    <row r="815" spans="1:51" s="13" customFormat="1" ht="12">
      <c r="A815" s="306"/>
      <c r="B815" s="307"/>
      <c r="C815" s="306"/>
      <c r="D815" s="308" t="s">
        <v>179</v>
      </c>
      <c r="E815" s="309" t="s">
        <v>3</v>
      </c>
      <c r="F815" s="310" t="s">
        <v>934</v>
      </c>
      <c r="G815" s="306"/>
      <c r="H815" s="309" t="s">
        <v>3</v>
      </c>
      <c r="I815" s="267"/>
      <c r="J815" s="306"/>
      <c r="K815" s="306"/>
      <c r="L815" s="134"/>
      <c r="M815" s="136"/>
      <c r="N815" s="137"/>
      <c r="O815" s="137"/>
      <c r="P815" s="137"/>
      <c r="Q815" s="137"/>
      <c r="R815" s="137"/>
      <c r="S815" s="137"/>
      <c r="T815" s="138"/>
      <c r="AT815" s="135" t="s">
        <v>179</v>
      </c>
      <c r="AU815" s="135" t="s">
        <v>78</v>
      </c>
      <c r="AV815" s="13" t="s">
        <v>76</v>
      </c>
      <c r="AW815" s="13" t="s">
        <v>30</v>
      </c>
      <c r="AX815" s="13" t="s">
        <v>68</v>
      </c>
      <c r="AY815" s="135" t="s">
        <v>168</v>
      </c>
    </row>
    <row r="816" spans="1:51" s="14" customFormat="1" ht="12">
      <c r="A816" s="311"/>
      <c r="B816" s="312"/>
      <c r="C816" s="311"/>
      <c r="D816" s="308" t="s">
        <v>179</v>
      </c>
      <c r="E816" s="313" t="s">
        <v>3</v>
      </c>
      <c r="F816" s="314" t="s">
        <v>935</v>
      </c>
      <c r="G816" s="311"/>
      <c r="H816" s="315">
        <v>47.269</v>
      </c>
      <c r="I816" s="268"/>
      <c r="J816" s="311"/>
      <c r="K816" s="311"/>
      <c r="L816" s="139"/>
      <c r="M816" s="141"/>
      <c r="N816" s="142"/>
      <c r="O816" s="142"/>
      <c r="P816" s="142"/>
      <c r="Q816" s="142"/>
      <c r="R816" s="142"/>
      <c r="S816" s="142"/>
      <c r="T816" s="143"/>
      <c r="AT816" s="140" t="s">
        <v>179</v>
      </c>
      <c r="AU816" s="140" t="s">
        <v>78</v>
      </c>
      <c r="AV816" s="14" t="s">
        <v>78</v>
      </c>
      <c r="AW816" s="14" t="s">
        <v>30</v>
      </c>
      <c r="AX816" s="14" t="s">
        <v>68</v>
      </c>
      <c r="AY816" s="140" t="s">
        <v>168</v>
      </c>
    </row>
    <row r="817" spans="1:51" s="14" customFormat="1" ht="12">
      <c r="A817" s="311"/>
      <c r="B817" s="312"/>
      <c r="C817" s="311"/>
      <c r="D817" s="308" t="s">
        <v>179</v>
      </c>
      <c r="E817" s="313" t="s">
        <v>3</v>
      </c>
      <c r="F817" s="314" t="s">
        <v>936</v>
      </c>
      <c r="G817" s="311"/>
      <c r="H817" s="315">
        <v>103.389</v>
      </c>
      <c r="I817" s="268"/>
      <c r="J817" s="311"/>
      <c r="K817" s="311"/>
      <c r="L817" s="139"/>
      <c r="M817" s="141"/>
      <c r="N817" s="142"/>
      <c r="O817" s="142"/>
      <c r="P817" s="142"/>
      <c r="Q817" s="142"/>
      <c r="R817" s="142"/>
      <c r="S817" s="142"/>
      <c r="T817" s="143"/>
      <c r="AT817" s="140" t="s">
        <v>179</v>
      </c>
      <c r="AU817" s="140" t="s">
        <v>78</v>
      </c>
      <c r="AV817" s="14" t="s">
        <v>78</v>
      </c>
      <c r="AW817" s="14" t="s">
        <v>30</v>
      </c>
      <c r="AX817" s="14" t="s">
        <v>68</v>
      </c>
      <c r="AY817" s="140" t="s">
        <v>168</v>
      </c>
    </row>
    <row r="818" spans="1:51" s="16" customFormat="1" ht="12">
      <c r="A818" s="321"/>
      <c r="B818" s="322"/>
      <c r="C818" s="321"/>
      <c r="D818" s="308" t="s">
        <v>179</v>
      </c>
      <c r="E818" s="323" t="s">
        <v>3</v>
      </c>
      <c r="F818" s="324" t="s">
        <v>198</v>
      </c>
      <c r="G818" s="321"/>
      <c r="H818" s="325">
        <v>150.658</v>
      </c>
      <c r="I818" s="270"/>
      <c r="J818" s="321"/>
      <c r="K818" s="321"/>
      <c r="L818" s="149"/>
      <c r="M818" s="151"/>
      <c r="N818" s="152"/>
      <c r="O818" s="152"/>
      <c r="P818" s="152"/>
      <c r="Q818" s="152"/>
      <c r="R818" s="152"/>
      <c r="S818" s="152"/>
      <c r="T818" s="153"/>
      <c r="AT818" s="150" t="s">
        <v>179</v>
      </c>
      <c r="AU818" s="150" t="s">
        <v>78</v>
      </c>
      <c r="AV818" s="16" t="s">
        <v>199</v>
      </c>
      <c r="AW818" s="16" t="s">
        <v>30</v>
      </c>
      <c r="AX818" s="16" t="s">
        <v>68</v>
      </c>
      <c r="AY818" s="150" t="s">
        <v>168</v>
      </c>
    </row>
    <row r="819" spans="1:51" s="13" customFormat="1" ht="12">
      <c r="A819" s="306"/>
      <c r="B819" s="307"/>
      <c r="C819" s="306"/>
      <c r="D819" s="308" t="s">
        <v>179</v>
      </c>
      <c r="E819" s="309" t="s">
        <v>3</v>
      </c>
      <c r="F819" s="310" t="s">
        <v>1012</v>
      </c>
      <c r="G819" s="306"/>
      <c r="H819" s="309" t="s">
        <v>3</v>
      </c>
      <c r="I819" s="267"/>
      <c r="J819" s="306"/>
      <c r="K819" s="306"/>
      <c r="L819" s="134"/>
      <c r="M819" s="136"/>
      <c r="N819" s="137"/>
      <c r="O819" s="137"/>
      <c r="P819" s="137"/>
      <c r="Q819" s="137"/>
      <c r="R819" s="137"/>
      <c r="S819" s="137"/>
      <c r="T819" s="138"/>
      <c r="AT819" s="135" t="s">
        <v>179</v>
      </c>
      <c r="AU819" s="135" t="s">
        <v>78</v>
      </c>
      <c r="AV819" s="13" t="s">
        <v>76</v>
      </c>
      <c r="AW819" s="13" t="s">
        <v>30</v>
      </c>
      <c r="AX819" s="13" t="s">
        <v>68</v>
      </c>
      <c r="AY819" s="135" t="s">
        <v>168</v>
      </c>
    </row>
    <row r="820" spans="1:51" s="14" customFormat="1" ht="12">
      <c r="A820" s="311"/>
      <c r="B820" s="312"/>
      <c r="C820" s="311"/>
      <c r="D820" s="308" t="s">
        <v>179</v>
      </c>
      <c r="E820" s="313" t="s">
        <v>3</v>
      </c>
      <c r="F820" s="314" t="s">
        <v>1013</v>
      </c>
      <c r="G820" s="311"/>
      <c r="H820" s="315">
        <v>-3.875</v>
      </c>
      <c r="I820" s="268"/>
      <c r="J820" s="311"/>
      <c r="K820" s="311"/>
      <c r="L820" s="139"/>
      <c r="M820" s="141"/>
      <c r="N820" s="142"/>
      <c r="O820" s="142"/>
      <c r="P820" s="142"/>
      <c r="Q820" s="142"/>
      <c r="R820" s="142"/>
      <c r="S820" s="142"/>
      <c r="T820" s="143"/>
      <c r="AT820" s="140" t="s">
        <v>179</v>
      </c>
      <c r="AU820" s="140" t="s">
        <v>78</v>
      </c>
      <c r="AV820" s="14" t="s">
        <v>78</v>
      </c>
      <c r="AW820" s="14" t="s">
        <v>30</v>
      </c>
      <c r="AX820" s="14" t="s">
        <v>68</v>
      </c>
      <c r="AY820" s="140" t="s">
        <v>168</v>
      </c>
    </row>
    <row r="821" spans="1:51" s="14" customFormat="1" ht="12">
      <c r="A821" s="311"/>
      <c r="B821" s="312"/>
      <c r="C821" s="311"/>
      <c r="D821" s="308" t="s">
        <v>179</v>
      </c>
      <c r="E821" s="313" t="s">
        <v>3</v>
      </c>
      <c r="F821" s="314" t="s">
        <v>1014</v>
      </c>
      <c r="G821" s="311"/>
      <c r="H821" s="315">
        <v>-2.175</v>
      </c>
      <c r="I821" s="268"/>
      <c r="J821" s="311"/>
      <c r="K821" s="311"/>
      <c r="L821" s="139"/>
      <c r="M821" s="141"/>
      <c r="N821" s="142"/>
      <c r="O821" s="142"/>
      <c r="P821" s="142"/>
      <c r="Q821" s="142"/>
      <c r="R821" s="142"/>
      <c r="S821" s="142"/>
      <c r="T821" s="143"/>
      <c r="AT821" s="140" t="s">
        <v>179</v>
      </c>
      <c r="AU821" s="140" t="s">
        <v>78</v>
      </c>
      <c r="AV821" s="14" t="s">
        <v>78</v>
      </c>
      <c r="AW821" s="14" t="s">
        <v>30</v>
      </c>
      <c r="AX821" s="14" t="s">
        <v>68</v>
      </c>
      <c r="AY821" s="140" t="s">
        <v>168</v>
      </c>
    </row>
    <row r="822" spans="1:51" s="14" customFormat="1" ht="12">
      <c r="A822" s="311"/>
      <c r="B822" s="312"/>
      <c r="C822" s="311"/>
      <c r="D822" s="308" t="s">
        <v>179</v>
      </c>
      <c r="E822" s="313" t="s">
        <v>3</v>
      </c>
      <c r="F822" s="314" t="s">
        <v>1015</v>
      </c>
      <c r="G822" s="311"/>
      <c r="H822" s="315">
        <v>-4.12</v>
      </c>
      <c r="I822" s="268"/>
      <c r="J822" s="311"/>
      <c r="K822" s="311"/>
      <c r="L822" s="139"/>
      <c r="M822" s="141"/>
      <c r="N822" s="142"/>
      <c r="O822" s="142"/>
      <c r="P822" s="142"/>
      <c r="Q822" s="142"/>
      <c r="R822" s="142"/>
      <c r="S822" s="142"/>
      <c r="T822" s="143"/>
      <c r="AT822" s="140" t="s">
        <v>179</v>
      </c>
      <c r="AU822" s="140" t="s">
        <v>78</v>
      </c>
      <c r="AV822" s="14" t="s">
        <v>78</v>
      </c>
      <c r="AW822" s="14" t="s">
        <v>30</v>
      </c>
      <c r="AX822" s="14" t="s">
        <v>68</v>
      </c>
      <c r="AY822" s="140" t="s">
        <v>168</v>
      </c>
    </row>
    <row r="823" spans="1:51" s="14" customFormat="1" ht="12">
      <c r="A823" s="311"/>
      <c r="B823" s="312"/>
      <c r="C823" s="311"/>
      <c r="D823" s="308" t="s">
        <v>179</v>
      </c>
      <c r="E823" s="313" t="s">
        <v>3</v>
      </c>
      <c r="F823" s="314" t="s">
        <v>1016</v>
      </c>
      <c r="G823" s="311"/>
      <c r="H823" s="315">
        <v>-2.758</v>
      </c>
      <c r="I823" s="268"/>
      <c r="J823" s="311"/>
      <c r="K823" s="311"/>
      <c r="L823" s="139"/>
      <c r="M823" s="141"/>
      <c r="N823" s="142"/>
      <c r="O823" s="142"/>
      <c r="P823" s="142"/>
      <c r="Q823" s="142"/>
      <c r="R823" s="142"/>
      <c r="S823" s="142"/>
      <c r="T823" s="143"/>
      <c r="AT823" s="140" t="s">
        <v>179</v>
      </c>
      <c r="AU823" s="140" t="s">
        <v>78</v>
      </c>
      <c r="AV823" s="14" t="s">
        <v>78</v>
      </c>
      <c r="AW823" s="14" t="s">
        <v>30</v>
      </c>
      <c r="AX823" s="14" t="s">
        <v>68</v>
      </c>
      <c r="AY823" s="140" t="s">
        <v>168</v>
      </c>
    </row>
    <row r="824" spans="1:51" s="16" customFormat="1" ht="12">
      <c r="A824" s="321"/>
      <c r="B824" s="322"/>
      <c r="C824" s="321"/>
      <c r="D824" s="308" t="s">
        <v>179</v>
      </c>
      <c r="E824" s="323" t="s">
        <v>3</v>
      </c>
      <c r="F824" s="324" t="s">
        <v>198</v>
      </c>
      <c r="G824" s="321"/>
      <c r="H824" s="325">
        <v>-12.928</v>
      </c>
      <c r="I824" s="270"/>
      <c r="J824" s="321"/>
      <c r="K824" s="321"/>
      <c r="L824" s="149"/>
      <c r="M824" s="151"/>
      <c r="N824" s="152"/>
      <c r="O824" s="152"/>
      <c r="P824" s="152"/>
      <c r="Q824" s="152"/>
      <c r="R824" s="152"/>
      <c r="S824" s="152"/>
      <c r="T824" s="153"/>
      <c r="AT824" s="150" t="s">
        <v>179</v>
      </c>
      <c r="AU824" s="150" t="s">
        <v>78</v>
      </c>
      <c r="AV824" s="16" t="s">
        <v>199</v>
      </c>
      <c r="AW824" s="16" t="s">
        <v>30</v>
      </c>
      <c r="AX824" s="16" t="s">
        <v>68</v>
      </c>
      <c r="AY824" s="150" t="s">
        <v>168</v>
      </c>
    </row>
    <row r="825" spans="1:51" s="15" customFormat="1" ht="12">
      <c r="A825" s="316"/>
      <c r="B825" s="317"/>
      <c r="C825" s="316"/>
      <c r="D825" s="308" t="s">
        <v>179</v>
      </c>
      <c r="E825" s="318" t="s">
        <v>3</v>
      </c>
      <c r="F825" s="319" t="s">
        <v>186</v>
      </c>
      <c r="G825" s="316"/>
      <c r="H825" s="320">
        <v>137.73</v>
      </c>
      <c r="I825" s="269"/>
      <c r="J825" s="316"/>
      <c r="K825" s="316"/>
      <c r="L825" s="144"/>
      <c r="M825" s="146"/>
      <c r="N825" s="147"/>
      <c r="O825" s="147"/>
      <c r="P825" s="147"/>
      <c r="Q825" s="147"/>
      <c r="R825" s="147"/>
      <c r="S825" s="147"/>
      <c r="T825" s="148"/>
      <c r="AT825" s="145" t="s">
        <v>179</v>
      </c>
      <c r="AU825" s="145" t="s">
        <v>78</v>
      </c>
      <c r="AV825" s="15" t="s">
        <v>175</v>
      </c>
      <c r="AW825" s="15" t="s">
        <v>30</v>
      </c>
      <c r="AX825" s="15" t="s">
        <v>76</v>
      </c>
      <c r="AY825" s="145" t="s">
        <v>168</v>
      </c>
    </row>
    <row r="826" spans="1:65" s="2" customFormat="1" ht="33" customHeight="1">
      <c r="A826" s="273"/>
      <c r="B826" s="276"/>
      <c r="C826" s="326" t="s">
        <v>1017</v>
      </c>
      <c r="D826" s="326" t="s">
        <v>332</v>
      </c>
      <c r="E826" s="327" t="s">
        <v>1018</v>
      </c>
      <c r="F826" s="328" t="s">
        <v>1019</v>
      </c>
      <c r="G826" s="329" t="s">
        <v>263</v>
      </c>
      <c r="H826" s="330">
        <v>158.39</v>
      </c>
      <c r="I826" s="272"/>
      <c r="J826" s="331">
        <f>ROUND(I826*H826,2)</f>
        <v>0</v>
      </c>
      <c r="K826" s="328" t="s">
        <v>174</v>
      </c>
      <c r="L826" s="154"/>
      <c r="M826" s="155" t="s">
        <v>3</v>
      </c>
      <c r="N826" s="156" t="s">
        <v>39</v>
      </c>
      <c r="O826" s="128">
        <v>0</v>
      </c>
      <c r="P826" s="128">
        <f>O826*H826</f>
        <v>0</v>
      </c>
      <c r="Q826" s="128">
        <v>0.0006</v>
      </c>
      <c r="R826" s="128">
        <f>Q826*H826</f>
        <v>0.09503399999999998</v>
      </c>
      <c r="S826" s="128">
        <v>0</v>
      </c>
      <c r="T826" s="129">
        <f>S826*H826</f>
        <v>0</v>
      </c>
      <c r="U826" s="31"/>
      <c r="V826" s="31"/>
      <c r="W826" s="31"/>
      <c r="X826" s="31"/>
      <c r="Y826" s="31"/>
      <c r="Z826" s="31"/>
      <c r="AA826" s="31"/>
      <c r="AB826" s="31"/>
      <c r="AC826" s="31"/>
      <c r="AD826" s="31"/>
      <c r="AE826" s="31"/>
      <c r="AR826" s="130" t="s">
        <v>440</v>
      </c>
      <c r="AT826" s="130" t="s">
        <v>332</v>
      </c>
      <c r="AU826" s="130" t="s">
        <v>78</v>
      </c>
      <c r="AY826" s="19" t="s">
        <v>168</v>
      </c>
      <c r="BE826" s="131">
        <f>IF(N826="základní",J826,0)</f>
        <v>0</v>
      </c>
      <c r="BF826" s="131">
        <f>IF(N826="snížená",J826,0)</f>
        <v>0</v>
      </c>
      <c r="BG826" s="131">
        <f>IF(N826="zákl. přenesená",J826,0)</f>
        <v>0</v>
      </c>
      <c r="BH826" s="131">
        <f>IF(N826="sníž. přenesená",J826,0)</f>
        <v>0</v>
      </c>
      <c r="BI826" s="131">
        <f>IF(N826="nulová",J826,0)</f>
        <v>0</v>
      </c>
      <c r="BJ826" s="19" t="s">
        <v>76</v>
      </c>
      <c r="BK826" s="131">
        <f>ROUND(I826*H826,2)</f>
        <v>0</v>
      </c>
      <c r="BL826" s="19" t="s">
        <v>323</v>
      </c>
      <c r="BM826" s="130" t="s">
        <v>1020</v>
      </c>
    </row>
    <row r="827" spans="1:51" s="14" customFormat="1" ht="12">
      <c r="A827" s="311"/>
      <c r="B827" s="312"/>
      <c r="C827" s="311"/>
      <c r="D827" s="308" t="s">
        <v>179</v>
      </c>
      <c r="E827" s="311"/>
      <c r="F827" s="314" t="s">
        <v>1021</v>
      </c>
      <c r="G827" s="311"/>
      <c r="H827" s="315">
        <v>158.39</v>
      </c>
      <c r="I827" s="268"/>
      <c r="J827" s="311"/>
      <c r="K827" s="311"/>
      <c r="L827" s="139"/>
      <c r="M827" s="141"/>
      <c r="N827" s="142"/>
      <c r="O827" s="142"/>
      <c r="P827" s="142"/>
      <c r="Q827" s="142"/>
      <c r="R827" s="142"/>
      <c r="S827" s="142"/>
      <c r="T827" s="143"/>
      <c r="AT827" s="140" t="s">
        <v>179</v>
      </c>
      <c r="AU827" s="140" t="s">
        <v>78</v>
      </c>
      <c r="AV827" s="14" t="s">
        <v>78</v>
      </c>
      <c r="AW827" s="14" t="s">
        <v>4</v>
      </c>
      <c r="AX827" s="14" t="s">
        <v>76</v>
      </c>
      <c r="AY827" s="140" t="s">
        <v>168</v>
      </c>
    </row>
    <row r="828" spans="1:65" s="2" customFormat="1" ht="21.75" customHeight="1">
      <c r="A828" s="273"/>
      <c r="B828" s="276"/>
      <c r="C828" s="298" t="s">
        <v>1022</v>
      </c>
      <c r="D828" s="298" t="s">
        <v>170</v>
      </c>
      <c r="E828" s="299" t="s">
        <v>1023</v>
      </c>
      <c r="F828" s="300" t="s">
        <v>1024</v>
      </c>
      <c r="G828" s="301" t="s">
        <v>263</v>
      </c>
      <c r="H828" s="302">
        <v>137.73</v>
      </c>
      <c r="I828" s="266"/>
      <c r="J828" s="303">
        <f>ROUND(I828*H828,2)</f>
        <v>0</v>
      </c>
      <c r="K828" s="300" t="s">
        <v>174</v>
      </c>
      <c r="L828" s="32"/>
      <c r="M828" s="126" t="s">
        <v>3</v>
      </c>
      <c r="N828" s="127" t="s">
        <v>39</v>
      </c>
      <c r="O828" s="128">
        <v>0.115</v>
      </c>
      <c r="P828" s="128">
        <f>O828*H828</f>
        <v>15.838949999999999</v>
      </c>
      <c r="Q828" s="128">
        <v>0</v>
      </c>
      <c r="R828" s="128">
        <f>Q828*H828</f>
        <v>0</v>
      </c>
      <c r="S828" s="128">
        <v>0</v>
      </c>
      <c r="T828" s="129">
        <f>S828*H828</f>
        <v>0</v>
      </c>
      <c r="U828" s="31"/>
      <c r="V828" s="31"/>
      <c r="W828" s="31"/>
      <c r="X828" s="31"/>
      <c r="Y828" s="31"/>
      <c r="Z828" s="31"/>
      <c r="AA828" s="31"/>
      <c r="AB828" s="31"/>
      <c r="AC828" s="31"/>
      <c r="AD828" s="31"/>
      <c r="AE828" s="31"/>
      <c r="AR828" s="130" t="s">
        <v>323</v>
      </c>
      <c r="AT828" s="130" t="s">
        <v>170</v>
      </c>
      <c r="AU828" s="130" t="s">
        <v>78</v>
      </c>
      <c r="AY828" s="19" t="s">
        <v>168</v>
      </c>
      <c r="BE828" s="131">
        <f>IF(N828="základní",J828,0)</f>
        <v>0</v>
      </c>
      <c r="BF828" s="131">
        <f>IF(N828="snížená",J828,0)</f>
        <v>0</v>
      </c>
      <c r="BG828" s="131">
        <f>IF(N828="zákl. přenesená",J828,0)</f>
        <v>0</v>
      </c>
      <c r="BH828" s="131">
        <f>IF(N828="sníž. přenesená",J828,0)</f>
        <v>0</v>
      </c>
      <c r="BI828" s="131">
        <f>IF(N828="nulová",J828,0)</f>
        <v>0</v>
      </c>
      <c r="BJ828" s="19" t="s">
        <v>76</v>
      </c>
      <c r="BK828" s="131">
        <f>ROUND(I828*H828,2)</f>
        <v>0</v>
      </c>
      <c r="BL828" s="19" t="s">
        <v>323</v>
      </c>
      <c r="BM828" s="130" t="s">
        <v>1025</v>
      </c>
    </row>
    <row r="829" spans="1:47" s="2" customFormat="1" ht="12">
      <c r="A829" s="273"/>
      <c r="B829" s="276"/>
      <c r="C829" s="273"/>
      <c r="D829" s="304" t="s">
        <v>177</v>
      </c>
      <c r="E829" s="273"/>
      <c r="F829" s="305" t="s">
        <v>1026</v>
      </c>
      <c r="G829" s="273"/>
      <c r="H829" s="273"/>
      <c r="I829" s="263"/>
      <c r="J829" s="273"/>
      <c r="K829" s="273"/>
      <c r="L829" s="32"/>
      <c r="M829" s="132"/>
      <c r="N829" s="133"/>
      <c r="O829" s="50"/>
      <c r="P829" s="50"/>
      <c r="Q829" s="50"/>
      <c r="R829" s="50"/>
      <c r="S829" s="50"/>
      <c r="T829" s="51"/>
      <c r="U829" s="31"/>
      <c r="V829" s="31"/>
      <c r="W829" s="31"/>
      <c r="X829" s="31"/>
      <c r="Y829" s="31"/>
      <c r="Z829" s="31"/>
      <c r="AA829" s="31"/>
      <c r="AB829" s="31"/>
      <c r="AC829" s="31"/>
      <c r="AD829" s="31"/>
      <c r="AE829" s="31"/>
      <c r="AT829" s="19" t="s">
        <v>177</v>
      </c>
      <c r="AU829" s="19" t="s">
        <v>78</v>
      </c>
    </row>
    <row r="830" spans="1:65" s="2" customFormat="1" ht="16.5" customHeight="1">
      <c r="A830" s="273"/>
      <c r="B830" s="276"/>
      <c r="C830" s="326" t="s">
        <v>1027</v>
      </c>
      <c r="D830" s="326" t="s">
        <v>332</v>
      </c>
      <c r="E830" s="327" t="s">
        <v>1028</v>
      </c>
      <c r="F830" s="328" t="s">
        <v>1029</v>
      </c>
      <c r="G830" s="329" t="s">
        <v>173</v>
      </c>
      <c r="H830" s="330">
        <v>12.12</v>
      </c>
      <c r="I830" s="272"/>
      <c r="J830" s="331">
        <f>ROUND(I830*H830,2)</f>
        <v>0</v>
      </c>
      <c r="K830" s="328" t="s">
        <v>174</v>
      </c>
      <c r="L830" s="154"/>
      <c r="M830" s="155" t="s">
        <v>3</v>
      </c>
      <c r="N830" s="156" t="s">
        <v>39</v>
      </c>
      <c r="O830" s="128">
        <v>0</v>
      </c>
      <c r="P830" s="128">
        <f>O830*H830</f>
        <v>0</v>
      </c>
      <c r="Q830" s="128">
        <v>0.75</v>
      </c>
      <c r="R830" s="128">
        <f>Q830*H830</f>
        <v>9.09</v>
      </c>
      <c r="S830" s="128">
        <v>0</v>
      </c>
      <c r="T830" s="129">
        <f>S830*H830</f>
        <v>0</v>
      </c>
      <c r="U830" s="31"/>
      <c r="V830" s="31"/>
      <c r="W830" s="31"/>
      <c r="X830" s="31"/>
      <c r="Y830" s="31"/>
      <c r="Z830" s="31"/>
      <c r="AA830" s="31"/>
      <c r="AB830" s="31"/>
      <c r="AC830" s="31"/>
      <c r="AD830" s="31"/>
      <c r="AE830" s="31"/>
      <c r="AR830" s="130" t="s">
        <v>440</v>
      </c>
      <c r="AT830" s="130" t="s">
        <v>332</v>
      </c>
      <c r="AU830" s="130" t="s">
        <v>78</v>
      </c>
      <c r="AY830" s="19" t="s">
        <v>168</v>
      </c>
      <c r="BE830" s="131">
        <f>IF(N830="základní",J830,0)</f>
        <v>0</v>
      </c>
      <c r="BF830" s="131">
        <f>IF(N830="snížená",J830,0)</f>
        <v>0</v>
      </c>
      <c r="BG830" s="131">
        <f>IF(N830="zákl. přenesená",J830,0)</f>
        <v>0</v>
      </c>
      <c r="BH830" s="131">
        <f>IF(N830="sníž. přenesená",J830,0)</f>
        <v>0</v>
      </c>
      <c r="BI830" s="131">
        <f>IF(N830="nulová",J830,0)</f>
        <v>0</v>
      </c>
      <c r="BJ830" s="19" t="s">
        <v>76</v>
      </c>
      <c r="BK830" s="131">
        <f>ROUND(I830*H830,2)</f>
        <v>0</v>
      </c>
      <c r="BL830" s="19" t="s">
        <v>323</v>
      </c>
      <c r="BM830" s="130" t="s">
        <v>1030</v>
      </c>
    </row>
    <row r="831" spans="1:51" s="14" customFormat="1" ht="12">
      <c r="A831" s="311"/>
      <c r="B831" s="312"/>
      <c r="C831" s="311"/>
      <c r="D831" s="308" t="s">
        <v>179</v>
      </c>
      <c r="E831" s="313" t="s">
        <v>3</v>
      </c>
      <c r="F831" s="314" t="s">
        <v>1031</v>
      </c>
      <c r="G831" s="311"/>
      <c r="H831" s="315">
        <v>12.12</v>
      </c>
      <c r="I831" s="268"/>
      <c r="J831" s="311"/>
      <c r="K831" s="311"/>
      <c r="L831" s="139"/>
      <c r="M831" s="141"/>
      <c r="N831" s="142"/>
      <c r="O831" s="142"/>
      <c r="P831" s="142"/>
      <c r="Q831" s="142"/>
      <c r="R831" s="142"/>
      <c r="S831" s="142"/>
      <c r="T831" s="143"/>
      <c r="AT831" s="140" t="s">
        <v>179</v>
      </c>
      <c r="AU831" s="140" t="s">
        <v>78</v>
      </c>
      <c r="AV831" s="14" t="s">
        <v>78</v>
      </c>
      <c r="AW831" s="14" t="s">
        <v>30</v>
      </c>
      <c r="AX831" s="14" t="s">
        <v>76</v>
      </c>
      <c r="AY831" s="140" t="s">
        <v>168</v>
      </c>
    </row>
    <row r="832" spans="1:65" s="2" customFormat="1" ht="21.75" customHeight="1">
      <c r="A832" s="273"/>
      <c r="B832" s="276"/>
      <c r="C832" s="298" t="s">
        <v>1032</v>
      </c>
      <c r="D832" s="298" t="s">
        <v>170</v>
      </c>
      <c r="E832" s="299" t="s">
        <v>1033</v>
      </c>
      <c r="F832" s="300" t="s">
        <v>1034</v>
      </c>
      <c r="G832" s="301" t="s">
        <v>263</v>
      </c>
      <c r="H832" s="302">
        <v>137.73</v>
      </c>
      <c r="I832" s="266"/>
      <c r="J832" s="303">
        <f>ROUND(I832*H832,2)</f>
        <v>0</v>
      </c>
      <c r="K832" s="300" t="s">
        <v>174</v>
      </c>
      <c r="L832" s="32"/>
      <c r="M832" s="126" t="s">
        <v>3</v>
      </c>
      <c r="N832" s="127" t="s">
        <v>39</v>
      </c>
      <c r="O832" s="128">
        <v>0.182</v>
      </c>
      <c r="P832" s="128">
        <f>O832*H832</f>
        <v>25.06686</v>
      </c>
      <c r="Q832" s="128">
        <v>0</v>
      </c>
      <c r="R832" s="128">
        <f>Q832*H832</f>
        <v>0</v>
      </c>
      <c r="S832" s="128">
        <v>0</v>
      </c>
      <c r="T832" s="129">
        <f>S832*H832</f>
        <v>0</v>
      </c>
      <c r="U832" s="31"/>
      <c r="V832" s="31"/>
      <c r="W832" s="31"/>
      <c r="X832" s="31"/>
      <c r="Y832" s="31"/>
      <c r="Z832" s="31"/>
      <c r="AA832" s="31"/>
      <c r="AB832" s="31"/>
      <c r="AC832" s="31"/>
      <c r="AD832" s="31"/>
      <c r="AE832" s="31"/>
      <c r="AR832" s="130" t="s">
        <v>323</v>
      </c>
      <c r="AT832" s="130" t="s">
        <v>170</v>
      </c>
      <c r="AU832" s="130" t="s">
        <v>78</v>
      </c>
      <c r="AY832" s="19" t="s">
        <v>168</v>
      </c>
      <c r="BE832" s="131">
        <f>IF(N832="základní",J832,0)</f>
        <v>0</v>
      </c>
      <c r="BF832" s="131">
        <f>IF(N832="snížená",J832,0)</f>
        <v>0</v>
      </c>
      <c r="BG832" s="131">
        <f>IF(N832="zákl. přenesená",J832,0)</f>
        <v>0</v>
      </c>
      <c r="BH832" s="131">
        <f>IF(N832="sníž. přenesená",J832,0)</f>
        <v>0</v>
      </c>
      <c r="BI832" s="131">
        <f>IF(N832="nulová",J832,0)</f>
        <v>0</v>
      </c>
      <c r="BJ832" s="19" t="s">
        <v>76</v>
      </c>
      <c r="BK832" s="131">
        <f>ROUND(I832*H832,2)</f>
        <v>0</v>
      </c>
      <c r="BL832" s="19" t="s">
        <v>323</v>
      </c>
      <c r="BM832" s="130" t="s">
        <v>1035</v>
      </c>
    </row>
    <row r="833" spans="1:47" s="2" customFormat="1" ht="12">
      <c r="A833" s="273"/>
      <c r="B833" s="276"/>
      <c r="C833" s="273"/>
      <c r="D833" s="304" t="s">
        <v>177</v>
      </c>
      <c r="E833" s="273"/>
      <c r="F833" s="305" t="s">
        <v>1036</v>
      </c>
      <c r="G833" s="273"/>
      <c r="H833" s="273"/>
      <c r="I833" s="263"/>
      <c r="J833" s="273"/>
      <c r="K833" s="273"/>
      <c r="L833" s="32"/>
      <c r="M833" s="132"/>
      <c r="N833" s="133"/>
      <c r="O833" s="50"/>
      <c r="P833" s="50"/>
      <c r="Q833" s="50"/>
      <c r="R833" s="50"/>
      <c r="S833" s="50"/>
      <c r="T833" s="51"/>
      <c r="U833" s="31"/>
      <c r="V833" s="31"/>
      <c r="W833" s="31"/>
      <c r="X833" s="31"/>
      <c r="Y833" s="31"/>
      <c r="Z833" s="31"/>
      <c r="AA833" s="31"/>
      <c r="AB833" s="31"/>
      <c r="AC833" s="31"/>
      <c r="AD833" s="31"/>
      <c r="AE833" s="31"/>
      <c r="AT833" s="19" t="s">
        <v>177</v>
      </c>
      <c r="AU833" s="19" t="s">
        <v>78</v>
      </c>
    </row>
    <row r="834" spans="1:65" s="2" customFormat="1" ht="16.5" customHeight="1">
      <c r="A834" s="273"/>
      <c r="B834" s="276"/>
      <c r="C834" s="326" t="s">
        <v>1037</v>
      </c>
      <c r="D834" s="326" t="s">
        <v>332</v>
      </c>
      <c r="E834" s="327" t="s">
        <v>1038</v>
      </c>
      <c r="F834" s="328" t="s">
        <v>1039</v>
      </c>
      <c r="G834" s="329" t="s">
        <v>263</v>
      </c>
      <c r="H834" s="330">
        <v>144.617</v>
      </c>
      <c r="I834" s="272"/>
      <c r="J834" s="331">
        <f>ROUND(I834*H834,2)</f>
        <v>0</v>
      </c>
      <c r="K834" s="328" t="s">
        <v>174</v>
      </c>
      <c r="L834" s="154"/>
      <c r="M834" s="155" t="s">
        <v>3</v>
      </c>
      <c r="N834" s="156" t="s">
        <v>39</v>
      </c>
      <c r="O834" s="128">
        <v>0</v>
      </c>
      <c r="P834" s="128">
        <f>O834*H834</f>
        <v>0</v>
      </c>
      <c r="Q834" s="128">
        <v>0.011</v>
      </c>
      <c r="R834" s="128">
        <f>Q834*H834</f>
        <v>1.5907869999999997</v>
      </c>
      <c r="S834" s="128">
        <v>0</v>
      </c>
      <c r="T834" s="129">
        <f>S834*H834</f>
        <v>0</v>
      </c>
      <c r="U834" s="31"/>
      <c r="V834" s="31"/>
      <c r="W834" s="31"/>
      <c r="X834" s="31"/>
      <c r="Y834" s="31"/>
      <c r="Z834" s="31"/>
      <c r="AA834" s="31"/>
      <c r="AB834" s="31"/>
      <c r="AC834" s="31"/>
      <c r="AD834" s="31"/>
      <c r="AE834" s="31"/>
      <c r="AR834" s="130" t="s">
        <v>440</v>
      </c>
      <c r="AT834" s="130" t="s">
        <v>332</v>
      </c>
      <c r="AU834" s="130" t="s">
        <v>78</v>
      </c>
      <c r="AY834" s="19" t="s">
        <v>168</v>
      </c>
      <c r="BE834" s="131">
        <f>IF(N834="základní",J834,0)</f>
        <v>0</v>
      </c>
      <c r="BF834" s="131">
        <f>IF(N834="snížená",J834,0)</f>
        <v>0</v>
      </c>
      <c r="BG834" s="131">
        <f>IF(N834="zákl. přenesená",J834,0)</f>
        <v>0</v>
      </c>
      <c r="BH834" s="131">
        <f>IF(N834="sníž. přenesená",J834,0)</f>
        <v>0</v>
      </c>
      <c r="BI834" s="131">
        <f>IF(N834="nulová",J834,0)</f>
        <v>0</v>
      </c>
      <c r="BJ834" s="19" t="s">
        <v>76</v>
      </c>
      <c r="BK834" s="131">
        <f>ROUND(I834*H834,2)</f>
        <v>0</v>
      </c>
      <c r="BL834" s="19" t="s">
        <v>323</v>
      </c>
      <c r="BM834" s="130" t="s">
        <v>1040</v>
      </c>
    </row>
    <row r="835" spans="1:51" s="14" customFormat="1" ht="12">
      <c r="A835" s="311"/>
      <c r="B835" s="312"/>
      <c r="C835" s="311"/>
      <c r="D835" s="308" t="s">
        <v>179</v>
      </c>
      <c r="E835" s="311"/>
      <c r="F835" s="314" t="s">
        <v>1041</v>
      </c>
      <c r="G835" s="311"/>
      <c r="H835" s="315">
        <v>144.617</v>
      </c>
      <c r="I835" s="268"/>
      <c r="J835" s="311"/>
      <c r="K835" s="311"/>
      <c r="L835" s="139"/>
      <c r="M835" s="141"/>
      <c r="N835" s="142"/>
      <c r="O835" s="142"/>
      <c r="P835" s="142"/>
      <c r="Q835" s="142"/>
      <c r="R835" s="142"/>
      <c r="S835" s="142"/>
      <c r="T835" s="143"/>
      <c r="AT835" s="140" t="s">
        <v>179</v>
      </c>
      <c r="AU835" s="140" t="s">
        <v>78</v>
      </c>
      <c r="AV835" s="14" t="s">
        <v>78</v>
      </c>
      <c r="AW835" s="14" t="s">
        <v>4</v>
      </c>
      <c r="AX835" s="14" t="s">
        <v>76</v>
      </c>
      <c r="AY835" s="140" t="s">
        <v>168</v>
      </c>
    </row>
    <row r="836" spans="1:65" s="2" customFormat="1" ht="24.2" customHeight="1">
      <c r="A836" s="273"/>
      <c r="B836" s="276"/>
      <c r="C836" s="298" t="s">
        <v>1042</v>
      </c>
      <c r="D836" s="298" t="s">
        <v>170</v>
      </c>
      <c r="E836" s="299" t="s">
        <v>1043</v>
      </c>
      <c r="F836" s="300" t="s">
        <v>1044</v>
      </c>
      <c r="G836" s="301" t="s">
        <v>263</v>
      </c>
      <c r="H836" s="302">
        <v>12.928</v>
      </c>
      <c r="I836" s="266"/>
      <c r="J836" s="303">
        <f>ROUND(I836*H836,2)</f>
        <v>0</v>
      </c>
      <c r="K836" s="300" t="s">
        <v>174</v>
      </c>
      <c r="L836" s="32"/>
      <c r="M836" s="126" t="s">
        <v>3</v>
      </c>
      <c r="N836" s="127" t="s">
        <v>39</v>
      </c>
      <c r="O836" s="128">
        <v>0.8</v>
      </c>
      <c r="P836" s="128">
        <f>O836*H836</f>
        <v>10.342400000000001</v>
      </c>
      <c r="Q836" s="128">
        <v>0</v>
      </c>
      <c r="R836" s="128">
        <f>Q836*H836</f>
        <v>0</v>
      </c>
      <c r="S836" s="128">
        <v>0</v>
      </c>
      <c r="T836" s="129">
        <f>S836*H836</f>
        <v>0</v>
      </c>
      <c r="U836" s="31"/>
      <c r="V836" s="31"/>
      <c r="W836" s="31"/>
      <c r="X836" s="31"/>
      <c r="Y836" s="31"/>
      <c r="Z836" s="31"/>
      <c r="AA836" s="31"/>
      <c r="AB836" s="31"/>
      <c r="AC836" s="31"/>
      <c r="AD836" s="31"/>
      <c r="AE836" s="31"/>
      <c r="AR836" s="130" t="s">
        <v>323</v>
      </c>
      <c r="AT836" s="130" t="s">
        <v>170</v>
      </c>
      <c r="AU836" s="130" t="s">
        <v>78</v>
      </c>
      <c r="AY836" s="19" t="s">
        <v>168</v>
      </c>
      <c r="BE836" s="131">
        <f>IF(N836="základní",J836,0)</f>
        <v>0</v>
      </c>
      <c r="BF836" s="131">
        <f>IF(N836="snížená",J836,0)</f>
        <v>0</v>
      </c>
      <c r="BG836" s="131">
        <f>IF(N836="zákl. přenesená",J836,0)</f>
        <v>0</v>
      </c>
      <c r="BH836" s="131">
        <f>IF(N836="sníž. přenesená",J836,0)</f>
        <v>0</v>
      </c>
      <c r="BI836" s="131">
        <f>IF(N836="nulová",J836,0)</f>
        <v>0</v>
      </c>
      <c r="BJ836" s="19" t="s">
        <v>76</v>
      </c>
      <c r="BK836" s="131">
        <f>ROUND(I836*H836,2)</f>
        <v>0</v>
      </c>
      <c r="BL836" s="19" t="s">
        <v>323</v>
      </c>
      <c r="BM836" s="130" t="s">
        <v>1045</v>
      </c>
    </row>
    <row r="837" spans="1:47" s="2" customFormat="1" ht="12">
      <c r="A837" s="273"/>
      <c r="B837" s="276"/>
      <c r="C837" s="273"/>
      <c r="D837" s="304" t="s">
        <v>177</v>
      </c>
      <c r="E837" s="273"/>
      <c r="F837" s="305" t="s">
        <v>1046</v>
      </c>
      <c r="G837" s="273"/>
      <c r="H837" s="273"/>
      <c r="I837" s="263"/>
      <c r="J837" s="273"/>
      <c r="K837" s="273"/>
      <c r="L837" s="32"/>
      <c r="M837" s="132"/>
      <c r="N837" s="133"/>
      <c r="O837" s="50"/>
      <c r="P837" s="50"/>
      <c r="Q837" s="50"/>
      <c r="R837" s="50"/>
      <c r="S837" s="50"/>
      <c r="T837" s="51"/>
      <c r="U837" s="31"/>
      <c r="V837" s="31"/>
      <c r="W837" s="31"/>
      <c r="X837" s="31"/>
      <c r="Y837" s="31"/>
      <c r="Z837" s="31"/>
      <c r="AA837" s="31"/>
      <c r="AB837" s="31"/>
      <c r="AC837" s="31"/>
      <c r="AD837" s="31"/>
      <c r="AE837" s="31"/>
      <c r="AT837" s="19" t="s">
        <v>177</v>
      </c>
      <c r="AU837" s="19" t="s">
        <v>78</v>
      </c>
    </row>
    <row r="838" spans="1:51" s="13" customFormat="1" ht="12">
      <c r="A838" s="306"/>
      <c r="B838" s="307"/>
      <c r="C838" s="306"/>
      <c r="D838" s="308" t="s">
        <v>179</v>
      </c>
      <c r="E838" s="309" t="s">
        <v>3</v>
      </c>
      <c r="F838" s="310" t="s">
        <v>906</v>
      </c>
      <c r="G838" s="306"/>
      <c r="H838" s="309" t="s">
        <v>3</v>
      </c>
      <c r="I838" s="267"/>
      <c r="J838" s="306"/>
      <c r="K838" s="306"/>
      <c r="L838" s="134"/>
      <c r="M838" s="136"/>
      <c r="N838" s="137"/>
      <c r="O838" s="137"/>
      <c r="P838" s="137"/>
      <c r="Q838" s="137"/>
      <c r="R838" s="137"/>
      <c r="S838" s="137"/>
      <c r="T838" s="138"/>
      <c r="AT838" s="135" t="s">
        <v>179</v>
      </c>
      <c r="AU838" s="135" t="s">
        <v>78</v>
      </c>
      <c r="AV838" s="13" t="s">
        <v>76</v>
      </c>
      <c r="AW838" s="13" t="s">
        <v>30</v>
      </c>
      <c r="AX838" s="13" t="s">
        <v>68</v>
      </c>
      <c r="AY838" s="135" t="s">
        <v>168</v>
      </c>
    </row>
    <row r="839" spans="1:51" s="14" customFormat="1" ht="12">
      <c r="A839" s="311"/>
      <c r="B839" s="312"/>
      <c r="C839" s="311"/>
      <c r="D839" s="308" t="s">
        <v>179</v>
      </c>
      <c r="E839" s="313" t="s">
        <v>3</v>
      </c>
      <c r="F839" s="314" t="s">
        <v>1047</v>
      </c>
      <c r="G839" s="311"/>
      <c r="H839" s="315">
        <v>3.875</v>
      </c>
      <c r="I839" s="268"/>
      <c r="J839" s="311"/>
      <c r="K839" s="311"/>
      <c r="L839" s="139"/>
      <c r="M839" s="141"/>
      <c r="N839" s="142"/>
      <c r="O839" s="142"/>
      <c r="P839" s="142"/>
      <c r="Q839" s="142"/>
      <c r="R839" s="142"/>
      <c r="S839" s="142"/>
      <c r="T839" s="143"/>
      <c r="AT839" s="140" t="s">
        <v>179</v>
      </c>
      <c r="AU839" s="140" t="s">
        <v>78</v>
      </c>
      <c r="AV839" s="14" t="s">
        <v>78</v>
      </c>
      <c r="AW839" s="14" t="s">
        <v>30</v>
      </c>
      <c r="AX839" s="14" t="s">
        <v>68</v>
      </c>
      <c r="AY839" s="140" t="s">
        <v>168</v>
      </c>
    </row>
    <row r="840" spans="1:51" s="14" customFormat="1" ht="12">
      <c r="A840" s="311"/>
      <c r="B840" s="312"/>
      <c r="C840" s="311"/>
      <c r="D840" s="308" t="s">
        <v>179</v>
      </c>
      <c r="E840" s="313" t="s">
        <v>3</v>
      </c>
      <c r="F840" s="314" t="s">
        <v>1048</v>
      </c>
      <c r="G840" s="311"/>
      <c r="H840" s="315">
        <v>2.175</v>
      </c>
      <c r="I840" s="268"/>
      <c r="J840" s="311"/>
      <c r="K840" s="311"/>
      <c r="L840" s="139"/>
      <c r="M840" s="141"/>
      <c r="N840" s="142"/>
      <c r="O840" s="142"/>
      <c r="P840" s="142"/>
      <c r="Q840" s="142"/>
      <c r="R840" s="142"/>
      <c r="S840" s="142"/>
      <c r="T840" s="143"/>
      <c r="AT840" s="140" t="s">
        <v>179</v>
      </c>
      <c r="AU840" s="140" t="s">
        <v>78</v>
      </c>
      <c r="AV840" s="14" t="s">
        <v>78</v>
      </c>
      <c r="AW840" s="14" t="s">
        <v>30</v>
      </c>
      <c r="AX840" s="14" t="s">
        <v>68</v>
      </c>
      <c r="AY840" s="140" t="s">
        <v>168</v>
      </c>
    </row>
    <row r="841" spans="1:51" s="14" customFormat="1" ht="12">
      <c r="A841" s="311"/>
      <c r="B841" s="312"/>
      <c r="C841" s="311"/>
      <c r="D841" s="308" t="s">
        <v>179</v>
      </c>
      <c r="E841" s="313" t="s">
        <v>3</v>
      </c>
      <c r="F841" s="314" t="s">
        <v>1049</v>
      </c>
      <c r="G841" s="311"/>
      <c r="H841" s="315">
        <v>4.12</v>
      </c>
      <c r="I841" s="268"/>
      <c r="J841" s="311"/>
      <c r="K841" s="311"/>
      <c r="L841" s="139"/>
      <c r="M841" s="141"/>
      <c r="N841" s="142"/>
      <c r="O841" s="142"/>
      <c r="P841" s="142"/>
      <c r="Q841" s="142"/>
      <c r="R841" s="142"/>
      <c r="S841" s="142"/>
      <c r="T841" s="143"/>
      <c r="AT841" s="140" t="s">
        <v>179</v>
      </c>
      <c r="AU841" s="140" t="s">
        <v>78</v>
      </c>
      <c r="AV841" s="14" t="s">
        <v>78</v>
      </c>
      <c r="AW841" s="14" t="s">
        <v>30</v>
      </c>
      <c r="AX841" s="14" t="s">
        <v>68</v>
      </c>
      <c r="AY841" s="140" t="s">
        <v>168</v>
      </c>
    </row>
    <row r="842" spans="1:51" s="14" customFormat="1" ht="12">
      <c r="A842" s="311"/>
      <c r="B842" s="312"/>
      <c r="C842" s="311"/>
      <c r="D842" s="308" t="s">
        <v>179</v>
      </c>
      <c r="E842" s="313" t="s">
        <v>3</v>
      </c>
      <c r="F842" s="314" t="s">
        <v>1050</v>
      </c>
      <c r="G842" s="311"/>
      <c r="H842" s="315">
        <v>2.758</v>
      </c>
      <c r="I842" s="268"/>
      <c r="J842" s="311"/>
      <c r="K842" s="311"/>
      <c r="L842" s="139"/>
      <c r="M842" s="141"/>
      <c r="N842" s="142"/>
      <c r="O842" s="142"/>
      <c r="P842" s="142"/>
      <c r="Q842" s="142"/>
      <c r="R842" s="142"/>
      <c r="S842" s="142"/>
      <c r="T842" s="143"/>
      <c r="AT842" s="140" t="s">
        <v>179</v>
      </c>
      <c r="AU842" s="140" t="s">
        <v>78</v>
      </c>
      <c r="AV842" s="14" t="s">
        <v>78</v>
      </c>
      <c r="AW842" s="14" t="s">
        <v>30</v>
      </c>
      <c r="AX842" s="14" t="s">
        <v>68</v>
      </c>
      <c r="AY842" s="140" t="s">
        <v>168</v>
      </c>
    </row>
    <row r="843" spans="1:51" s="15" customFormat="1" ht="12">
      <c r="A843" s="316"/>
      <c r="B843" s="317"/>
      <c r="C843" s="316"/>
      <c r="D843" s="308" t="s">
        <v>179</v>
      </c>
      <c r="E843" s="318" t="s">
        <v>3</v>
      </c>
      <c r="F843" s="319" t="s">
        <v>186</v>
      </c>
      <c r="G843" s="316"/>
      <c r="H843" s="320">
        <v>12.928</v>
      </c>
      <c r="I843" s="269"/>
      <c r="J843" s="316"/>
      <c r="K843" s="316"/>
      <c r="L843" s="144"/>
      <c r="M843" s="146"/>
      <c r="N843" s="147"/>
      <c r="O843" s="147"/>
      <c r="P843" s="147"/>
      <c r="Q843" s="147"/>
      <c r="R843" s="147"/>
      <c r="S843" s="147"/>
      <c r="T843" s="148"/>
      <c r="AT843" s="145" t="s">
        <v>179</v>
      </c>
      <c r="AU843" s="145" t="s">
        <v>78</v>
      </c>
      <c r="AV843" s="15" t="s">
        <v>175</v>
      </c>
      <c r="AW843" s="15" t="s">
        <v>30</v>
      </c>
      <c r="AX843" s="15" t="s">
        <v>76</v>
      </c>
      <c r="AY843" s="145" t="s">
        <v>168</v>
      </c>
    </row>
    <row r="844" spans="1:65" s="2" customFormat="1" ht="16.5" customHeight="1">
      <c r="A844" s="273"/>
      <c r="B844" s="276"/>
      <c r="C844" s="326" t="s">
        <v>1051</v>
      </c>
      <c r="D844" s="326" t="s">
        <v>332</v>
      </c>
      <c r="E844" s="327" t="s">
        <v>1052</v>
      </c>
      <c r="F844" s="328" t="s">
        <v>1053</v>
      </c>
      <c r="G844" s="329" t="s">
        <v>231</v>
      </c>
      <c r="H844" s="330">
        <v>1.913</v>
      </c>
      <c r="I844" s="272"/>
      <c r="J844" s="331">
        <f>ROUND(I844*H844,2)</f>
        <v>0</v>
      </c>
      <c r="K844" s="328" t="s">
        <v>174</v>
      </c>
      <c r="L844" s="154"/>
      <c r="M844" s="155" t="s">
        <v>3</v>
      </c>
      <c r="N844" s="156" t="s">
        <v>39</v>
      </c>
      <c r="O844" s="128">
        <v>0</v>
      </c>
      <c r="P844" s="128">
        <f>O844*H844</f>
        <v>0</v>
      </c>
      <c r="Q844" s="128">
        <v>1</v>
      </c>
      <c r="R844" s="128">
        <f>Q844*H844</f>
        <v>1.913</v>
      </c>
      <c r="S844" s="128">
        <v>0</v>
      </c>
      <c r="T844" s="129">
        <f>S844*H844</f>
        <v>0</v>
      </c>
      <c r="U844" s="31"/>
      <c r="V844" s="31"/>
      <c r="W844" s="31"/>
      <c r="X844" s="31"/>
      <c r="Y844" s="31"/>
      <c r="Z844" s="31"/>
      <c r="AA844" s="31"/>
      <c r="AB844" s="31"/>
      <c r="AC844" s="31"/>
      <c r="AD844" s="31"/>
      <c r="AE844" s="31"/>
      <c r="AR844" s="130" t="s">
        <v>440</v>
      </c>
      <c r="AT844" s="130" t="s">
        <v>332</v>
      </c>
      <c r="AU844" s="130" t="s">
        <v>78</v>
      </c>
      <c r="AY844" s="19" t="s">
        <v>168</v>
      </c>
      <c r="BE844" s="131">
        <f>IF(N844="základní",J844,0)</f>
        <v>0</v>
      </c>
      <c r="BF844" s="131">
        <f>IF(N844="snížená",J844,0)</f>
        <v>0</v>
      </c>
      <c r="BG844" s="131">
        <f>IF(N844="zákl. přenesená",J844,0)</f>
        <v>0</v>
      </c>
      <c r="BH844" s="131">
        <f>IF(N844="sníž. přenesená",J844,0)</f>
        <v>0</v>
      </c>
      <c r="BI844" s="131">
        <f>IF(N844="nulová",J844,0)</f>
        <v>0</v>
      </c>
      <c r="BJ844" s="19" t="s">
        <v>76</v>
      </c>
      <c r="BK844" s="131">
        <f>ROUND(I844*H844,2)</f>
        <v>0</v>
      </c>
      <c r="BL844" s="19" t="s">
        <v>323</v>
      </c>
      <c r="BM844" s="130" t="s">
        <v>1054</v>
      </c>
    </row>
    <row r="845" spans="1:51" s="14" customFormat="1" ht="12">
      <c r="A845" s="311"/>
      <c r="B845" s="312"/>
      <c r="C845" s="311"/>
      <c r="D845" s="308" t="s">
        <v>179</v>
      </c>
      <c r="E845" s="313" t="s">
        <v>3</v>
      </c>
      <c r="F845" s="314" t="s">
        <v>1055</v>
      </c>
      <c r="G845" s="311"/>
      <c r="H845" s="315">
        <v>1.913</v>
      </c>
      <c r="I845" s="268"/>
      <c r="J845" s="311"/>
      <c r="K845" s="311"/>
      <c r="L845" s="139"/>
      <c r="M845" s="141"/>
      <c r="N845" s="142"/>
      <c r="O845" s="142"/>
      <c r="P845" s="142"/>
      <c r="Q845" s="142"/>
      <c r="R845" s="142"/>
      <c r="S845" s="142"/>
      <c r="T845" s="143"/>
      <c r="AT845" s="140" t="s">
        <v>179</v>
      </c>
      <c r="AU845" s="140" t="s">
        <v>78</v>
      </c>
      <c r="AV845" s="14" t="s">
        <v>78</v>
      </c>
      <c r="AW845" s="14" t="s">
        <v>30</v>
      </c>
      <c r="AX845" s="14" t="s">
        <v>76</v>
      </c>
      <c r="AY845" s="140" t="s">
        <v>168</v>
      </c>
    </row>
    <row r="846" spans="1:65" s="2" customFormat="1" ht="21.75" customHeight="1">
      <c r="A846" s="273"/>
      <c r="B846" s="276"/>
      <c r="C846" s="298" t="s">
        <v>1056</v>
      </c>
      <c r="D846" s="298" t="s">
        <v>170</v>
      </c>
      <c r="E846" s="299" t="s">
        <v>1057</v>
      </c>
      <c r="F846" s="300" t="s">
        <v>1058</v>
      </c>
      <c r="G846" s="301" t="s">
        <v>335</v>
      </c>
      <c r="H846" s="302">
        <v>36.22</v>
      </c>
      <c r="I846" s="266"/>
      <c r="J846" s="303">
        <f>ROUND(I846*H846,2)</f>
        <v>0</v>
      </c>
      <c r="K846" s="300" t="s">
        <v>174</v>
      </c>
      <c r="L846" s="32"/>
      <c r="M846" s="126" t="s">
        <v>3</v>
      </c>
      <c r="N846" s="127" t="s">
        <v>39</v>
      </c>
      <c r="O846" s="128">
        <v>0.089</v>
      </c>
      <c r="P846" s="128">
        <f>O846*H846</f>
        <v>3.2235799999999997</v>
      </c>
      <c r="Q846" s="128">
        <v>2E-05</v>
      </c>
      <c r="R846" s="128">
        <f>Q846*H846</f>
        <v>0.0007244</v>
      </c>
      <c r="S846" s="128">
        <v>0</v>
      </c>
      <c r="T846" s="129">
        <f>S846*H846</f>
        <v>0</v>
      </c>
      <c r="U846" s="31"/>
      <c r="V846" s="31"/>
      <c r="W846" s="31"/>
      <c r="X846" s="31"/>
      <c r="Y846" s="31"/>
      <c r="Z846" s="31"/>
      <c r="AA846" s="31"/>
      <c r="AB846" s="31"/>
      <c r="AC846" s="31"/>
      <c r="AD846" s="31"/>
      <c r="AE846" s="31"/>
      <c r="AR846" s="130" t="s">
        <v>323</v>
      </c>
      <c r="AT846" s="130" t="s">
        <v>170</v>
      </c>
      <c r="AU846" s="130" t="s">
        <v>78</v>
      </c>
      <c r="AY846" s="19" t="s">
        <v>168</v>
      </c>
      <c r="BE846" s="131">
        <f>IF(N846="základní",J846,0)</f>
        <v>0</v>
      </c>
      <c r="BF846" s="131">
        <f>IF(N846="snížená",J846,0)</f>
        <v>0</v>
      </c>
      <c r="BG846" s="131">
        <f>IF(N846="zákl. přenesená",J846,0)</f>
        <v>0</v>
      </c>
      <c r="BH846" s="131">
        <f>IF(N846="sníž. přenesená",J846,0)</f>
        <v>0</v>
      </c>
      <c r="BI846" s="131">
        <f>IF(N846="nulová",J846,0)</f>
        <v>0</v>
      </c>
      <c r="BJ846" s="19" t="s">
        <v>76</v>
      </c>
      <c r="BK846" s="131">
        <f>ROUND(I846*H846,2)</f>
        <v>0</v>
      </c>
      <c r="BL846" s="19" t="s">
        <v>323</v>
      </c>
      <c r="BM846" s="130" t="s">
        <v>1059</v>
      </c>
    </row>
    <row r="847" spans="1:47" s="2" customFormat="1" ht="12">
      <c r="A847" s="273"/>
      <c r="B847" s="276"/>
      <c r="C847" s="273"/>
      <c r="D847" s="304" t="s">
        <v>177</v>
      </c>
      <c r="E847" s="273"/>
      <c r="F847" s="305" t="s">
        <v>1060</v>
      </c>
      <c r="G847" s="273"/>
      <c r="H847" s="273"/>
      <c r="I847" s="263"/>
      <c r="J847" s="273"/>
      <c r="K847" s="273"/>
      <c r="L847" s="32"/>
      <c r="M847" s="132"/>
      <c r="N847" s="133"/>
      <c r="O847" s="50"/>
      <c r="P847" s="50"/>
      <c r="Q847" s="50"/>
      <c r="R847" s="50"/>
      <c r="S847" s="50"/>
      <c r="T847" s="51"/>
      <c r="U847" s="31"/>
      <c r="V847" s="31"/>
      <c r="W847" s="31"/>
      <c r="X847" s="31"/>
      <c r="Y847" s="31"/>
      <c r="Z847" s="31"/>
      <c r="AA847" s="31"/>
      <c r="AB847" s="31"/>
      <c r="AC847" s="31"/>
      <c r="AD847" s="31"/>
      <c r="AE847" s="31"/>
      <c r="AT847" s="19" t="s">
        <v>177</v>
      </c>
      <c r="AU847" s="19" t="s">
        <v>78</v>
      </c>
    </row>
    <row r="848" spans="1:51" s="13" customFormat="1" ht="12">
      <c r="A848" s="306"/>
      <c r="B848" s="307"/>
      <c r="C848" s="306"/>
      <c r="D848" s="308" t="s">
        <v>179</v>
      </c>
      <c r="E848" s="309" t="s">
        <v>3</v>
      </c>
      <c r="F848" s="310" t="s">
        <v>906</v>
      </c>
      <c r="G848" s="306"/>
      <c r="H848" s="309" t="s">
        <v>3</v>
      </c>
      <c r="I848" s="267"/>
      <c r="J848" s="306"/>
      <c r="K848" s="306"/>
      <c r="L848" s="134"/>
      <c r="M848" s="136"/>
      <c r="N848" s="137"/>
      <c r="O848" s="137"/>
      <c r="P848" s="137"/>
      <c r="Q848" s="137"/>
      <c r="R848" s="137"/>
      <c r="S848" s="137"/>
      <c r="T848" s="138"/>
      <c r="AT848" s="135" t="s">
        <v>179</v>
      </c>
      <c r="AU848" s="135" t="s">
        <v>78</v>
      </c>
      <c r="AV848" s="13" t="s">
        <v>76</v>
      </c>
      <c r="AW848" s="13" t="s">
        <v>30</v>
      </c>
      <c r="AX848" s="13" t="s">
        <v>68</v>
      </c>
      <c r="AY848" s="135" t="s">
        <v>168</v>
      </c>
    </row>
    <row r="849" spans="1:51" s="14" customFormat="1" ht="12">
      <c r="A849" s="311"/>
      <c r="B849" s="312"/>
      <c r="C849" s="311"/>
      <c r="D849" s="308" t="s">
        <v>179</v>
      </c>
      <c r="E849" s="313" t="s">
        <v>3</v>
      </c>
      <c r="F849" s="314" t="s">
        <v>1061</v>
      </c>
      <c r="G849" s="311"/>
      <c r="H849" s="315">
        <v>7.75</v>
      </c>
      <c r="I849" s="268"/>
      <c r="J849" s="311"/>
      <c r="K849" s="311"/>
      <c r="L849" s="139"/>
      <c r="M849" s="141"/>
      <c r="N849" s="142"/>
      <c r="O849" s="142"/>
      <c r="P849" s="142"/>
      <c r="Q849" s="142"/>
      <c r="R849" s="142"/>
      <c r="S849" s="142"/>
      <c r="T849" s="143"/>
      <c r="AT849" s="140" t="s">
        <v>179</v>
      </c>
      <c r="AU849" s="140" t="s">
        <v>78</v>
      </c>
      <c r="AV849" s="14" t="s">
        <v>78</v>
      </c>
      <c r="AW849" s="14" t="s">
        <v>30</v>
      </c>
      <c r="AX849" s="14" t="s">
        <v>68</v>
      </c>
      <c r="AY849" s="140" t="s">
        <v>168</v>
      </c>
    </row>
    <row r="850" spans="1:51" s="14" customFormat="1" ht="12">
      <c r="A850" s="311"/>
      <c r="B850" s="312"/>
      <c r="C850" s="311"/>
      <c r="D850" s="308" t="s">
        <v>179</v>
      </c>
      <c r="E850" s="313" t="s">
        <v>3</v>
      </c>
      <c r="F850" s="314" t="s">
        <v>1062</v>
      </c>
      <c r="G850" s="311"/>
      <c r="H850" s="315">
        <v>8.7</v>
      </c>
      <c r="I850" s="268"/>
      <c r="J850" s="311"/>
      <c r="K850" s="311"/>
      <c r="L850" s="139"/>
      <c r="M850" s="141"/>
      <c r="N850" s="142"/>
      <c r="O850" s="142"/>
      <c r="P850" s="142"/>
      <c r="Q850" s="142"/>
      <c r="R850" s="142"/>
      <c r="S850" s="142"/>
      <c r="T850" s="143"/>
      <c r="AT850" s="140" t="s">
        <v>179</v>
      </c>
      <c r="AU850" s="140" t="s">
        <v>78</v>
      </c>
      <c r="AV850" s="14" t="s">
        <v>78</v>
      </c>
      <c r="AW850" s="14" t="s">
        <v>30</v>
      </c>
      <c r="AX850" s="14" t="s">
        <v>68</v>
      </c>
      <c r="AY850" s="140" t="s">
        <v>168</v>
      </c>
    </row>
    <row r="851" spans="1:51" s="14" customFormat="1" ht="12">
      <c r="A851" s="311"/>
      <c r="B851" s="312"/>
      <c r="C851" s="311"/>
      <c r="D851" s="308" t="s">
        <v>179</v>
      </c>
      <c r="E851" s="313" t="s">
        <v>3</v>
      </c>
      <c r="F851" s="314" t="s">
        <v>1063</v>
      </c>
      <c r="G851" s="311"/>
      <c r="H851" s="315">
        <v>8.74</v>
      </c>
      <c r="I851" s="268"/>
      <c r="J851" s="311"/>
      <c r="K851" s="311"/>
      <c r="L851" s="139"/>
      <c r="M851" s="141"/>
      <c r="N851" s="142"/>
      <c r="O851" s="142"/>
      <c r="P851" s="142"/>
      <c r="Q851" s="142"/>
      <c r="R851" s="142"/>
      <c r="S851" s="142"/>
      <c r="T851" s="143"/>
      <c r="AT851" s="140" t="s">
        <v>179</v>
      </c>
      <c r="AU851" s="140" t="s">
        <v>78</v>
      </c>
      <c r="AV851" s="14" t="s">
        <v>78</v>
      </c>
      <c r="AW851" s="14" t="s">
        <v>30</v>
      </c>
      <c r="AX851" s="14" t="s">
        <v>68</v>
      </c>
      <c r="AY851" s="140" t="s">
        <v>168</v>
      </c>
    </row>
    <row r="852" spans="1:51" s="14" customFormat="1" ht="12">
      <c r="A852" s="311"/>
      <c r="B852" s="312"/>
      <c r="C852" s="311"/>
      <c r="D852" s="308" t="s">
        <v>179</v>
      </c>
      <c r="E852" s="313" t="s">
        <v>3</v>
      </c>
      <c r="F852" s="314" t="s">
        <v>1064</v>
      </c>
      <c r="G852" s="311"/>
      <c r="H852" s="315">
        <v>11.03</v>
      </c>
      <c r="I852" s="268"/>
      <c r="J852" s="311"/>
      <c r="K852" s="311"/>
      <c r="L852" s="139"/>
      <c r="M852" s="141"/>
      <c r="N852" s="142"/>
      <c r="O852" s="142"/>
      <c r="P852" s="142"/>
      <c r="Q852" s="142"/>
      <c r="R852" s="142"/>
      <c r="S852" s="142"/>
      <c r="T852" s="143"/>
      <c r="AT852" s="140" t="s">
        <v>179</v>
      </c>
      <c r="AU852" s="140" t="s">
        <v>78</v>
      </c>
      <c r="AV852" s="14" t="s">
        <v>78</v>
      </c>
      <c r="AW852" s="14" t="s">
        <v>30</v>
      </c>
      <c r="AX852" s="14" t="s">
        <v>68</v>
      </c>
      <c r="AY852" s="140" t="s">
        <v>168</v>
      </c>
    </row>
    <row r="853" spans="1:51" s="15" customFormat="1" ht="12">
      <c r="A853" s="316"/>
      <c r="B853" s="317"/>
      <c r="C853" s="316"/>
      <c r="D853" s="308" t="s">
        <v>179</v>
      </c>
      <c r="E853" s="318" t="s">
        <v>3</v>
      </c>
      <c r="F853" s="319" t="s">
        <v>186</v>
      </c>
      <c r="G853" s="316"/>
      <c r="H853" s="320">
        <v>36.22</v>
      </c>
      <c r="I853" s="269"/>
      <c r="J853" s="316"/>
      <c r="K853" s="316"/>
      <c r="L853" s="144"/>
      <c r="M853" s="146"/>
      <c r="N853" s="147"/>
      <c r="O853" s="147"/>
      <c r="P853" s="147"/>
      <c r="Q853" s="147"/>
      <c r="R853" s="147"/>
      <c r="S853" s="147"/>
      <c r="T853" s="148"/>
      <c r="AT853" s="145" t="s">
        <v>179</v>
      </c>
      <c r="AU853" s="145" t="s">
        <v>78</v>
      </c>
      <c r="AV853" s="15" t="s">
        <v>175</v>
      </c>
      <c r="AW853" s="15" t="s">
        <v>30</v>
      </c>
      <c r="AX853" s="15" t="s">
        <v>76</v>
      </c>
      <c r="AY853" s="145" t="s">
        <v>168</v>
      </c>
    </row>
    <row r="854" spans="1:65" s="2" customFormat="1" ht="16.5" customHeight="1">
      <c r="A854" s="273"/>
      <c r="B854" s="276"/>
      <c r="C854" s="326" t="s">
        <v>1065</v>
      </c>
      <c r="D854" s="326" t="s">
        <v>332</v>
      </c>
      <c r="E854" s="327" t="s">
        <v>1066</v>
      </c>
      <c r="F854" s="328" t="s">
        <v>1067</v>
      </c>
      <c r="G854" s="329" t="s">
        <v>335</v>
      </c>
      <c r="H854" s="330">
        <v>38.031</v>
      </c>
      <c r="I854" s="272"/>
      <c r="J854" s="331">
        <f>ROUND(I854*H854,2)</f>
        <v>0</v>
      </c>
      <c r="K854" s="328" t="s">
        <v>174</v>
      </c>
      <c r="L854" s="154"/>
      <c r="M854" s="155" t="s">
        <v>3</v>
      </c>
      <c r="N854" s="156" t="s">
        <v>39</v>
      </c>
      <c r="O854" s="128">
        <v>0</v>
      </c>
      <c r="P854" s="128">
        <f>O854*H854</f>
        <v>0</v>
      </c>
      <c r="Q854" s="128">
        <v>2E-05</v>
      </c>
      <c r="R854" s="128">
        <f>Q854*H854</f>
        <v>0.00076062</v>
      </c>
      <c r="S854" s="128">
        <v>0</v>
      </c>
      <c r="T854" s="129">
        <f>S854*H854</f>
        <v>0</v>
      </c>
      <c r="U854" s="31"/>
      <c r="V854" s="31"/>
      <c r="W854" s="31"/>
      <c r="X854" s="31"/>
      <c r="Y854" s="31"/>
      <c r="Z854" s="31"/>
      <c r="AA854" s="31"/>
      <c r="AB854" s="31"/>
      <c r="AC854" s="31"/>
      <c r="AD854" s="31"/>
      <c r="AE854" s="31"/>
      <c r="AR854" s="130" t="s">
        <v>440</v>
      </c>
      <c r="AT854" s="130" t="s">
        <v>332</v>
      </c>
      <c r="AU854" s="130" t="s">
        <v>78</v>
      </c>
      <c r="AY854" s="19" t="s">
        <v>168</v>
      </c>
      <c r="BE854" s="131">
        <f>IF(N854="základní",J854,0)</f>
        <v>0</v>
      </c>
      <c r="BF854" s="131">
        <f>IF(N854="snížená",J854,0)</f>
        <v>0</v>
      </c>
      <c r="BG854" s="131">
        <f>IF(N854="zákl. přenesená",J854,0)</f>
        <v>0</v>
      </c>
      <c r="BH854" s="131">
        <f>IF(N854="sníž. přenesená",J854,0)</f>
        <v>0</v>
      </c>
      <c r="BI854" s="131">
        <f>IF(N854="nulová",J854,0)</f>
        <v>0</v>
      </c>
      <c r="BJ854" s="19" t="s">
        <v>76</v>
      </c>
      <c r="BK854" s="131">
        <f>ROUND(I854*H854,2)</f>
        <v>0</v>
      </c>
      <c r="BL854" s="19" t="s">
        <v>323</v>
      </c>
      <c r="BM854" s="130" t="s">
        <v>1068</v>
      </c>
    </row>
    <row r="855" spans="1:51" s="14" customFormat="1" ht="12">
      <c r="A855" s="311"/>
      <c r="B855" s="312"/>
      <c r="C855" s="311"/>
      <c r="D855" s="308" t="s">
        <v>179</v>
      </c>
      <c r="E855" s="311"/>
      <c r="F855" s="314" t="s">
        <v>1069</v>
      </c>
      <c r="G855" s="311"/>
      <c r="H855" s="315">
        <v>38.031</v>
      </c>
      <c r="I855" s="268"/>
      <c r="J855" s="311"/>
      <c r="K855" s="311"/>
      <c r="L855" s="139"/>
      <c r="M855" s="141"/>
      <c r="N855" s="142"/>
      <c r="O855" s="142"/>
      <c r="P855" s="142"/>
      <c r="Q855" s="142"/>
      <c r="R855" s="142"/>
      <c r="S855" s="142"/>
      <c r="T855" s="143"/>
      <c r="AT855" s="140" t="s">
        <v>179</v>
      </c>
      <c r="AU855" s="140" t="s">
        <v>78</v>
      </c>
      <c r="AV855" s="14" t="s">
        <v>78</v>
      </c>
      <c r="AW855" s="14" t="s">
        <v>4</v>
      </c>
      <c r="AX855" s="14" t="s">
        <v>76</v>
      </c>
      <c r="AY855" s="140" t="s">
        <v>168</v>
      </c>
    </row>
    <row r="856" spans="1:65" s="2" customFormat="1" ht="24.2" customHeight="1">
      <c r="A856" s="273"/>
      <c r="B856" s="276"/>
      <c r="C856" s="298" t="s">
        <v>1070</v>
      </c>
      <c r="D856" s="298" t="s">
        <v>170</v>
      </c>
      <c r="E856" s="299" t="s">
        <v>1071</v>
      </c>
      <c r="F856" s="300" t="s">
        <v>1072</v>
      </c>
      <c r="G856" s="301" t="s">
        <v>824</v>
      </c>
      <c r="H856" s="302">
        <v>5433.514</v>
      </c>
      <c r="I856" s="266"/>
      <c r="J856" s="303">
        <f>ROUND(I856*H856,2)</f>
        <v>0</v>
      </c>
      <c r="K856" s="300" t="s">
        <v>174</v>
      </c>
      <c r="L856" s="32"/>
      <c r="M856" s="126" t="s">
        <v>3</v>
      </c>
      <c r="N856" s="127" t="s">
        <v>39</v>
      </c>
      <c r="O856" s="128">
        <v>0</v>
      </c>
      <c r="P856" s="128">
        <f>O856*H856</f>
        <v>0</v>
      </c>
      <c r="Q856" s="128">
        <v>0</v>
      </c>
      <c r="R856" s="128">
        <f>Q856*H856</f>
        <v>0</v>
      </c>
      <c r="S856" s="128">
        <v>0</v>
      </c>
      <c r="T856" s="129">
        <f>S856*H856</f>
        <v>0</v>
      </c>
      <c r="U856" s="31"/>
      <c r="V856" s="31"/>
      <c r="W856" s="31"/>
      <c r="X856" s="31"/>
      <c r="Y856" s="31"/>
      <c r="Z856" s="31"/>
      <c r="AA856" s="31"/>
      <c r="AB856" s="31"/>
      <c r="AC856" s="31"/>
      <c r="AD856" s="31"/>
      <c r="AE856" s="31"/>
      <c r="AR856" s="130" t="s">
        <v>323</v>
      </c>
      <c r="AT856" s="130" t="s">
        <v>170</v>
      </c>
      <c r="AU856" s="130" t="s">
        <v>78</v>
      </c>
      <c r="AY856" s="19" t="s">
        <v>168</v>
      </c>
      <c r="BE856" s="131">
        <f>IF(N856="základní",J856,0)</f>
        <v>0</v>
      </c>
      <c r="BF856" s="131">
        <f>IF(N856="snížená",J856,0)</f>
        <v>0</v>
      </c>
      <c r="BG856" s="131">
        <f>IF(N856="zákl. přenesená",J856,0)</f>
        <v>0</v>
      </c>
      <c r="BH856" s="131">
        <f>IF(N856="sníž. přenesená",J856,0)</f>
        <v>0</v>
      </c>
      <c r="BI856" s="131">
        <f>IF(N856="nulová",J856,0)</f>
        <v>0</v>
      </c>
      <c r="BJ856" s="19" t="s">
        <v>76</v>
      </c>
      <c r="BK856" s="131">
        <f>ROUND(I856*H856,2)</f>
        <v>0</v>
      </c>
      <c r="BL856" s="19" t="s">
        <v>323</v>
      </c>
      <c r="BM856" s="130" t="s">
        <v>1073</v>
      </c>
    </row>
    <row r="857" spans="1:47" s="2" customFormat="1" ht="12">
      <c r="A857" s="273"/>
      <c r="B857" s="276"/>
      <c r="C857" s="273"/>
      <c r="D857" s="304" t="s">
        <v>177</v>
      </c>
      <c r="E857" s="273"/>
      <c r="F857" s="305" t="s">
        <v>1074</v>
      </c>
      <c r="G857" s="273"/>
      <c r="H857" s="273"/>
      <c r="I857" s="263"/>
      <c r="J857" s="273"/>
      <c r="K857" s="273"/>
      <c r="L857" s="32"/>
      <c r="M857" s="132"/>
      <c r="N857" s="133"/>
      <c r="O857" s="50"/>
      <c r="P857" s="50"/>
      <c r="Q857" s="50"/>
      <c r="R857" s="50"/>
      <c r="S857" s="50"/>
      <c r="T857" s="51"/>
      <c r="U857" s="31"/>
      <c r="V857" s="31"/>
      <c r="W857" s="31"/>
      <c r="X857" s="31"/>
      <c r="Y857" s="31"/>
      <c r="Z857" s="31"/>
      <c r="AA857" s="31"/>
      <c r="AB857" s="31"/>
      <c r="AC857" s="31"/>
      <c r="AD857" s="31"/>
      <c r="AE857" s="31"/>
      <c r="AT857" s="19" t="s">
        <v>177</v>
      </c>
      <c r="AU857" s="19" t="s">
        <v>78</v>
      </c>
    </row>
    <row r="858" spans="1:63" s="12" customFormat="1" ht="22.9" customHeight="1">
      <c r="A858" s="291"/>
      <c r="B858" s="292"/>
      <c r="C858" s="291"/>
      <c r="D858" s="293" t="s">
        <v>67</v>
      </c>
      <c r="E858" s="296" t="s">
        <v>1075</v>
      </c>
      <c r="F858" s="296" t="s">
        <v>1076</v>
      </c>
      <c r="G858" s="291"/>
      <c r="H858" s="291"/>
      <c r="I858" s="271"/>
      <c r="J858" s="297">
        <f>BK858</f>
        <v>0</v>
      </c>
      <c r="K858" s="291"/>
      <c r="L858" s="118"/>
      <c r="M858" s="120"/>
      <c r="N858" s="121"/>
      <c r="O858" s="121"/>
      <c r="P858" s="122">
        <f>SUM(P859:P911)</f>
        <v>94.60829799999999</v>
      </c>
      <c r="Q858" s="121"/>
      <c r="R858" s="122">
        <f>SUM(R859:R911)</f>
        <v>2.4750110999999997</v>
      </c>
      <c r="S858" s="121"/>
      <c r="T858" s="123">
        <f>SUM(T859:T911)</f>
        <v>0</v>
      </c>
      <c r="AR858" s="119" t="s">
        <v>78</v>
      </c>
      <c r="AT858" s="124" t="s">
        <v>67</v>
      </c>
      <c r="AU858" s="124" t="s">
        <v>76</v>
      </c>
      <c r="AY858" s="119" t="s">
        <v>168</v>
      </c>
      <c r="BK858" s="125">
        <f>SUM(BK859:BK911)</f>
        <v>0</v>
      </c>
    </row>
    <row r="859" spans="1:65" s="2" customFormat="1" ht="24.2" customHeight="1">
      <c r="A859" s="273"/>
      <c r="B859" s="276"/>
      <c r="C859" s="298" t="s">
        <v>1077</v>
      </c>
      <c r="D859" s="298" t="s">
        <v>170</v>
      </c>
      <c r="E859" s="299" t="s">
        <v>1078</v>
      </c>
      <c r="F859" s="300" t="s">
        <v>1079</v>
      </c>
      <c r="G859" s="301" t="s">
        <v>263</v>
      </c>
      <c r="H859" s="302">
        <v>90.935</v>
      </c>
      <c r="I859" s="266"/>
      <c r="J859" s="303">
        <f>ROUND(I859*H859,2)</f>
        <v>0</v>
      </c>
      <c r="K859" s="300" t="s">
        <v>174</v>
      </c>
      <c r="L859" s="32"/>
      <c r="M859" s="126" t="s">
        <v>3</v>
      </c>
      <c r="N859" s="127" t="s">
        <v>39</v>
      </c>
      <c r="O859" s="128">
        <v>0.231</v>
      </c>
      <c r="P859" s="128">
        <f>O859*H859</f>
        <v>21.005985000000003</v>
      </c>
      <c r="Q859" s="128">
        <v>0.0003</v>
      </c>
      <c r="R859" s="128">
        <f>Q859*H859</f>
        <v>0.0272805</v>
      </c>
      <c r="S859" s="128">
        <v>0</v>
      </c>
      <c r="T859" s="129">
        <f>S859*H859</f>
        <v>0</v>
      </c>
      <c r="U859" s="31"/>
      <c r="V859" s="31"/>
      <c r="W859" s="31"/>
      <c r="X859" s="31"/>
      <c r="Y859" s="31"/>
      <c r="Z859" s="31"/>
      <c r="AA859" s="31"/>
      <c r="AB859" s="31"/>
      <c r="AC859" s="31"/>
      <c r="AD859" s="31"/>
      <c r="AE859" s="31"/>
      <c r="AR859" s="130" t="s">
        <v>323</v>
      </c>
      <c r="AT859" s="130" t="s">
        <v>170</v>
      </c>
      <c r="AU859" s="130" t="s">
        <v>78</v>
      </c>
      <c r="AY859" s="19" t="s">
        <v>168</v>
      </c>
      <c r="BE859" s="131">
        <f>IF(N859="základní",J859,0)</f>
        <v>0</v>
      </c>
      <c r="BF859" s="131">
        <f>IF(N859="snížená",J859,0)</f>
        <v>0</v>
      </c>
      <c r="BG859" s="131">
        <f>IF(N859="zákl. přenesená",J859,0)</f>
        <v>0</v>
      </c>
      <c r="BH859" s="131">
        <f>IF(N859="sníž. přenesená",J859,0)</f>
        <v>0</v>
      </c>
      <c r="BI859" s="131">
        <f>IF(N859="nulová",J859,0)</f>
        <v>0</v>
      </c>
      <c r="BJ859" s="19" t="s">
        <v>76</v>
      </c>
      <c r="BK859" s="131">
        <f>ROUND(I859*H859,2)</f>
        <v>0</v>
      </c>
      <c r="BL859" s="19" t="s">
        <v>323</v>
      </c>
      <c r="BM859" s="130" t="s">
        <v>1080</v>
      </c>
    </row>
    <row r="860" spans="1:47" s="2" customFormat="1" ht="12">
      <c r="A860" s="273"/>
      <c r="B860" s="276"/>
      <c r="C860" s="273"/>
      <c r="D860" s="304" t="s">
        <v>177</v>
      </c>
      <c r="E860" s="273"/>
      <c r="F860" s="305" t="s">
        <v>1081</v>
      </c>
      <c r="G860" s="273"/>
      <c r="H860" s="273"/>
      <c r="I860" s="263"/>
      <c r="J860" s="273"/>
      <c r="K860" s="273"/>
      <c r="L860" s="32"/>
      <c r="M860" s="132"/>
      <c r="N860" s="133"/>
      <c r="O860" s="50"/>
      <c r="P860" s="50"/>
      <c r="Q860" s="50"/>
      <c r="R860" s="50"/>
      <c r="S860" s="50"/>
      <c r="T860" s="51"/>
      <c r="U860" s="31"/>
      <c r="V860" s="31"/>
      <c r="W860" s="31"/>
      <c r="X860" s="31"/>
      <c r="Y860" s="31"/>
      <c r="Z860" s="31"/>
      <c r="AA860" s="31"/>
      <c r="AB860" s="31"/>
      <c r="AC860" s="31"/>
      <c r="AD860" s="31"/>
      <c r="AE860" s="31"/>
      <c r="AT860" s="19" t="s">
        <v>177</v>
      </c>
      <c r="AU860" s="19" t="s">
        <v>78</v>
      </c>
    </row>
    <row r="861" spans="1:51" s="13" customFormat="1" ht="12">
      <c r="A861" s="306"/>
      <c r="B861" s="307"/>
      <c r="C861" s="306"/>
      <c r="D861" s="308" t="s">
        <v>179</v>
      </c>
      <c r="E861" s="309" t="s">
        <v>3</v>
      </c>
      <c r="F861" s="310" t="s">
        <v>467</v>
      </c>
      <c r="G861" s="306"/>
      <c r="H861" s="309" t="s">
        <v>3</v>
      </c>
      <c r="I861" s="267"/>
      <c r="J861" s="306"/>
      <c r="K861" s="306"/>
      <c r="L861" s="134"/>
      <c r="M861" s="136"/>
      <c r="N861" s="137"/>
      <c r="O861" s="137"/>
      <c r="P861" s="137"/>
      <c r="Q861" s="137"/>
      <c r="R861" s="137"/>
      <c r="S861" s="137"/>
      <c r="T861" s="138"/>
      <c r="AT861" s="135" t="s">
        <v>179</v>
      </c>
      <c r="AU861" s="135" t="s">
        <v>78</v>
      </c>
      <c r="AV861" s="13" t="s">
        <v>76</v>
      </c>
      <c r="AW861" s="13" t="s">
        <v>30</v>
      </c>
      <c r="AX861" s="13" t="s">
        <v>68</v>
      </c>
      <c r="AY861" s="135" t="s">
        <v>168</v>
      </c>
    </row>
    <row r="862" spans="1:51" s="13" customFormat="1" ht="12">
      <c r="A862" s="306"/>
      <c r="B862" s="307"/>
      <c r="C862" s="306"/>
      <c r="D862" s="308" t="s">
        <v>179</v>
      </c>
      <c r="E862" s="309" t="s">
        <v>3</v>
      </c>
      <c r="F862" s="310" t="s">
        <v>1082</v>
      </c>
      <c r="G862" s="306"/>
      <c r="H862" s="309" t="s">
        <v>3</v>
      </c>
      <c r="I862" s="267"/>
      <c r="J862" s="306"/>
      <c r="K862" s="306"/>
      <c r="L862" s="134"/>
      <c r="M862" s="136"/>
      <c r="N862" s="137"/>
      <c r="O862" s="137"/>
      <c r="P862" s="137"/>
      <c r="Q862" s="137"/>
      <c r="R862" s="137"/>
      <c r="S862" s="137"/>
      <c r="T862" s="138"/>
      <c r="AT862" s="135" t="s">
        <v>179</v>
      </c>
      <c r="AU862" s="135" t="s">
        <v>78</v>
      </c>
      <c r="AV862" s="13" t="s">
        <v>76</v>
      </c>
      <c r="AW862" s="13" t="s">
        <v>30</v>
      </c>
      <c r="AX862" s="13" t="s">
        <v>68</v>
      </c>
      <c r="AY862" s="135" t="s">
        <v>168</v>
      </c>
    </row>
    <row r="863" spans="1:51" s="14" customFormat="1" ht="12">
      <c r="A863" s="311"/>
      <c r="B863" s="312"/>
      <c r="C863" s="311"/>
      <c r="D863" s="308" t="s">
        <v>179</v>
      </c>
      <c r="E863" s="313" t="s">
        <v>3</v>
      </c>
      <c r="F863" s="314" t="s">
        <v>1083</v>
      </c>
      <c r="G863" s="311"/>
      <c r="H863" s="315">
        <v>101</v>
      </c>
      <c r="I863" s="268"/>
      <c r="J863" s="311"/>
      <c r="K863" s="311"/>
      <c r="L863" s="139"/>
      <c r="M863" s="141"/>
      <c r="N863" s="142"/>
      <c r="O863" s="142"/>
      <c r="P863" s="142"/>
      <c r="Q863" s="142"/>
      <c r="R863" s="142"/>
      <c r="S863" s="142"/>
      <c r="T863" s="143"/>
      <c r="AT863" s="140" t="s">
        <v>179</v>
      </c>
      <c r="AU863" s="140" t="s">
        <v>78</v>
      </c>
      <c r="AV863" s="14" t="s">
        <v>78</v>
      </c>
      <c r="AW863" s="14" t="s">
        <v>30</v>
      </c>
      <c r="AX863" s="14" t="s">
        <v>68</v>
      </c>
      <c r="AY863" s="140" t="s">
        <v>168</v>
      </c>
    </row>
    <row r="864" spans="1:51" s="14" customFormat="1" ht="12">
      <c r="A864" s="311"/>
      <c r="B864" s="312"/>
      <c r="C864" s="311"/>
      <c r="D864" s="308" t="s">
        <v>179</v>
      </c>
      <c r="E864" s="313" t="s">
        <v>3</v>
      </c>
      <c r="F864" s="314" t="s">
        <v>1084</v>
      </c>
      <c r="G864" s="311"/>
      <c r="H864" s="315">
        <v>-10.065</v>
      </c>
      <c r="I864" s="268"/>
      <c r="J864" s="311"/>
      <c r="K864" s="311"/>
      <c r="L864" s="139"/>
      <c r="M864" s="141"/>
      <c r="N864" s="142"/>
      <c r="O864" s="142"/>
      <c r="P864" s="142"/>
      <c r="Q864" s="142"/>
      <c r="R864" s="142"/>
      <c r="S864" s="142"/>
      <c r="T864" s="143"/>
      <c r="AT864" s="140" t="s">
        <v>179</v>
      </c>
      <c r="AU864" s="140" t="s">
        <v>78</v>
      </c>
      <c r="AV864" s="14" t="s">
        <v>78</v>
      </c>
      <c r="AW864" s="14" t="s">
        <v>30</v>
      </c>
      <c r="AX864" s="14" t="s">
        <v>68</v>
      </c>
      <c r="AY864" s="140" t="s">
        <v>168</v>
      </c>
    </row>
    <row r="865" spans="1:51" s="15" customFormat="1" ht="12">
      <c r="A865" s="316"/>
      <c r="B865" s="317"/>
      <c r="C865" s="316"/>
      <c r="D865" s="308" t="s">
        <v>179</v>
      </c>
      <c r="E865" s="318" t="s">
        <v>3</v>
      </c>
      <c r="F865" s="319" t="s">
        <v>186</v>
      </c>
      <c r="G865" s="316"/>
      <c r="H865" s="320">
        <v>90.935</v>
      </c>
      <c r="I865" s="269"/>
      <c r="J865" s="316"/>
      <c r="K865" s="316"/>
      <c r="L865" s="144"/>
      <c r="M865" s="146"/>
      <c r="N865" s="147"/>
      <c r="O865" s="147"/>
      <c r="P865" s="147"/>
      <c r="Q865" s="147"/>
      <c r="R865" s="147"/>
      <c r="S865" s="147"/>
      <c r="T865" s="148"/>
      <c r="AT865" s="145" t="s">
        <v>179</v>
      </c>
      <c r="AU865" s="145" t="s">
        <v>78</v>
      </c>
      <c r="AV865" s="15" t="s">
        <v>175</v>
      </c>
      <c r="AW865" s="15" t="s">
        <v>30</v>
      </c>
      <c r="AX865" s="15" t="s">
        <v>76</v>
      </c>
      <c r="AY865" s="145" t="s">
        <v>168</v>
      </c>
    </row>
    <row r="866" spans="1:65" s="2" customFormat="1" ht="24.2" customHeight="1">
      <c r="A866" s="273"/>
      <c r="B866" s="276"/>
      <c r="C866" s="326" t="s">
        <v>1085</v>
      </c>
      <c r="D866" s="326" t="s">
        <v>332</v>
      </c>
      <c r="E866" s="327" t="s">
        <v>1086</v>
      </c>
      <c r="F866" s="328" t="s">
        <v>1087</v>
      </c>
      <c r="G866" s="329" t="s">
        <v>263</v>
      </c>
      <c r="H866" s="330">
        <v>95.482</v>
      </c>
      <c r="I866" s="272"/>
      <c r="J866" s="331">
        <f>ROUND(I866*H866,2)</f>
        <v>0</v>
      </c>
      <c r="K866" s="328" t="s">
        <v>174</v>
      </c>
      <c r="L866" s="154"/>
      <c r="M866" s="155" t="s">
        <v>3</v>
      </c>
      <c r="N866" s="156" t="s">
        <v>39</v>
      </c>
      <c r="O866" s="128">
        <v>0</v>
      </c>
      <c r="P866" s="128">
        <f>O866*H866</f>
        <v>0</v>
      </c>
      <c r="Q866" s="128">
        <v>0.003</v>
      </c>
      <c r="R866" s="128">
        <f>Q866*H866</f>
        <v>0.286446</v>
      </c>
      <c r="S866" s="128">
        <v>0</v>
      </c>
      <c r="T866" s="129">
        <f>S866*H866</f>
        <v>0</v>
      </c>
      <c r="U866" s="31"/>
      <c r="V866" s="31"/>
      <c r="W866" s="31"/>
      <c r="X866" s="31"/>
      <c r="Y866" s="31"/>
      <c r="Z866" s="31"/>
      <c r="AA866" s="31"/>
      <c r="AB866" s="31"/>
      <c r="AC866" s="31"/>
      <c r="AD866" s="31"/>
      <c r="AE866" s="31"/>
      <c r="AR866" s="130" t="s">
        <v>440</v>
      </c>
      <c r="AT866" s="130" t="s">
        <v>332</v>
      </c>
      <c r="AU866" s="130" t="s">
        <v>78</v>
      </c>
      <c r="AY866" s="19" t="s">
        <v>168</v>
      </c>
      <c r="BE866" s="131">
        <f>IF(N866="základní",J866,0)</f>
        <v>0</v>
      </c>
      <c r="BF866" s="131">
        <f>IF(N866="snížená",J866,0)</f>
        <v>0</v>
      </c>
      <c r="BG866" s="131">
        <f>IF(N866="zákl. přenesená",J866,0)</f>
        <v>0</v>
      </c>
      <c r="BH866" s="131">
        <f>IF(N866="sníž. přenesená",J866,0)</f>
        <v>0</v>
      </c>
      <c r="BI866" s="131">
        <f>IF(N866="nulová",J866,0)</f>
        <v>0</v>
      </c>
      <c r="BJ866" s="19" t="s">
        <v>76</v>
      </c>
      <c r="BK866" s="131">
        <f>ROUND(I866*H866,2)</f>
        <v>0</v>
      </c>
      <c r="BL866" s="19" t="s">
        <v>323</v>
      </c>
      <c r="BM866" s="130" t="s">
        <v>1088</v>
      </c>
    </row>
    <row r="867" spans="1:51" s="14" customFormat="1" ht="12">
      <c r="A867" s="311"/>
      <c r="B867" s="312"/>
      <c r="C867" s="311"/>
      <c r="D867" s="308" t="s">
        <v>179</v>
      </c>
      <c r="E867" s="311"/>
      <c r="F867" s="314" t="s">
        <v>1089</v>
      </c>
      <c r="G867" s="311"/>
      <c r="H867" s="315">
        <v>95.482</v>
      </c>
      <c r="I867" s="268"/>
      <c r="J867" s="311"/>
      <c r="K867" s="311"/>
      <c r="L867" s="139"/>
      <c r="M867" s="141"/>
      <c r="N867" s="142"/>
      <c r="O867" s="142"/>
      <c r="P867" s="142"/>
      <c r="Q867" s="142"/>
      <c r="R867" s="142"/>
      <c r="S867" s="142"/>
      <c r="T867" s="143"/>
      <c r="AT867" s="140" t="s">
        <v>179</v>
      </c>
      <c r="AU867" s="140" t="s">
        <v>78</v>
      </c>
      <c r="AV867" s="14" t="s">
        <v>78</v>
      </c>
      <c r="AW867" s="14" t="s">
        <v>4</v>
      </c>
      <c r="AX867" s="14" t="s">
        <v>76</v>
      </c>
      <c r="AY867" s="140" t="s">
        <v>168</v>
      </c>
    </row>
    <row r="868" spans="1:65" s="2" customFormat="1" ht="24.2" customHeight="1">
      <c r="A868" s="273"/>
      <c r="B868" s="276"/>
      <c r="C868" s="298" t="s">
        <v>1090</v>
      </c>
      <c r="D868" s="298" t="s">
        <v>170</v>
      </c>
      <c r="E868" s="299" t="s">
        <v>1091</v>
      </c>
      <c r="F868" s="300" t="s">
        <v>1092</v>
      </c>
      <c r="G868" s="301" t="s">
        <v>263</v>
      </c>
      <c r="H868" s="302">
        <v>140.047</v>
      </c>
      <c r="I868" s="266"/>
      <c r="J868" s="303">
        <f>ROUND(I868*H868,2)</f>
        <v>0</v>
      </c>
      <c r="K868" s="300" t="s">
        <v>174</v>
      </c>
      <c r="L868" s="32"/>
      <c r="M868" s="126" t="s">
        <v>3</v>
      </c>
      <c r="N868" s="127" t="s">
        <v>39</v>
      </c>
      <c r="O868" s="128">
        <v>0.167</v>
      </c>
      <c r="P868" s="128">
        <f>O868*H868</f>
        <v>23.387849</v>
      </c>
      <c r="Q868" s="128">
        <v>0</v>
      </c>
      <c r="R868" s="128">
        <f>Q868*H868</f>
        <v>0</v>
      </c>
      <c r="S868" s="128">
        <v>0</v>
      </c>
      <c r="T868" s="129">
        <f>S868*H868</f>
        <v>0</v>
      </c>
      <c r="U868" s="31"/>
      <c r="V868" s="31"/>
      <c r="W868" s="31"/>
      <c r="X868" s="31"/>
      <c r="Y868" s="31"/>
      <c r="Z868" s="31"/>
      <c r="AA868" s="31"/>
      <c r="AB868" s="31"/>
      <c r="AC868" s="31"/>
      <c r="AD868" s="31"/>
      <c r="AE868" s="31"/>
      <c r="AR868" s="130" t="s">
        <v>323</v>
      </c>
      <c r="AT868" s="130" t="s">
        <v>170</v>
      </c>
      <c r="AU868" s="130" t="s">
        <v>78</v>
      </c>
      <c r="AY868" s="19" t="s">
        <v>168</v>
      </c>
      <c r="BE868" s="131">
        <f>IF(N868="základní",J868,0)</f>
        <v>0</v>
      </c>
      <c r="BF868" s="131">
        <f>IF(N868="snížená",J868,0)</f>
        <v>0</v>
      </c>
      <c r="BG868" s="131">
        <f>IF(N868="zákl. přenesená",J868,0)</f>
        <v>0</v>
      </c>
      <c r="BH868" s="131">
        <f>IF(N868="sníž. přenesená",J868,0)</f>
        <v>0</v>
      </c>
      <c r="BI868" s="131">
        <f>IF(N868="nulová",J868,0)</f>
        <v>0</v>
      </c>
      <c r="BJ868" s="19" t="s">
        <v>76</v>
      </c>
      <c r="BK868" s="131">
        <f>ROUND(I868*H868,2)</f>
        <v>0</v>
      </c>
      <c r="BL868" s="19" t="s">
        <v>323</v>
      </c>
      <c r="BM868" s="130" t="s">
        <v>1093</v>
      </c>
    </row>
    <row r="869" spans="1:47" s="2" customFormat="1" ht="12">
      <c r="A869" s="273"/>
      <c r="B869" s="276"/>
      <c r="C869" s="273"/>
      <c r="D869" s="304" t="s">
        <v>177</v>
      </c>
      <c r="E869" s="273"/>
      <c r="F869" s="305" t="s">
        <v>1094</v>
      </c>
      <c r="G869" s="273"/>
      <c r="H869" s="273"/>
      <c r="I869" s="263"/>
      <c r="J869" s="273"/>
      <c r="K869" s="273"/>
      <c r="L869" s="32"/>
      <c r="M869" s="132"/>
      <c r="N869" s="133"/>
      <c r="O869" s="50"/>
      <c r="P869" s="50"/>
      <c r="Q869" s="50"/>
      <c r="R869" s="50"/>
      <c r="S869" s="50"/>
      <c r="T869" s="51"/>
      <c r="U869" s="31"/>
      <c r="V869" s="31"/>
      <c r="W869" s="31"/>
      <c r="X869" s="31"/>
      <c r="Y869" s="31"/>
      <c r="Z869" s="31"/>
      <c r="AA869" s="31"/>
      <c r="AB869" s="31"/>
      <c r="AC869" s="31"/>
      <c r="AD869" s="31"/>
      <c r="AE869" s="31"/>
      <c r="AT869" s="19" t="s">
        <v>177</v>
      </c>
      <c r="AU869" s="19" t="s">
        <v>78</v>
      </c>
    </row>
    <row r="870" spans="1:51" s="13" customFormat="1" ht="12">
      <c r="A870" s="306"/>
      <c r="B870" s="307"/>
      <c r="C870" s="306"/>
      <c r="D870" s="308" t="s">
        <v>179</v>
      </c>
      <c r="E870" s="309" t="s">
        <v>3</v>
      </c>
      <c r="F870" s="310" t="s">
        <v>603</v>
      </c>
      <c r="G870" s="306"/>
      <c r="H870" s="309" t="s">
        <v>3</v>
      </c>
      <c r="I870" s="267"/>
      <c r="J870" s="306"/>
      <c r="K870" s="306"/>
      <c r="L870" s="134"/>
      <c r="M870" s="136"/>
      <c r="N870" s="137"/>
      <c r="O870" s="137"/>
      <c r="P870" s="137"/>
      <c r="Q870" s="137"/>
      <c r="R870" s="137"/>
      <c r="S870" s="137"/>
      <c r="T870" s="138"/>
      <c r="AT870" s="135" t="s">
        <v>179</v>
      </c>
      <c r="AU870" s="135" t="s">
        <v>78</v>
      </c>
      <c r="AV870" s="13" t="s">
        <v>76</v>
      </c>
      <c r="AW870" s="13" t="s">
        <v>30</v>
      </c>
      <c r="AX870" s="13" t="s">
        <v>68</v>
      </c>
      <c r="AY870" s="135" t="s">
        <v>168</v>
      </c>
    </row>
    <row r="871" spans="1:51" s="13" customFormat="1" ht="12">
      <c r="A871" s="306"/>
      <c r="B871" s="307"/>
      <c r="C871" s="306"/>
      <c r="D871" s="308" t="s">
        <v>179</v>
      </c>
      <c r="E871" s="309" t="s">
        <v>3</v>
      </c>
      <c r="F871" s="310" t="s">
        <v>1095</v>
      </c>
      <c r="G871" s="306"/>
      <c r="H871" s="309" t="s">
        <v>3</v>
      </c>
      <c r="I871" s="267"/>
      <c r="J871" s="306"/>
      <c r="K871" s="306"/>
      <c r="L871" s="134"/>
      <c r="M871" s="136"/>
      <c r="N871" s="137"/>
      <c r="O871" s="137"/>
      <c r="P871" s="137"/>
      <c r="Q871" s="137"/>
      <c r="R871" s="137"/>
      <c r="S871" s="137"/>
      <c r="T871" s="138"/>
      <c r="AT871" s="135" t="s">
        <v>179</v>
      </c>
      <c r="AU871" s="135" t="s">
        <v>78</v>
      </c>
      <c r="AV871" s="13" t="s">
        <v>76</v>
      </c>
      <c r="AW871" s="13" t="s">
        <v>30</v>
      </c>
      <c r="AX871" s="13" t="s">
        <v>68</v>
      </c>
      <c r="AY871" s="135" t="s">
        <v>168</v>
      </c>
    </row>
    <row r="872" spans="1:51" s="14" customFormat="1" ht="12">
      <c r="A872" s="311"/>
      <c r="B872" s="312"/>
      <c r="C872" s="311"/>
      <c r="D872" s="308" t="s">
        <v>179</v>
      </c>
      <c r="E872" s="313" t="s">
        <v>3</v>
      </c>
      <c r="F872" s="314" t="s">
        <v>605</v>
      </c>
      <c r="G872" s="311"/>
      <c r="H872" s="315">
        <v>144.548</v>
      </c>
      <c r="I872" s="268"/>
      <c r="J872" s="311"/>
      <c r="K872" s="311"/>
      <c r="L872" s="139"/>
      <c r="M872" s="141"/>
      <c r="N872" s="142"/>
      <c r="O872" s="142"/>
      <c r="P872" s="142"/>
      <c r="Q872" s="142"/>
      <c r="R872" s="142"/>
      <c r="S872" s="142"/>
      <c r="T872" s="143"/>
      <c r="AT872" s="140" t="s">
        <v>179</v>
      </c>
      <c r="AU872" s="140" t="s">
        <v>78</v>
      </c>
      <c r="AV872" s="14" t="s">
        <v>78</v>
      </c>
      <c r="AW872" s="14" t="s">
        <v>30</v>
      </c>
      <c r="AX872" s="14" t="s">
        <v>68</v>
      </c>
      <c r="AY872" s="140" t="s">
        <v>168</v>
      </c>
    </row>
    <row r="873" spans="1:51" s="14" customFormat="1" ht="33.75">
      <c r="A873" s="311"/>
      <c r="B873" s="312"/>
      <c r="C873" s="311"/>
      <c r="D873" s="308" t="s">
        <v>179</v>
      </c>
      <c r="E873" s="313" t="s">
        <v>3</v>
      </c>
      <c r="F873" s="314" t="s">
        <v>606</v>
      </c>
      <c r="G873" s="311"/>
      <c r="H873" s="315">
        <v>-4.501</v>
      </c>
      <c r="I873" s="268"/>
      <c r="J873" s="311"/>
      <c r="K873" s="311"/>
      <c r="L873" s="139"/>
      <c r="M873" s="141"/>
      <c r="N873" s="142"/>
      <c r="O873" s="142"/>
      <c r="P873" s="142"/>
      <c r="Q873" s="142"/>
      <c r="R873" s="142"/>
      <c r="S873" s="142"/>
      <c r="T873" s="143"/>
      <c r="AT873" s="140" t="s">
        <v>179</v>
      </c>
      <c r="AU873" s="140" t="s">
        <v>78</v>
      </c>
      <c r="AV873" s="14" t="s">
        <v>78</v>
      </c>
      <c r="AW873" s="14" t="s">
        <v>30</v>
      </c>
      <c r="AX873" s="14" t="s">
        <v>68</v>
      </c>
      <c r="AY873" s="140" t="s">
        <v>168</v>
      </c>
    </row>
    <row r="874" spans="1:51" s="15" customFormat="1" ht="12">
      <c r="A874" s="316"/>
      <c r="B874" s="317"/>
      <c r="C874" s="316"/>
      <c r="D874" s="308" t="s">
        <v>179</v>
      </c>
      <c r="E874" s="318" t="s">
        <v>3</v>
      </c>
      <c r="F874" s="319" t="s">
        <v>186</v>
      </c>
      <c r="G874" s="316"/>
      <c r="H874" s="320">
        <v>140.047</v>
      </c>
      <c r="I874" s="269"/>
      <c r="J874" s="316"/>
      <c r="K874" s="316"/>
      <c r="L874" s="144"/>
      <c r="M874" s="146"/>
      <c r="N874" s="147"/>
      <c r="O874" s="147"/>
      <c r="P874" s="147"/>
      <c r="Q874" s="147"/>
      <c r="R874" s="147"/>
      <c r="S874" s="147"/>
      <c r="T874" s="148"/>
      <c r="AT874" s="145" t="s">
        <v>179</v>
      </c>
      <c r="AU874" s="145" t="s">
        <v>78</v>
      </c>
      <c r="AV874" s="15" t="s">
        <v>175</v>
      </c>
      <c r="AW874" s="15" t="s">
        <v>30</v>
      </c>
      <c r="AX874" s="15" t="s">
        <v>76</v>
      </c>
      <c r="AY874" s="145" t="s">
        <v>168</v>
      </c>
    </row>
    <row r="875" spans="1:65" s="2" customFormat="1" ht="16.5" customHeight="1">
      <c r="A875" s="273"/>
      <c r="B875" s="276"/>
      <c r="C875" s="326" t="s">
        <v>1096</v>
      </c>
      <c r="D875" s="326" t="s">
        <v>332</v>
      </c>
      <c r="E875" s="327" t="s">
        <v>1097</v>
      </c>
      <c r="F875" s="328" t="s">
        <v>1098</v>
      </c>
      <c r="G875" s="329" t="s">
        <v>263</v>
      </c>
      <c r="H875" s="330">
        <v>294.099</v>
      </c>
      <c r="I875" s="272"/>
      <c r="J875" s="331">
        <f>ROUND(I875*H875,2)</f>
        <v>0</v>
      </c>
      <c r="K875" s="328" t="s">
        <v>174</v>
      </c>
      <c r="L875" s="154"/>
      <c r="M875" s="155" t="s">
        <v>3</v>
      </c>
      <c r="N875" s="156" t="s">
        <v>39</v>
      </c>
      <c r="O875" s="128">
        <v>0</v>
      </c>
      <c r="P875" s="128">
        <f>O875*H875</f>
        <v>0</v>
      </c>
      <c r="Q875" s="128">
        <v>0.0021</v>
      </c>
      <c r="R875" s="128">
        <f>Q875*H875</f>
        <v>0.6176079</v>
      </c>
      <c r="S875" s="128">
        <v>0</v>
      </c>
      <c r="T875" s="129">
        <f>S875*H875</f>
        <v>0</v>
      </c>
      <c r="U875" s="31"/>
      <c r="V875" s="31"/>
      <c r="W875" s="31"/>
      <c r="X875" s="31"/>
      <c r="Y875" s="31"/>
      <c r="Z875" s="31"/>
      <c r="AA875" s="31"/>
      <c r="AB875" s="31"/>
      <c r="AC875" s="31"/>
      <c r="AD875" s="31"/>
      <c r="AE875" s="31"/>
      <c r="AR875" s="130" t="s">
        <v>440</v>
      </c>
      <c r="AT875" s="130" t="s">
        <v>332</v>
      </c>
      <c r="AU875" s="130" t="s">
        <v>78</v>
      </c>
      <c r="AY875" s="19" t="s">
        <v>168</v>
      </c>
      <c r="BE875" s="131">
        <f>IF(N875="základní",J875,0)</f>
        <v>0</v>
      </c>
      <c r="BF875" s="131">
        <f>IF(N875="snížená",J875,0)</f>
        <v>0</v>
      </c>
      <c r="BG875" s="131">
        <f>IF(N875="zákl. přenesená",J875,0)</f>
        <v>0</v>
      </c>
      <c r="BH875" s="131">
        <f>IF(N875="sníž. přenesená",J875,0)</f>
        <v>0</v>
      </c>
      <c r="BI875" s="131">
        <f>IF(N875="nulová",J875,0)</f>
        <v>0</v>
      </c>
      <c r="BJ875" s="19" t="s">
        <v>76</v>
      </c>
      <c r="BK875" s="131">
        <f>ROUND(I875*H875,2)</f>
        <v>0</v>
      </c>
      <c r="BL875" s="19" t="s">
        <v>323</v>
      </c>
      <c r="BM875" s="130" t="s">
        <v>1099</v>
      </c>
    </row>
    <row r="876" spans="1:51" s="14" customFormat="1" ht="12">
      <c r="A876" s="311"/>
      <c r="B876" s="312"/>
      <c r="C876" s="311"/>
      <c r="D876" s="308" t="s">
        <v>179</v>
      </c>
      <c r="E876" s="311"/>
      <c r="F876" s="314" t="s">
        <v>1100</v>
      </c>
      <c r="G876" s="311"/>
      <c r="H876" s="315">
        <v>294.099</v>
      </c>
      <c r="I876" s="268"/>
      <c r="J876" s="311"/>
      <c r="K876" s="311"/>
      <c r="L876" s="139"/>
      <c r="M876" s="141"/>
      <c r="N876" s="142"/>
      <c r="O876" s="142"/>
      <c r="P876" s="142"/>
      <c r="Q876" s="142"/>
      <c r="R876" s="142"/>
      <c r="S876" s="142"/>
      <c r="T876" s="143"/>
      <c r="AT876" s="140" t="s">
        <v>179</v>
      </c>
      <c r="AU876" s="140" t="s">
        <v>78</v>
      </c>
      <c r="AV876" s="14" t="s">
        <v>78</v>
      </c>
      <c r="AW876" s="14" t="s">
        <v>4</v>
      </c>
      <c r="AX876" s="14" t="s">
        <v>76</v>
      </c>
      <c r="AY876" s="140" t="s">
        <v>168</v>
      </c>
    </row>
    <row r="877" spans="1:65" s="2" customFormat="1" ht="24.2" customHeight="1">
      <c r="A877" s="273"/>
      <c r="B877" s="276"/>
      <c r="C877" s="298" t="s">
        <v>1101</v>
      </c>
      <c r="D877" s="298" t="s">
        <v>170</v>
      </c>
      <c r="E877" s="299" t="s">
        <v>1102</v>
      </c>
      <c r="F877" s="300" t="s">
        <v>1103</v>
      </c>
      <c r="G877" s="301" t="s">
        <v>263</v>
      </c>
      <c r="H877" s="302">
        <v>18.917</v>
      </c>
      <c r="I877" s="266"/>
      <c r="J877" s="303">
        <f>ROUND(I877*H877,2)</f>
        <v>0</v>
      </c>
      <c r="K877" s="300" t="s">
        <v>174</v>
      </c>
      <c r="L877" s="32"/>
      <c r="M877" s="126" t="s">
        <v>3</v>
      </c>
      <c r="N877" s="127" t="s">
        <v>39</v>
      </c>
      <c r="O877" s="128">
        <v>0.316</v>
      </c>
      <c r="P877" s="128">
        <f>O877*H877</f>
        <v>5.977772000000001</v>
      </c>
      <c r="Q877" s="128">
        <v>0.00024</v>
      </c>
      <c r="R877" s="128">
        <f>Q877*H877</f>
        <v>0.00454008</v>
      </c>
      <c r="S877" s="128">
        <v>0</v>
      </c>
      <c r="T877" s="129">
        <f>S877*H877</f>
        <v>0</v>
      </c>
      <c r="U877" s="31"/>
      <c r="V877" s="31"/>
      <c r="W877" s="31"/>
      <c r="X877" s="31"/>
      <c r="Y877" s="31"/>
      <c r="Z877" s="31"/>
      <c r="AA877" s="31"/>
      <c r="AB877" s="31"/>
      <c r="AC877" s="31"/>
      <c r="AD877" s="31"/>
      <c r="AE877" s="31"/>
      <c r="AR877" s="130" t="s">
        <v>323</v>
      </c>
      <c r="AT877" s="130" t="s">
        <v>170</v>
      </c>
      <c r="AU877" s="130" t="s">
        <v>78</v>
      </c>
      <c r="AY877" s="19" t="s">
        <v>168</v>
      </c>
      <c r="BE877" s="131">
        <f>IF(N877="základní",J877,0)</f>
        <v>0</v>
      </c>
      <c r="BF877" s="131">
        <f>IF(N877="snížená",J877,0)</f>
        <v>0</v>
      </c>
      <c r="BG877" s="131">
        <f>IF(N877="zákl. přenesená",J877,0)</f>
        <v>0</v>
      </c>
      <c r="BH877" s="131">
        <f>IF(N877="sníž. přenesená",J877,0)</f>
        <v>0</v>
      </c>
      <c r="BI877" s="131">
        <f>IF(N877="nulová",J877,0)</f>
        <v>0</v>
      </c>
      <c r="BJ877" s="19" t="s">
        <v>76</v>
      </c>
      <c r="BK877" s="131">
        <f>ROUND(I877*H877,2)</f>
        <v>0</v>
      </c>
      <c r="BL877" s="19" t="s">
        <v>323</v>
      </c>
      <c r="BM877" s="130" t="s">
        <v>1104</v>
      </c>
    </row>
    <row r="878" spans="1:47" s="2" customFormat="1" ht="12">
      <c r="A878" s="273"/>
      <c r="B878" s="276"/>
      <c r="C878" s="273"/>
      <c r="D878" s="304" t="s">
        <v>177</v>
      </c>
      <c r="E878" s="273"/>
      <c r="F878" s="305" t="s">
        <v>1105</v>
      </c>
      <c r="G878" s="273"/>
      <c r="H878" s="273"/>
      <c r="I878" s="263"/>
      <c r="J878" s="273"/>
      <c r="K878" s="273"/>
      <c r="L878" s="32"/>
      <c r="M878" s="132"/>
      <c r="N878" s="133"/>
      <c r="O878" s="50"/>
      <c r="P878" s="50"/>
      <c r="Q878" s="50"/>
      <c r="R878" s="50"/>
      <c r="S878" s="50"/>
      <c r="T878" s="51"/>
      <c r="U878" s="31"/>
      <c r="V878" s="31"/>
      <c r="W878" s="31"/>
      <c r="X878" s="31"/>
      <c r="Y878" s="31"/>
      <c r="Z878" s="31"/>
      <c r="AA878" s="31"/>
      <c r="AB878" s="31"/>
      <c r="AC878" s="31"/>
      <c r="AD878" s="31"/>
      <c r="AE878" s="31"/>
      <c r="AT878" s="19" t="s">
        <v>177</v>
      </c>
      <c r="AU878" s="19" t="s">
        <v>78</v>
      </c>
    </row>
    <row r="879" spans="1:51" s="13" customFormat="1" ht="12">
      <c r="A879" s="306"/>
      <c r="B879" s="307"/>
      <c r="C879" s="306"/>
      <c r="D879" s="308" t="s">
        <v>179</v>
      </c>
      <c r="E879" s="309" t="s">
        <v>3</v>
      </c>
      <c r="F879" s="310" t="s">
        <v>834</v>
      </c>
      <c r="G879" s="306"/>
      <c r="H879" s="309" t="s">
        <v>3</v>
      </c>
      <c r="I879" s="267"/>
      <c r="J879" s="306"/>
      <c r="K879" s="306"/>
      <c r="L879" s="134"/>
      <c r="M879" s="136"/>
      <c r="N879" s="137"/>
      <c r="O879" s="137"/>
      <c r="P879" s="137"/>
      <c r="Q879" s="137"/>
      <c r="R879" s="137"/>
      <c r="S879" s="137"/>
      <c r="T879" s="138"/>
      <c r="AT879" s="135" t="s">
        <v>179</v>
      </c>
      <c r="AU879" s="135" t="s">
        <v>78</v>
      </c>
      <c r="AV879" s="13" t="s">
        <v>76</v>
      </c>
      <c r="AW879" s="13" t="s">
        <v>30</v>
      </c>
      <c r="AX879" s="13" t="s">
        <v>68</v>
      </c>
      <c r="AY879" s="135" t="s">
        <v>168</v>
      </c>
    </row>
    <row r="880" spans="1:51" s="13" customFormat="1" ht="12">
      <c r="A880" s="306"/>
      <c r="B880" s="307"/>
      <c r="C880" s="306"/>
      <c r="D880" s="308" t="s">
        <v>179</v>
      </c>
      <c r="E880" s="309" t="s">
        <v>3</v>
      </c>
      <c r="F880" s="310" t="s">
        <v>1106</v>
      </c>
      <c r="G880" s="306"/>
      <c r="H880" s="309" t="s">
        <v>3</v>
      </c>
      <c r="I880" s="267"/>
      <c r="J880" s="306"/>
      <c r="K880" s="306"/>
      <c r="L880" s="134"/>
      <c r="M880" s="136"/>
      <c r="N880" s="137"/>
      <c r="O880" s="137"/>
      <c r="P880" s="137"/>
      <c r="Q880" s="137"/>
      <c r="R880" s="137"/>
      <c r="S880" s="137"/>
      <c r="T880" s="138"/>
      <c r="AT880" s="135" t="s">
        <v>179</v>
      </c>
      <c r="AU880" s="135" t="s">
        <v>78</v>
      </c>
      <c r="AV880" s="13" t="s">
        <v>76</v>
      </c>
      <c r="AW880" s="13" t="s">
        <v>30</v>
      </c>
      <c r="AX880" s="13" t="s">
        <v>68</v>
      </c>
      <c r="AY880" s="135" t="s">
        <v>168</v>
      </c>
    </row>
    <row r="881" spans="1:51" s="13" customFormat="1" ht="12">
      <c r="A881" s="306"/>
      <c r="B881" s="307"/>
      <c r="C881" s="306"/>
      <c r="D881" s="308" t="s">
        <v>179</v>
      </c>
      <c r="E881" s="309" t="s">
        <v>3</v>
      </c>
      <c r="F881" s="310" t="s">
        <v>838</v>
      </c>
      <c r="G881" s="306"/>
      <c r="H881" s="309" t="s">
        <v>3</v>
      </c>
      <c r="I881" s="267"/>
      <c r="J881" s="306"/>
      <c r="K881" s="306"/>
      <c r="L881" s="134"/>
      <c r="M881" s="136"/>
      <c r="N881" s="137"/>
      <c r="O881" s="137"/>
      <c r="P881" s="137"/>
      <c r="Q881" s="137"/>
      <c r="R881" s="137"/>
      <c r="S881" s="137"/>
      <c r="T881" s="138"/>
      <c r="AT881" s="135" t="s">
        <v>179</v>
      </c>
      <c r="AU881" s="135" t="s">
        <v>78</v>
      </c>
      <c r="AV881" s="13" t="s">
        <v>76</v>
      </c>
      <c r="AW881" s="13" t="s">
        <v>30</v>
      </c>
      <c r="AX881" s="13" t="s">
        <v>68</v>
      </c>
      <c r="AY881" s="135" t="s">
        <v>168</v>
      </c>
    </row>
    <row r="882" spans="1:51" s="14" customFormat="1" ht="12">
      <c r="A882" s="311"/>
      <c r="B882" s="312"/>
      <c r="C882" s="311"/>
      <c r="D882" s="308" t="s">
        <v>179</v>
      </c>
      <c r="E882" s="313" t="s">
        <v>3</v>
      </c>
      <c r="F882" s="314" t="s">
        <v>916</v>
      </c>
      <c r="G882" s="311"/>
      <c r="H882" s="315">
        <v>1.584</v>
      </c>
      <c r="I882" s="268"/>
      <c r="J882" s="311"/>
      <c r="K882" s="311"/>
      <c r="L882" s="139"/>
      <c r="M882" s="141"/>
      <c r="N882" s="142"/>
      <c r="O882" s="142"/>
      <c r="P882" s="142"/>
      <c r="Q882" s="142"/>
      <c r="R882" s="142"/>
      <c r="S882" s="142"/>
      <c r="T882" s="143"/>
      <c r="AT882" s="140" t="s">
        <v>179</v>
      </c>
      <c r="AU882" s="140" t="s">
        <v>78</v>
      </c>
      <c r="AV882" s="14" t="s">
        <v>78</v>
      </c>
      <c r="AW882" s="14" t="s">
        <v>30</v>
      </c>
      <c r="AX882" s="14" t="s">
        <v>68</v>
      </c>
      <c r="AY882" s="140" t="s">
        <v>168</v>
      </c>
    </row>
    <row r="883" spans="1:51" s="13" customFormat="1" ht="12">
      <c r="A883" s="306"/>
      <c r="B883" s="307"/>
      <c r="C883" s="306"/>
      <c r="D883" s="308" t="s">
        <v>179</v>
      </c>
      <c r="E883" s="309" t="s">
        <v>3</v>
      </c>
      <c r="F883" s="310" t="s">
        <v>840</v>
      </c>
      <c r="G883" s="306"/>
      <c r="H883" s="309" t="s">
        <v>3</v>
      </c>
      <c r="I883" s="267"/>
      <c r="J883" s="306"/>
      <c r="K883" s="306"/>
      <c r="L883" s="134"/>
      <c r="M883" s="136"/>
      <c r="N883" s="137"/>
      <c r="O883" s="137"/>
      <c r="P883" s="137"/>
      <c r="Q883" s="137"/>
      <c r="R883" s="137"/>
      <c r="S883" s="137"/>
      <c r="T883" s="138"/>
      <c r="AT883" s="135" t="s">
        <v>179</v>
      </c>
      <c r="AU883" s="135" t="s">
        <v>78</v>
      </c>
      <c r="AV883" s="13" t="s">
        <v>76</v>
      </c>
      <c r="AW883" s="13" t="s">
        <v>30</v>
      </c>
      <c r="AX883" s="13" t="s">
        <v>68</v>
      </c>
      <c r="AY883" s="135" t="s">
        <v>168</v>
      </c>
    </row>
    <row r="884" spans="1:51" s="14" customFormat="1" ht="12">
      <c r="A884" s="311"/>
      <c r="B884" s="312"/>
      <c r="C884" s="311"/>
      <c r="D884" s="308" t="s">
        <v>179</v>
      </c>
      <c r="E884" s="313" t="s">
        <v>3</v>
      </c>
      <c r="F884" s="314" t="s">
        <v>917</v>
      </c>
      <c r="G884" s="311"/>
      <c r="H884" s="315">
        <v>4.048</v>
      </c>
      <c r="I884" s="268"/>
      <c r="J884" s="311"/>
      <c r="K884" s="311"/>
      <c r="L884" s="139"/>
      <c r="M884" s="141"/>
      <c r="N884" s="142"/>
      <c r="O884" s="142"/>
      <c r="P884" s="142"/>
      <c r="Q884" s="142"/>
      <c r="R884" s="142"/>
      <c r="S884" s="142"/>
      <c r="T884" s="143"/>
      <c r="AT884" s="140" t="s">
        <v>179</v>
      </c>
      <c r="AU884" s="140" t="s">
        <v>78</v>
      </c>
      <c r="AV884" s="14" t="s">
        <v>78</v>
      </c>
      <c r="AW884" s="14" t="s">
        <v>30</v>
      </c>
      <c r="AX884" s="14" t="s">
        <v>68</v>
      </c>
      <c r="AY884" s="140" t="s">
        <v>168</v>
      </c>
    </row>
    <row r="885" spans="1:51" s="13" customFormat="1" ht="12">
      <c r="A885" s="306"/>
      <c r="B885" s="307"/>
      <c r="C885" s="306"/>
      <c r="D885" s="308" t="s">
        <v>179</v>
      </c>
      <c r="E885" s="309" t="s">
        <v>3</v>
      </c>
      <c r="F885" s="310" t="s">
        <v>842</v>
      </c>
      <c r="G885" s="306"/>
      <c r="H885" s="309" t="s">
        <v>3</v>
      </c>
      <c r="I885" s="267"/>
      <c r="J885" s="306"/>
      <c r="K885" s="306"/>
      <c r="L885" s="134"/>
      <c r="M885" s="136"/>
      <c r="N885" s="137"/>
      <c r="O885" s="137"/>
      <c r="P885" s="137"/>
      <c r="Q885" s="137"/>
      <c r="R885" s="137"/>
      <c r="S885" s="137"/>
      <c r="T885" s="138"/>
      <c r="AT885" s="135" t="s">
        <v>179</v>
      </c>
      <c r="AU885" s="135" t="s">
        <v>78</v>
      </c>
      <c r="AV885" s="13" t="s">
        <v>76</v>
      </c>
      <c r="AW885" s="13" t="s">
        <v>30</v>
      </c>
      <c r="AX885" s="13" t="s">
        <v>68</v>
      </c>
      <c r="AY885" s="135" t="s">
        <v>168</v>
      </c>
    </row>
    <row r="886" spans="1:51" s="14" customFormat="1" ht="12">
      <c r="A886" s="311"/>
      <c r="B886" s="312"/>
      <c r="C886" s="311"/>
      <c r="D886" s="308" t="s">
        <v>179</v>
      </c>
      <c r="E886" s="313" t="s">
        <v>3</v>
      </c>
      <c r="F886" s="314" t="s">
        <v>918</v>
      </c>
      <c r="G886" s="311"/>
      <c r="H886" s="315">
        <v>0.601</v>
      </c>
      <c r="I886" s="268"/>
      <c r="J886" s="311"/>
      <c r="K886" s="311"/>
      <c r="L886" s="139"/>
      <c r="M886" s="141"/>
      <c r="N886" s="142"/>
      <c r="O886" s="142"/>
      <c r="P886" s="142"/>
      <c r="Q886" s="142"/>
      <c r="R886" s="142"/>
      <c r="S886" s="142"/>
      <c r="T886" s="143"/>
      <c r="AT886" s="140" t="s">
        <v>179</v>
      </c>
      <c r="AU886" s="140" t="s">
        <v>78</v>
      </c>
      <c r="AV886" s="14" t="s">
        <v>78</v>
      </c>
      <c r="AW886" s="14" t="s">
        <v>30</v>
      </c>
      <c r="AX886" s="14" t="s">
        <v>68</v>
      </c>
      <c r="AY886" s="140" t="s">
        <v>168</v>
      </c>
    </row>
    <row r="887" spans="1:51" s="13" customFormat="1" ht="12">
      <c r="A887" s="306"/>
      <c r="B887" s="307"/>
      <c r="C887" s="306"/>
      <c r="D887" s="308" t="s">
        <v>179</v>
      </c>
      <c r="E887" s="309" t="s">
        <v>3</v>
      </c>
      <c r="F887" s="310" t="s">
        <v>844</v>
      </c>
      <c r="G887" s="306"/>
      <c r="H887" s="309" t="s">
        <v>3</v>
      </c>
      <c r="I887" s="267"/>
      <c r="J887" s="306"/>
      <c r="K887" s="306"/>
      <c r="L887" s="134"/>
      <c r="M887" s="136"/>
      <c r="N887" s="137"/>
      <c r="O887" s="137"/>
      <c r="P887" s="137"/>
      <c r="Q887" s="137"/>
      <c r="R887" s="137"/>
      <c r="S887" s="137"/>
      <c r="T887" s="138"/>
      <c r="AT887" s="135" t="s">
        <v>179</v>
      </c>
      <c r="AU887" s="135" t="s">
        <v>78</v>
      </c>
      <c r="AV887" s="13" t="s">
        <v>76</v>
      </c>
      <c r="AW887" s="13" t="s">
        <v>30</v>
      </c>
      <c r="AX887" s="13" t="s">
        <v>68</v>
      </c>
      <c r="AY887" s="135" t="s">
        <v>168</v>
      </c>
    </row>
    <row r="888" spans="1:51" s="14" customFormat="1" ht="12">
      <c r="A888" s="311"/>
      <c r="B888" s="312"/>
      <c r="C888" s="311"/>
      <c r="D888" s="308" t="s">
        <v>179</v>
      </c>
      <c r="E888" s="313" t="s">
        <v>3</v>
      </c>
      <c r="F888" s="314" t="s">
        <v>919</v>
      </c>
      <c r="G888" s="311"/>
      <c r="H888" s="315">
        <v>3.615</v>
      </c>
      <c r="I888" s="268"/>
      <c r="J888" s="311"/>
      <c r="K888" s="311"/>
      <c r="L888" s="139"/>
      <c r="M888" s="141"/>
      <c r="N888" s="142"/>
      <c r="O888" s="142"/>
      <c r="P888" s="142"/>
      <c r="Q888" s="142"/>
      <c r="R888" s="142"/>
      <c r="S888" s="142"/>
      <c r="T888" s="143"/>
      <c r="AT888" s="140" t="s">
        <v>179</v>
      </c>
      <c r="AU888" s="140" t="s">
        <v>78</v>
      </c>
      <c r="AV888" s="14" t="s">
        <v>78</v>
      </c>
      <c r="AW888" s="14" t="s">
        <v>30</v>
      </c>
      <c r="AX888" s="14" t="s">
        <v>68</v>
      </c>
      <c r="AY888" s="140" t="s">
        <v>168</v>
      </c>
    </row>
    <row r="889" spans="1:51" s="13" customFormat="1" ht="12">
      <c r="A889" s="306"/>
      <c r="B889" s="307"/>
      <c r="C889" s="306"/>
      <c r="D889" s="308" t="s">
        <v>179</v>
      </c>
      <c r="E889" s="309" t="s">
        <v>3</v>
      </c>
      <c r="F889" s="310" t="s">
        <v>846</v>
      </c>
      <c r="G889" s="306"/>
      <c r="H889" s="309" t="s">
        <v>3</v>
      </c>
      <c r="I889" s="267"/>
      <c r="J889" s="306"/>
      <c r="K889" s="306"/>
      <c r="L889" s="134"/>
      <c r="M889" s="136"/>
      <c r="N889" s="137"/>
      <c r="O889" s="137"/>
      <c r="P889" s="137"/>
      <c r="Q889" s="137"/>
      <c r="R889" s="137"/>
      <c r="S889" s="137"/>
      <c r="T889" s="138"/>
      <c r="AT889" s="135" t="s">
        <v>179</v>
      </c>
      <c r="AU889" s="135" t="s">
        <v>78</v>
      </c>
      <c r="AV889" s="13" t="s">
        <v>76</v>
      </c>
      <c r="AW889" s="13" t="s">
        <v>30</v>
      </c>
      <c r="AX889" s="13" t="s">
        <v>68</v>
      </c>
      <c r="AY889" s="135" t="s">
        <v>168</v>
      </c>
    </row>
    <row r="890" spans="1:51" s="14" customFormat="1" ht="12">
      <c r="A890" s="311"/>
      <c r="B890" s="312"/>
      <c r="C890" s="311"/>
      <c r="D890" s="308" t="s">
        <v>179</v>
      </c>
      <c r="E890" s="313" t="s">
        <v>3</v>
      </c>
      <c r="F890" s="314" t="s">
        <v>920</v>
      </c>
      <c r="G890" s="311"/>
      <c r="H890" s="315">
        <v>1.893</v>
      </c>
      <c r="I890" s="268"/>
      <c r="J890" s="311"/>
      <c r="K890" s="311"/>
      <c r="L890" s="139"/>
      <c r="M890" s="141"/>
      <c r="N890" s="142"/>
      <c r="O890" s="142"/>
      <c r="P890" s="142"/>
      <c r="Q890" s="142"/>
      <c r="R890" s="142"/>
      <c r="S890" s="142"/>
      <c r="T890" s="143"/>
      <c r="AT890" s="140" t="s">
        <v>179</v>
      </c>
      <c r="AU890" s="140" t="s">
        <v>78</v>
      </c>
      <c r="AV890" s="14" t="s">
        <v>78</v>
      </c>
      <c r="AW890" s="14" t="s">
        <v>30</v>
      </c>
      <c r="AX890" s="14" t="s">
        <v>68</v>
      </c>
      <c r="AY890" s="140" t="s">
        <v>168</v>
      </c>
    </row>
    <row r="891" spans="1:51" s="13" customFormat="1" ht="12">
      <c r="A891" s="306"/>
      <c r="B891" s="307"/>
      <c r="C891" s="306"/>
      <c r="D891" s="308" t="s">
        <v>179</v>
      </c>
      <c r="E891" s="309" t="s">
        <v>3</v>
      </c>
      <c r="F891" s="310" t="s">
        <v>848</v>
      </c>
      <c r="G891" s="306"/>
      <c r="H891" s="309" t="s">
        <v>3</v>
      </c>
      <c r="I891" s="267"/>
      <c r="J891" s="306"/>
      <c r="K891" s="306"/>
      <c r="L891" s="134"/>
      <c r="M891" s="136"/>
      <c r="N891" s="137"/>
      <c r="O891" s="137"/>
      <c r="P891" s="137"/>
      <c r="Q891" s="137"/>
      <c r="R891" s="137"/>
      <c r="S891" s="137"/>
      <c r="T891" s="138"/>
      <c r="AT891" s="135" t="s">
        <v>179</v>
      </c>
      <c r="AU891" s="135" t="s">
        <v>78</v>
      </c>
      <c r="AV891" s="13" t="s">
        <v>76</v>
      </c>
      <c r="AW891" s="13" t="s">
        <v>30</v>
      </c>
      <c r="AX891" s="13" t="s">
        <v>68</v>
      </c>
      <c r="AY891" s="135" t="s">
        <v>168</v>
      </c>
    </row>
    <row r="892" spans="1:51" s="14" customFormat="1" ht="12">
      <c r="A892" s="311"/>
      <c r="B892" s="312"/>
      <c r="C892" s="311"/>
      <c r="D892" s="308" t="s">
        <v>179</v>
      </c>
      <c r="E892" s="313" t="s">
        <v>3</v>
      </c>
      <c r="F892" s="314" t="s">
        <v>921</v>
      </c>
      <c r="G892" s="311"/>
      <c r="H892" s="315">
        <v>2.437</v>
      </c>
      <c r="I892" s="268"/>
      <c r="J892" s="311"/>
      <c r="K892" s="311"/>
      <c r="L892" s="139"/>
      <c r="M892" s="141"/>
      <c r="N892" s="142"/>
      <c r="O892" s="142"/>
      <c r="P892" s="142"/>
      <c r="Q892" s="142"/>
      <c r="R892" s="142"/>
      <c r="S892" s="142"/>
      <c r="T892" s="143"/>
      <c r="AT892" s="140" t="s">
        <v>179</v>
      </c>
      <c r="AU892" s="140" t="s">
        <v>78</v>
      </c>
      <c r="AV892" s="14" t="s">
        <v>78</v>
      </c>
      <c r="AW892" s="14" t="s">
        <v>30</v>
      </c>
      <c r="AX892" s="14" t="s">
        <v>68</v>
      </c>
      <c r="AY892" s="140" t="s">
        <v>168</v>
      </c>
    </row>
    <row r="893" spans="1:51" s="13" customFormat="1" ht="12">
      <c r="A893" s="306"/>
      <c r="B893" s="307"/>
      <c r="C893" s="306"/>
      <c r="D893" s="308" t="s">
        <v>179</v>
      </c>
      <c r="E893" s="309" t="s">
        <v>3</v>
      </c>
      <c r="F893" s="310" t="s">
        <v>850</v>
      </c>
      <c r="G893" s="306"/>
      <c r="H893" s="309" t="s">
        <v>3</v>
      </c>
      <c r="I893" s="267"/>
      <c r="J893" s="306"/>
      <c r="K893" s="306"/>
      <c r="L893" s="134"/>
      <c r="M893" s="136"/>
      <c r="N893" s="137"/>
      <c r="O893" s="137"/>
      <c r="P893" s="137"/>
      <c r="Q893" s="137"/>
      <c r="R893" s="137"/>
      <c r="S893" s="137"/>
      <c r="T893" s="138"/>
      <c r="AT893" s="135" t="s">
        <v>179</v>
      </c>
      <c r="AU893" s="135" t="s">
        <v>78</v>
      </c>
      <c r="AV893" s="13" t="s">
        <v>76</v>
      </c>
      <c r="AW893" s="13" t="s">
        <v>30</v>
      </c>
      <c r="AX893" s="13" t="s">
        <v>68</v>
      </c>
      <c r="AY893" s="135" t="s">
        <v>168</v>
      </c>
    </row>
    <row r="894" spans="1:51" s="14" customFormat="1" ht="12">
      <c r="A894" s="311"/>
      <c r="B894" s="312"/>
      <c r="C894" s="311"/>
      <c r="D894" s="308" t="s">
        <v>179</v>
      </c>
      <c r="E894" s="313" t="s">
        <v>3</v>
      </c>
      <c r="F894" s="314" t="s">
        <v>922</v>
      </c>
      <c r="G894" s="311"/>
      <c r="H894" s="315">
        <v>1.358</v>
      </c>
      <c r="I894" s="268"/>
      <c r="J894" s="311"/>
      <c r="K894" s="311"/>
      <c r="L894" s="139"/>
      <c r="M894" s="141"/>
      <c r="N894" s="142"/>
      <c r="O894" s="142"/>
      <c r="P894" s="142"/>
      <c r="Q894" s="142"/>
      <c r="R894" s="142"/>
      <c r="S894" s="142"/>
      <c r="T894" s="143"/>
      <c r="AT894" s="140" t="s">
        <v>179</v>
      </c>
      <c r="AU894" s="140" t="s">
        <v>78</v>
      </c>
      <c r="AV894" s="14" t="s">
        <v>78</v>
      </c>
      <c r="AW894" s="14" t="s">
        <v>30</v>
      </c>
      <c r="AX894" s="14" t="s">
        <v>68</v>
      </c>
      <c r="AY894" s="140" t="s">
        <v>168</v>
      </c>
    </row>
    <row r="895" spans="1:51" s="14" customFormat="1" ht="12">
      <c r="A895" s="311"/>
      <c r="B895" s="312"/>
      <c r="C895" s="311"/>
      <c r="D895" s="308" t="s">
        <v>179</v>
      </c>
      <c r="E895" s="313" t="s">
        <v>3</v>
      </c>
      <c r="F895" s="314" t="s">
        <v>923</v>
      </c>
      <c r="G895" s="311"/>
      <c r="H895" s="315">
        <v>3.381</v>
      </c>
      <c r="I895" s="268"/>
      <c r="J895" s="311"/>
      <c r="K895" s="311"/>
      <c r="L895" s="139"/>
      <c r="M895" s="141"/>
      <c r="N895" s="142"/>
      <c r="O895" s="142"/>
      <c r="P895" s="142"/>
      <c r="Q895" s="142"/>
      <c r="R895" s="142"/>
      <c r="S895" s="142"/>
      <c r="T895" s="143"/>
      <c r="AT895" s="140" t="s">
        <v>179</v>
      </c>
      <c r="AU895" s="140" t="s">
        <v>78</v>
      </c>
      <c r="AV895" s="14" t="s">
        <v>78</v>
      </c>
      <c r="AW895" s="14" t="s">
        <v>30</v>
      </c>
      <c r="AX895" s="14" t="s">
        <v>68</v>
      </c>
      <c r="AY895" s="140" t="s">
        <v>168</v>
      </c>
    </row>
    <row r="896" spans="1:51" s="15" customFormat="1" ht="12">
      <c r="A896" s="316"/>
      <c r="B896" s="317"/>
      <c r="C896" s="316"/>
      <c r="D896" s="308" t="s">
        <v>179</v>
      </c>
      <c r="E896" s="318" t="s">
        <v>3</v>
      </c>
      <c r="F896" s="319" t="s">
        <v>186</v>
      </c>
      <c r="G896" s="316"/>
      <c r="H896" s="320">
        <v>18.917</v>
      </c>
      <c r="I896" s="269"/>
      <c r="J896" s="316"/>
      <c r="K896" s="316"/>
      <c r="L896" s="144"/>
      <c r="M896" s="146"/>
      <c r="N896" s="147"/>
      <c r="O896" s="147"/>
      <c r="P896" s="147"/>
      <c r="Q896" s="147"/>
      <c r="R896" s="147"/>
      <c r="S896" s="147"/>
      <c r="T896" s="148"/>
      <c r="AT896" s="145" t="s">
        <v>179</v>
      </c>
      <c r="AU896" s="145" t="s">
        <v>78</v>
      </c>
      <c r="AV896" s="15" t="s">
        <v>175</v>
      </c>
      <c r="AW896" s="15" t="s">
        <v>30</v>
      </c>
      <c r="AX896" s="15" t="s">
        <v>76</v>
      </c>
      <c r="AY896" s="145" t="s">
        <v>168</v>
      </c>
    </row>
    <row r="897" spans="1:65" s="2" customFormat="1" ht="16.5" customHeight="1">
      <c r="A897" s="273"/>
      <c r="B897" s="276"/>
      <c r="C897" s="326" t="s">
        <v>1107</v>
      </c>
      <c r="D897" s="326" t="s">
        <v>332</v>
      </c>
      <c r="E897" s="327" t="s">
        <v>1108</v>
      </c>
      <c r="F897" s="328" t="s">
        <v>1109</v>
      </c>
      <c r="G897" s="329" t="s">
        <v>263</v>
      </c>
      <c r="H897" s="330">
        <v>19.863</v>
      </c>
      <c r="I897" s="272"/>
      <c r="J897" s="331">
        <f>ROUND(I897*H897,2)</f>
        <v>0</v>
      </c>
      <c r="K897" s="328" t="s">
        <v>174</v>
      </c>
      <c r="L897" s="154"/>
      <c r="M897" s="155" t="s">
        <v>3</v>
      </c>
      <c r="N897" s="156" t="s">
        <v>39</v>
      </c>
      <c r="O897" s="128">
        <v>0</v>
      </c>
      <c r="P897" s="128">
        <f>O897*H897</f>
        <v>0</v>
      </c>
      <c r="Q897" s="128">
        <v>0.0015</v>
      </c>
      <c r="R897" s="128">
        <f>Q897*H897</f>
        <v>0.0297945</v>
      </c>
      <c r="S897" s="128">
        <v>0</v>
      </c>
      <c r="T897" s="129">
        <f>S897*H897</f>
        <v>0</v>
      </c>
      <c r="U897" s="31"/>
      <c r="V897" s="31"/>
      <c r="W897" s="31"/>
      <c r="X897" s="31"/>
      <c r="Y897" s="31"/>
      <c r="Z897" s="31"/>
      <c r="AA897" s="31"/>
      <c r="AB897" s="31"/>
      <c r="AC897" s="31"/>
      <c r="AD897" s="31"/>
      <c r="AE897" s="31"/>
      <c r="AR897" s="130" t="s">
        <v>440</v>
      </c>
      <c r="AT897" s="130" t="s">
        <v>332</v>
      </c>
      <c r="AU897" s="130" t="s">
        <v>78</v>
      </c>
      <c r="AY897" s="19" t="s">
        <v>168</v>
      </c>
      <c r="BE897" s="131">
        <f>IF(N897="základní",J897,0)</f>
        <v>0</v>
      </c>
      <c r="BF897" s="131">
        <f>IF(N897="snížená",J897,0)</f>
        <v>0</v>
      </c>
      <c r="BG897" s="131">
        <f>IF(N897="zákl. přenesená",J897,0)</f>
        <v>0</v>
      </c>
      <c r="BH897" s="131">
        <f>IF(N897="sníž. přenesená",J897,0)</f>
        <v>0</v>
      </c>
      <c r="BI897" s="131">
        <f>IF(N897="nulová",J897,0)</f>
        <v>0</v>
      </c>
      <c r="BJ897" s="19" t="s">
        <v>76</v>
      </c>
      <c r="BK897" s="131">
        <f>ROUND(I897*H897,2)</f>
        <v>0</v>
      </c>
      <c r="BL897" s="19" t="s">
        <v>323</v>
      </c>
      <c r="BM897" s="130" t="s">
        <v>1110</v>
      </c>
    </row>
    <row r="898" spans="1:51" s="14" customFormat="1" ht="12">
      <c r="A898" s="311"/>
      <c r="B898" s="312"/>
      <c r="C898" s="311"/>
      <c r="D898" s="308" t="s">
        <v>179</v>
      </c>
      <c r="E898" s="311"/>
      <c r="F898" s="314" t="s">
        <v>1111</v>
      </c>
      <c r="G898" s="311"/>
      <c r="H898" s="315">
        <v>19.863</v>
      </c>
      <c r="I898" s="268"/>
      <c r="J898" s="311"/>
      <c r="K898" s="311"/>
      <c r="L898" s="139"/>
      <c r="M898" s="141"/>
      <c r="N898" s="142"/>
      <c r="O898" s="142"/>
      <c r="P898" s="142"/>
      <c r="Q898" s="142"/>
      <c r="R898" s="142"/>
      <c r="S898" s="142"/>
      <c r="T898" s="143"/>
      <c r="AT898" s="140" t="s">
        <v>179</v>
      </c>
      <c r="AU898" s="140" t="s">
        <v>78</v>
      </c>
      <c r="AV898" s="14" t="s">
        <v>78</v>
      </c>
      <c r="AW898" s="14" t="s">
        <v>4</v>
      </c>
      <c r="AX898" s="14" t="s">
        <v>76</v>
      </c>
      <c r="AY898" s="140" t="s">
        <v>168</v>
      </c>
    </row>
    <row r="899" spans="1:65" s="2" customFormat="1" ht="24.2" customHeight="1">
      <c r="A899" s="273"/>
      <c r="B899" s="276"/>
      <c r="C899" s="298" t="s">
        <v>1112</v>
      </c>
      <c r="D899" s="298" t="s">
        <v>170</v>
      </c>
      <c r="E899" s="299" t="s">
        <v>1113</v>
      </c>
      <c r="F899" s="300" t="s">
        <v>1114</v>
      </c>
      <c r="G899" s="301" t="s">
        <v>263</v>
      </c>
      <c r="H899" s="302">
        <v>311.526</v>
      </c>
      <c r="I899" s="266"/>
      <c r="J899" s="303">
        <f>ROUND(I899*H899,2)</f>
        <v>0</v>
      </c>
      <c r="K899" s="300" t="s">
        <v>174</v>
      </c>
      <c r="L899" s="32"/>
      <c r="M899" s="126" t="s">
        <v>3</v>
      </c>
      <c r="N899" s="127" t="s">
        <v>39</v>
      </c>
      <c r="O899" s="128">
        <v>0.142</v>
      </c>
      <c r="P899" s="128">
        <f>O899*H899</f>
        <v>44.236692</v>
      </c>
      <c r="Q899" s="128">
        <v>0.00012</v>
      </c>
      <c r="R899" s="128">
        <f>Q899*H899</f>
        <v>0.03738312</v>
      </c>
      <c r="S899" s="128">
        <v>0</v>
      </c>
      <c r="T899" s="129">
        <f>S899*H899</f>
        <v>0</v>
      </c>
      <c r="U899" s="31"/>
      <c r="V899" s="31"/>
      <c r="W899" s="31"/>
      <c r="X899" s="31"/>
      <c r="Y899" s="31"/>
      <c r="Z899" s="31"/>
      <c r="AA899" s="31"/>
      <c r="AB899" s="31"/>
      <c r="AC899" s="31"/>
      <c r="AD899" s="31"/>
      <c r="AE899" s="31"/>
      <c r="AR899" s="130" t="s">
        <v>323</v>
      </c>
      <c r="AT899" s="130" t="s">
        <v>170</v>
      </c>
      <c r="AU899" s="130" t="s">
        <v>78</v>
      </c>
      <c r="AY899" s="19" t="s">
        <v>168</v>
      </c>
      <c r="BE899" s="131">
        <f>IF(N899="základní",J899,0)</f>
        <v>0</v>
      </c>
      <c r="BF899" s="131">
        <f>IF(N899="snížená",J899,0)</f>
        <v>0</v>
      </c>
      <c r="BG899" s="131">
        <f>IF(N899="zákl. přenesená",J899,0)</f>
        <v>0</v>
      </c>
      <c r="BH899" s="131">
        <f>IF(N899="sníž. přenesená",J899,0)</f>
        <v>0</v>
      </c>
      <c r="BI899" s="131">
        <f>IF(N899="nulová",J899,0)</f>
        <v>0</v>
      </c>
      <c r="BJ899" s="19" t="s">
        <v>76</v>
      </c>
      <c r="BK899" s="131">
        <f>ROUND(I899*H899,2)</f>
        <v>0</v>
      </c>
      <c r="BL899" s="19" t="s">
        <v>323</v>
      </c>
      <c r="BM899" s="130" t="s">
        <v>1115</v>
      </c>
    </row>
    <row r="900" spans="1:47" s="2" customFormat="1" ht="12">
      <c r="A900" s="273"/>
      <c r="B900" s="276"/>
      <c r="C900" s="273"/>
      <c r="D900" s="304" t="s">
        <v>177</v>
      </c>
      <c r="E900" s="273"/>
      <c r="F900" s="305" t="s">
        <v>1116</v>
      </c>
      <c r="G900" s="273"/>
      <c r="H900" s="273"/>
      <c r="I900" s="263"/>
      <c r="J900" s="273"/>
      <c r="K900" s="273"/>
      <c r="L900" s="32"/>
      <c r="M900" s="132"/>
      <c r="N900" s="133"/>
      <c r="O900" s="50"/>
      <c r="P900" s="50"/>
      <c r="Q900" s="50"/>
      <c r="R900" s="50"/>
      <c r="S900" s="50"/>
      <c r="T900" s="51"/>
      <c r="U900" s="31"/>
      <c r="V900" s="31"/>
      <c r="W900" s="31"/>
      <c r="X900" s="31"/>
      <c r="Y900" s="31"/>
      <c r="Z900" s="31"/>
      <c r="AA900" s="31"/>
      <c r="AB900" s="31"/>
      <c r="AC900" s="31"/>
      <c r="AD900" s="31"/>
      <c r="AE900" s="31"/>
      <c r="AT900" s="19" t="s">
        <v>177</v>
      </c>
      <c r="AU900" s="19" t="s">
        <v>78</v>
      </c>
    </row>
    <row r="901" spans="1:51" s="13" customFormat="1" ht="12">
      <c r="A901" s="306"/>
      <c r="B901" s="307"/>
      <c r="C901" s="306"/>
      <c r="D901" s="308" t="s">
        <v>179</v>
      </c>
      <c r="E901" s="309" t="s">
        <v>3</v>
      </c>
      <c r="F901" s="310" t="s">
        <v>869</v>
      </c>
      <c r="G901" s="306"/>
      <c r="H901" s="309" t="s">
        <v>3</v>
      </c>
      <c r="I901" s="267"/>
      <c r="J901" s="306"/>
      <c r="K901" s="306"/>
      <c r="L901" s="134"/>
      <c r="M901" s="136"/>
      <c r="N901" s="137"/>
      <c r="O901" s="137"/>
      <c r="P901" s="137"/>
      <c r="Q901" s="137"/>
      <c r="R901" s="137"/>
      <c r="S901" s="137"/>
      <c r="T901" s="138"/>
      <c r="AT901" s="135" t="s">
        <v>179</v>
      </c>
      <c r="AU901" s="135" t="s">
        <v>78</v>
      </c>
      <c r="AV901" s="13" t="s">
        <v>76</v>
      </c>
      <c r="AW901" s="13" t="s">
        <v>30</v>
      </c>
      <c r="AX901" s="13" t="s">
        <v>68</v>
      </c>
      <c r="AY901" s="135" t="s">
        <v>168</v>
      </c>
    </row>
    <row r="902" spans="1:51" s="13" customFormat="1" ht="12">
      <c r="A902" s="306"/>
      <c r="B902" s="307"/>
      <c r="C902" s="306"/>
      <c r="D902" s="308" t="s">
        <v>179</v>
      </c>
      <c r="E902" s="309" t="s">
        <v>3</v>
      </c>
      <c r="F902" s="310" t="s">
        <v>1117</v>
      </c>
      <c r="G902" s="306"/>
      <c r="H902" s="309" t="s">
        <v>3</v>
      </c>
      <c r="I902" s="267"/>
      <c r="J902" s="306"/>
      <c r="K902" s="306"/>
      <c r="L902" s="134"/>
      <c r="M902" s="136"/>
      <c r="N902" s="137"/>
      <c r="O902" s="137"/>
      <c r="P902" s="137"/>
      <c r="Q902" s="137"/>
      <c r="R902" s="137"/>
      <c r="S902" s="137"/>
      <c r="T902" s="138"/>
      <c r="AT902" s="135" t="s">
        <v>179</v>
      </c>
      <c r="AU902" s="135" t="s">
        <v>78</v>
      </c>
      <c r="AV902" s="13" t="s">
        <v>76</v>
      </c>
      <c r="AW902" s="13" t="s">
        <v>30</v>
      </c>
      <c r="AX902" s="13" t="s">
        <v>68</v>
      </c>
      <c r="AY902" s="135" t="s">
        <v>168</v>
      </c>
    </row>
    <row r="903" spans="1:51" s="14" customFormat="1" ht="12">
      <c r="A903" s="311"/>
      <c r="B903" s="312"/>
      <c r="C903" s="311"/>
      <c r="D903" s="308" t="s">
        <v>179</v>
      </c>
      <c r="E903" s="313" t="s">
        <v>3</v>
      </c>
      <c r="F903" s="314" t="s">
        <v>836</v>
      </c>
      <c r="G903" s="311"/>
      <c r="H903" s="315">
        <v>160</v>
      </c>
      <c r="I903" s="268"/>
      <c r="J903" s="311"/>
      <c r="K903" s="311"/>
      <c r="L903" s="139"/>
      <c r="M903" s="141"/>
      <c r="N903" s="142"/>
      <c r="O903" s="142"/>
      <c r="P903" s="142"/>
      <c r="Q903" s="142"/>
      <c r="R903" s="142"/>
      <c r="S903" s="142"/>
      <c r="T903" s="143"/>
      <c r="AT903" s="140" t="s">
        <v>179</v>
      </c>
      <c r="AU903" s="140" t="s">
        <v>78</v>
      </c>
      <c r="AV903" s="14" t="s">
        <v>78</v>
      </c>
      <c r="AW903" s="14" t="s">
        <v>30</v>
      </c>
      <c r="AX903" s="14" t="s">
        <v>68</v>
      </c>
      <c r="AY903" s="140" t="s">
        <v>168</v>
      </c>
    </row>
    <row r="904" spans="1:51" s="14" customFormat="1" ht="12">
      <c r="A904" s="311"/>
      <c r="B904" s="312"/>
      <c r="C904" s="311"/>
      <c r="D904" s="308" t="s">
        <v>179</v>
      </c>
      <c r="E904" s="313" t="s">
        <v>3</v>
      </c>
      <c r="F904" s="314" t="s">
        <v>1118</v>
      </c>
      <c r="G904" s="311"/>
      <c r="H904" s="315">
        <v>-4.237</v>
      </c>
      <c r="I904" s="268"/>
      <c r="J904" s="311"/>
      <c r="K904" s="311"/>
      <c r="L904" s="139"/>
      <c r="M904" s="141"/>
      <c r="N904" s="142"/>
      <c r="O904" s="142"/>
      <c r="P904" s="142"/>
      <c r="Q904" s="142"/>
      <c r="R904" s="142"/>
      <c r="S904" s="142"/>
      <c r="T904" s="143"/>
      <c r="AT904" s="140" t="s">
        <v>179</v>
      </c>
      <c r="AU904" s="140" t="s">
        <v>78</v>
      </c>
      <c r="AV904" s="14" t="s">
        <v>78</v>
      </c>
      <c r="AW904" s="14" t="s">
        <v>30</v>
      </c>
      <c r="AX904" s="14" t="s">
        <v>68</v>
      </c>
      <c r="AY904" s="140" t="s">
        <v>168</v>
      </c>
    </row>
    <row r="905" spans="1:51" s="16" customFormat="1" ht="12">
      <c r="A905" s="321"/>
      <c r="B905" s="322"/>
      <c r="C905" s="321"/>
      <c r="D905" s="308" t="s">
        <v>179</v>
      </c>
      <c r="E905" s="323" t="s">
        <v>3</v>
      </c>
      <c r="F905" s="324" t="s">
        <v>198</v>
      </c>
      <c r="G905" s="321"/>
      <c r="H905" s="325">
        <v>155.763</v>
      </c>
      <c r="I905" s="270"/>
      <c r="J905" s="321"/>
      <c r="K905" s="321"/>
      <c r="L905" s="149"/>
      <c r="M905" s="151"/>
      <c r="N905" s="152"/>
      <c r="O905" s="152"/>
      <c r="P905" s="152"/>
      <c r="Q905" s="152"/>
      <c r="R905" s="152"/>
      <c r="S905" s="152"/>
      <c r="T905" s="153"/>
      <c r="AT905" s="150" t="s">
        <v>179</v>
      </c>
      <c r="AU905" s="150" t="s">
        <v>78</v>
      </c>
      <c r="AV905" s="16" t="s">
        <v>199</v>
      </c>
      <c r="AW905" s="16" t="s">
        <v>30</v>
      </c>
      <c r="AX905" s="16" t="s">
        <v>68</v>
      </c>
      <c r="AY905" s="150" t="s">
        <v>168</v>
      </c>
    </row>
    <row r="906" spans="1:51" s="14" customFormat="1" ht="12">
      <c r="A906" s="311"/>
      <c r="B906" s="312"/>
      <c r="C906" s="311"/>
      <c r="D906" s="308" t="s">
        <v>179</v>
      </c>
      <c r="E906" s="313" t="s">
        <v>3</v>
      </c>
      <c r="F906" s="314" t="s">
        <v>1119</v>
      </c>
      <c r="G906" s="311"/>
      <c r="H906" s="315">
        <v>155.763</v>
      </c>
      <c r="I906" s="268"/>
      <c r="J906" s="311"/>
      <c r="K906" s="311"/>
      <c r="L906" s="139"/>
      <c r="M906" s="141"/>
      <c r="N906" s="142"/>
      <c r="O906" s="142"/>
      <c r="P906" s="142"/>
      <c r="Q906" s="142"/>
      <c r="R906" s="142"/>
      <c r="S906" s="142"/>
      <c r="T906" s="143"/>
      <c r="AT906" s="140" t="s">
        <v>179</v>
      </c>
      <c r="AU906" s="140" t="s">
        <v>78</v>
      </c>
      <c r="AV906" s="14" t="s">
        <v>78</v>
      </c>
      <c r="AW906" s="14" t="s">
        <v>30</v>
      </c>
      <c r="AX906" s="14" t="s">
        <v>68</v>
      </c>
      <c r="AY906" s="140" t="s">
        <v>168</v>
      </c>
    </row>
    <row r="907" spans="1:51" s="15" customFormat="1" ht="12">
      <c r="A907" s="316"/>
      <c r="B907" s="317"/>
      <c r="C907" s="316"/>
      <c r="D907" s="308" t="s">
        <v>179</v>
      </c>
      <c r="E907" s="318" t="s">
        <v>3</v>
      </c>
      <c r="F907" s="319" t="s">
        <v>186</v>
      </c>
      <c r="G907" s="316"/>
      <c r="H907" s="320">
        <v>311.526</v>
      </c>
      <c r="I907" s="269"/>
      <c r="J907" s="316"/>
      <c r="K907" s="316"/>
      <c r="L907" s="144"/>
      <c r="M907" s="146"/>
      <c r="N907" s="147"/>
      <c r="O907" s="147"/>
      <c r="P907" s="147"/>
      <c r="Q907" s="147"/>
      <c r="R907" s="147"/>
      <c r="S907" s="147"/>
      <c r="T907" s="148"/>
      <c r="AT907" s="145" t="s">
        <v>179</v>
      </c>
      <c r="AU907" s="145" t="s">
        <v>78</v>
      </c>
      <c r="AV907" s="15" t="s">
        <v>175</v>
      </c>
      <c r="AW907" s="15" t="s">
        <v>30</v>
      </c>
      <c r="AX907" s="15" t="s">
        <v>76</v>
      </c>
      <c r="AY907" s="145" t="s">
        <v>168</v>
      </c>
    </row>
    <row r="908" spans="1:65" s="2" customFormat="1" ht="16.5" customHeight="1">
      <c r="A908" s="273"/>
      <c r="B908" s="276"/>
      <c r="C908" s="326" t="s">
        <v>1120</v>
      </c>
      <c r="D908" s="326" t="s">
        <v>332</v>
      </c>
      <c r="E908" s="327" t="s">
        <v>1121</v>
      </c>
      <c r="F908" s="328" t="s">
        <v>1122</v>
      </c>
      <c r="G908" s="329" t="s">
        <v>263</v>
      </c>
      <c r="H908" s="330">
        <v>327.102</v>
      </c>
      <c r="I908" s="272"/>
      <c r="J908" s="331">
        <f>ROUND(I908*H908,2)</f>
        <v>0</v>
      </c>
      <c r="K908" s="328" t="s">
        <v>174</v>
      </c>
      <c r="L908" s="154"/>
      <c r="M908" s="155" t="s">
        <v>3</v>
      </c>
      <c r="N908" s="156" t="s">
        <v>39</v>
      </c>
      <c r="O908" s="128">
        <v>0</v>
      </c>
      <c r="P908" s="128">
        <f>O908*H908</f>
        <v>0</v>
      </c>
      <c r="Q908" s="128">
        <v>0.0045</v>
      </c>
      <c r="R908" s="128">
        <f>Q908*H908</f>
        <v>1.4719589999999998</v>
      </c>
      <c r="S908" s="128">
        <v>0</v>
      </c>
      <c r="T908" s="129">
        <f>S908*H908</f>
        <v>0</v>
      </c>
      <c r="U908" s="31"/>
      <c r="V908" s="31"/>
      <c r="W908" s="31"/>
      <c r="X908" s="31"/>
      <c r="Y908" s="31"/>
      <c r="Z908" s="31"/>
      <c r="AA908" s="31"/>
      <c r="AB908" s="31"/>
      <c r="AC908" s="31"/>
      <c r="AD908" s="31"/>
      <c r="AE908" s="31"/>
      <c r="AR908" s="130" t="s">
        <v>440</v>
      </c>
      <c r="AT908" s="130" t="s">
        <v>332</v>
      </c>
      <c r="AU908" s="130" t="s">
        <v>78</v>
      </c>
      <c r="AY908" s="19" t="s">
        <v>168</v>
      </c>
      <c r="BE908" s="131">
        <f>IF(N908="základní",J908,0)</f>
        <v>0</v>
      </c>
      <c r="BF908" s="131">
        <f>IF(N908="snížená",J908,0)</f>
        <v>0</v>
      </c>
      <c r="BG908" s="131">
        <f>IF(N908="zákl. přenesená",J908,0)</f>
        <v>0</v>
      </c>
      <c r="BH908" s="131">
        <f>IF(N908="sníž. přenesená",J908,0)</f>
        <v>0</v>
      </c>
      <c r="BI908" s="131">
        <f>IF(N908="nulová",J908,0)</f>
        <v>0</v>
      </c>
      <c r="BJ908" s="19" t="s">
        <v>76</v>
      </c>
      <c r="BK908" s="131">
        <f>ROUND(I908*H908,2)</f>
        <v>0</v>
      </c>
      <c r="BL908" s="19" t="s">
        <v>323</v>
      </c>
      <c r="BM908" s="130" t="s">
        <v>1123</v>
      </c>
    </row>
    <row r="909" spans="1:51" s="14" customFormat="1" ht="12">
      <c r="A909" s="311"/>
      <c r="B909" s="312"/>
      <c r="C909" s="311"/>
      <c r="D909" s="308" t="s">
        <v>179</v>
      </c>
      <c r="E909" s="311"/>
      <c r="F909" s="314" t="s">
        <v>1124</v>
      </c>
      <c r="G909" s="311"/>
      <c r="H909" s="315">
        <v>327.102</v>
      </c>
      <c r="I909" s="268"/>
      <c r="J909" s="311"/>
      <c r="K909" s="311"/>
      <c r="L909" s="139"/>
      <c r="M909" s="141"/>
      <c r="N909" s="142"/>
      <c r="O909" s="142"/>
      <c r="P909" s="142"/>
      <c r="Q909" s="142"/>
      <c r="R909" s="142"/>
      <c r="S909" s="142"/>
      <c r="T909" s="143"/>
      <c r="AT909" s="140" t="s">
        <v>179</v>
      </c>
      <c r="AU909" s="140" t="s">
        <v>78</v>
      </c>
      <c r="AV909" s="14" t="s">
        <v>78</v>
      </c>
      <c r="AW909" s="14" t="s">
        <v>4</v>
      </c>
      <c r="AX909" s="14" t="s">
        <v>76</v>
      </c>
      <c r="AY909" s="140" t="s">
        <v>168</v>
      </c>
    </row>
    <row r="910" spans="1:65" s="2" customFormat="1" ht="24.2" customHeight="1">
      <c r="A910" s="273"/>
      <c r="B910" s="276"/>
      <c r="C910" s="298" t="s">
        <v>1125</v>
      </c>
      <c r="D910" s="298" t="s">
        <v>170</v>
      </c>
      <c r="E910" s="299" t="s">
        <v>1126</v>
      </c>
      <c r="F910" s="300" t="s">
        <v>1127</v>
      </c>
      <c r="G910" s="301" t="s">
        <v>824</v>
      </c>
      <c r="H910" s="302">
        <v>3097.748</v>
      </c>
      <c r="I910" s="266"/>
      <c r="J910" s="303">
        <f>ROUND(I910*H910,2)</f>
        <v>0</v>
      </c>
      <c r="K910" s="300" t="s">
        <v>174</v>
      </c>
      <c r="L910" s="32"/>
      <c r="M910" s="126" t="s">
        <v>3</v>
      </c>
      <c r="N910" s="127" t="s">
        <v>39</v>
      </c>
      <c r="O910" s="128">
        <v>0</v>
      </c>
      <c r="P910" s="128">
        <f>O910*H910</f>
        <v>0</v>
      </c>
      <c r="Q910" s="128">
        <v>0</v>
      </c>
      <c r="R910" s="128">
        <f>Q910*H910</f>
        <v>0</v>
      </c>
      <c r="S910" s="128">
        <v>0</v>
      </c>
      <c r="T910" s="129">
        <f>S910*H910</f>
        <v>0</v>
      </c>
      <c r="U910" s="31"/>
      <c r="V910" s="31"/>
      <c r="W910" s="31"/>
      <c r="X910" s="31"/>
      <c r="Y910" s="31"/>
      <c r="Z910" s="31"/>
      <c r="AA910" s="31"/>
      <c r="AB910" s="31"/>
      <c r="AC910" s="31"/>
      <c r="AD910" s="31"/>
      <c r="AE910" s="31"/>
      <c r="AR910" s="130" t="s">
        <v>323</v>
      </c>
      <c r="AT910" s="130" t="s">
        <v>170</v>
      </c>
      <c r="AU910" s="130" t="s">
        <v>78</v>
      </c>
      <c r="AY910" s="19" t="s">
        <v>168</v>
      </c>
      <c r="BE910" s="131">
        <f>IF(N910="základní",J910,0)</f>
        <v>0</v>
      </c>
      <c r="BF910" s="131">
        <f>IF(N910="snížená",J910,0)</f>
        <v>0</v>
      </c>
      <c r="BG910" s="131">
        <f>IF(N910="zákl. přenesená",J910,0)</f>
        <v>0</v>
      </c>
      <c r="BH910" s="131">
        <f>IF(N910="sníž. přenesená",J910,0)</f>
        <v>0</v>
      </c>
      <c r="BI910" s="131">
        <f>IF(N910="nulová",J910,0)</f>
        <v>0</v>
      </c>
      <c r="BJ910" s="19" t="s">
        <v>76</v>
      </c>
      <c r="BK910" s="131">
        <f>ROUND(I910*H910,2)</f>
        <v>0</v>
      </c>
      <c r="BL910" s="19" t="s">
        <v>323</v>
      </c>
      <c r="BM910" s="130" t="s">
        <v>1128</v>
      </c>
    </row>
    <row r="911" spans="1:47" s="2" customFormat="1" ht="12">
      <c r="A911" s="273"/>
      <c r="B911" s="276"/>
      <c r="C911" s="273"/>
      <c r="D911" s="304" t="s">
        <v>177</v>
      </c>
      <c r="E911" s="273"/>
      <c r="F911" s="305" t="s">
        <v>1129</v>
      </c>
      <c r="G911" s="273"/>
      <c r="H911" s="273"/>
      <c r="I911" s="263"/>
      <c r="J911" s="273"/>
      <c r="K911" s="273"/>
      <c r="L911" s="32"/>
      <c r="M911" s="132"/>
      <c r="N911" s="133"/>
      <c r="O911" s="50"/>
      <c r="P911" s="50"/>
      <c r="Q911" s="50"/>
      <c r="R911" s="50"/>
      <c r="S911" s="50"/>
      <c r="T911" s="51"/>
      <c r="U911" s="31"/>
      <c r="V911" s="31"/>
      <c r="W911" s="31"/>
      <c r="X911" s="31"/>
      <c r="Y911" s="31"/>
      <c r="Z911" s="31"/>
      <c r="AA911" s="31"/>
      <c r="AB911" s="31"/>
      <c r="AC911" s="31"/>
      <c r="AD911" s="31"/>
      <c r="AE911" s="31"/>
      <c r="AT911" s="19" t="s">
        <v>177</v>
      </c>
      <c r="AU911" s="19" t="s">
        <v>78</v>
      </c>
    </row>
    <row r="912" spans="1:63" s="12" customFormat="1" ht="22.9" customHeight="1">
      <c r="A912" s="291"/>
      <c r="B912" s="292"/>
      <c r="C912" s="291"/>
      <c r="D912" s="293" t="s">
        <v>67</v>
      </c>
      <c r="E912" s="296" t="s">
        <v>1130</v>
      </c>
      <c r="F912" s="296" t="s">
        <v>1131</v>
      </c>
      <c r="G912" s="291"/>
      <c r="H912" s="291"/>
      <c r="I912" s="271"/>
      <c r="J912" s="297">
        <f>BK912</f>
        <v>0</v>
      </c>
      <c r="K912" s="291"/>
      <c r="L912" s="118"/>
      <c r="M912" s="120"/>
      <c r="N912" s="121"/>
      <c r="O912" s="121"/>
      <c r="P912" s="122">
        <f>SUM(P913:P920)</f>
        <v>52.56043</v>
      </c>
      <c r="Q912" s="121"/>
      <c r="R912" s="122">
        <f>SUM(R913:R920)</f>
        <v>0.1073033</v>
      </c>
      <c r="S912" s="121"/>
      <c r="T912" s="123">
        <f>SUM(T913:T920)</f>
        <v>0</v>
      </c>
      <c r="AR912" s="119" t="s">
        <v>78</v>
      </c>
      <c r="AT912" s="124" t="s">
        <v>67</v>
      </c>
      <c r="AU912" s="124" t="s">
        <v>76</v>
      </c>
      <c r="AY912" s="119" t="s">
        <v>168</v>
      </c>
      <c r="BK912" s="125">
        <f>SUM(BK913:BK920)</f>
        <v>0</v>
      </c>
    </row>
    <row r="913" spans="1:65" s="2" customFormat="1" ht="62.65" customHeight="1">
      <c r="A913" s="273"/>
      <c r="B913" s="276"/>
      <c r="C913" s="298" t="s">
        <v>1132</v>
      </c>
      <c r="D913" s="298" t="s">
        <v>170</v>
      </c>
      <c r="E913" s="299" t="s">
        <v>1133</v>
      </c>
      <c r="F913" s="300" t="s">
        <v>1134</v>
      </c>
      <c r="G913" s="301" t="s">
        <v>263</v>
      </c>
      <c r="H913" s="302">
        <v>90.935</v>
      </c>
      <c r="I913" s="266"/>
      <c r="J913" s="303">
        <f>ROUND(I913*H913,2)</f>
        <v>0</v>
      </c>
      <c r="K913" s="300" t="s">
        <v>3</v>
      </c>
      <c r="L913" s="32"/>
      <c r="M913" s="126" t="s">
        <v>3</v>
      </c>
      <c r="N913" s="127" t="s">
        <v>39</v>
      </c>
      <c r="O913" s="128">
        <v>0.578</v>
      </c>
      <c r="P913" s="128">
        <f>O913*H913</f>
        <v>52.56043</v>
      </c>
      <c r="Q913" s="128">
        <v>0.00118</v>
      </c>
      <c r="R913" s="128">
        <f>Q913*H913</f>
        <v>0.1073033</v>
      </c>
      <c r="S913" s="128">
        <v>0</v>
      </c>
      <c r="T913" s="129">
        <f>S913*H913</f>
        <v>0</v>
      </c>
      <c r="U913" s="31"/>
      <c r="V913" s="31"/>
      <c r="W913" s="31"/>
      <c r="X913" s="31"/>
      <c r="Y913" s="31"/>
      <c r="Z913" s="31"/>
      <c r="AA913" s="31"/>
      <c r="AB913" s="31"/>
      <c r="AC913" s="31"/>
      <c r="AD913" s="31"/>
      <c r="AE913" s="31"/>
      <c r="AR913" s="130" t="s">
        <v>323</v>
      </c>
      <c r="AT913" s="130" t="s">
        <v>170</v>
      </c>
      <c r="AU913" s="130" t="s">
        <v>78</v>
      </c>
      <c r="AY913" s="19" t="s">
        <v>168</v>
      </c>
      <c r="BE913" s="131">
        <f>IF(N913="základní",J913,0)</f>
        <v>0</v>
      </c>
      <c r="BF913" s="131">
        <f>IF(N913="snížená",J913,0)</f>
        <v>0</v>
      </c>
      <c r="BG913" s="131">
        <f>IF(N913="zákl. přenesená",J913,0)</f>
        <v>0</v>
      </c>
      <c r="BH913" s="131">
        <f>IF(N913="sníž. přenesená",J913,0)</f>
        <v>0</v>
      </c>
      <c r="BI913" s="131">
        <f>IF(N913="nulová",J913,0)</f>
        <v>0</v>
      </c>
      <c r="BJ913" s="19" t="s">
        <v>76</v>
      </c>
      <c r="BK913" s="131">
        <f>ROUND(I913*H913,2)</f>
        <v>0</v>
      </c>
      <c r="BL913" s="19" t="s">
        <v>323</v>
      </c>
      <c r="BM913" s="130" t="s">
        <v>1135</v>
      </c>
    </row>
    <row r="914" spans="1:51" s="13" customFormat="1" ht="12">
      <c r="A914" s="306"/>
      <c r="B914" s="307"/>
      <c r="C914" s="306"/>
      <c r="D914" s="308" t="s">
        <v>179</v>
      </c>
      <c r="E914" s="309" t="s">
        <v>3</v>
      </c>
      <c r="F914" s="310" t="s">
        <v>1136</v>
      </c>
      <c r="G914" s="306"/>
      <c r="H914" s="309" t="s">
        <v>3</v>
      </c>
      <c r="I914" s="267"/>
      <c r="J914" s="306"/>
      <c r="K914" s="306"/>
      <c r="L914" s="134"/>
      <c r="M914" s="136"/>
      <c r="N914" s="137"/>
      <c r="O914" s="137"/>
      <c r="P914" s="137"/>
      <c r="Q914" s="137"/>
      <c r="R914" s="137"/>
      <c r="S914" s="137"/>
      <c r="T914" s="138"/>
      <c r="AT914" s="135" t="s">
        <v>179</v>
      </c>
      <c r="AU914" s="135" t="s">
        <v>78</v>
      </c>
      <c r="AV914" s="13" t="s">
        <v>76</v>
      </c>
      <c r="AW914" s="13" t="s">
        <v>30</v>
      </c>
      <c r="AX914" s="13" t="s">
        <v>68</v>
      </c>
      <c r="AY914" s="135" t="s">
        <v>168</v>
      </c>
    </row>
    <row r="915" spans="1:51" s="13" customFormat="1" ht="12">
      <c r="A915" s="306"/>
      <c r="B915" s="307"/>
      <c r="C915" s="306"/>
      <c r="D915" s="308" t="s">
        <v>179</v>
      </c>
      <c r="E915" s="309" t="s">
        <v>3</v>
      </c>
      <c r="F915" s="310" t="s">
        <v>467</v>
      </c>
      <c r="G915" s="306"/>
      <c r="H915" s="309" t="s">
        <v>3</v>
      </c>
      <c r="I915" s="267"/>
      <c r="J915" s="306"/>
      <c r="K915" s="306"/>
      <c r="L915" s="134"/>
      <c r="M915" s="136"/>
      <c r="N915" s="137"/>
      <c r="O915" s="137"/>
      <c r="P915" s="137"/>
      <c r="Q915" s="137"/>
      <c r="R915" s="137"/>
      <c r="S915" s="137"/>
      <c r="T915" s="138"/>
      <c r="AT915" s="135" t="s">
        <v>179</v>
      </c>
      <c r="AU915" s="135" t="s">
        <v>78</v>
      </c>
      <c r="AV915" s="13" t="s">
        <v>76</v>
      </c>
      <c r="AW915" s="13" t="s">
        <v>30</v>
      </c>
      <c r="AX915" s="13" t="s">
        <v>68</v>
      </c>
      <c r="AY915" s="135" t="s">
        <v>168</v>
      </c>
    </row>
    <row r="916" spans="1:51" s="14" customFormat="1" ht="12">
      <c r="A916" s="311"/>
      <c r="B916" s="312"/>
      <c r="C916" s="311"/>
      <c r="D916" s="308" t="s">
        <v>179</v>
      </c>
      <c r="E916" s="313" t="s">
        <v>3</v>
      </c>
      <c r="F916" s="314" t="s">
        <v>1083</v>
      </c>
      <c r="G916" s="311"/>
      <c r="H916" s="315">
        <v>101</v>
      </c>
      <c r="I916" s="268"/>
      <c r="J916" s="311"/>
      <c r="K916" s="311"/>
      <c r="L916" s="139"/>
      <c r="M916" s="141"/>
      <c r="N916" s="142"/>
      <c r="O916" s="142"/>
      <c r="P916" s="142"/>
      <c r="Q916" s="142"/>
      <c r="R916" s="142"/>
      <c r="S916" s="142"/>
      <c r="T916" s="143"/>
      <c r="AT916" s="140" t="s">
        <v>179</v>
      </c>
      <c r="AU916" s="140" t="s">
        <v>78</v>
      </c>
      <c r="AV916" s="14" t="s">
        <v>78</v>
      </c>
      <c r="AW916" s="14" t="s">
        <v>30</v>
      </c>
      <c r="AX916" s="14" t="s">
        <v>68</v>
      </c>
      <c r="AY916" s="140" t="s">
        <v>168</v>
      </c>
    </row>
    <row r="917" spans="1:51" s="14" customFormat="1" ht="12">
      <c r="A917" s="311"/>
      <c r="B917" s="312"/>
      <c r="C917" s="311"/>
      <c r="D917" s="308" t="s">
        <v>179</v>
      </c>
      <c r="E917" s="313" t="s">
        <v>3</v>
      </c>
      <c r="F917" s="314" t="s">
        <v>1084</v>
      </c>
      <c r="G917" s="311"/>
      <c r="H917" s="315">
        <v>-10.065</v>
      </c>
      <c r="I917" s="268"/>
      <c r="J917" s="311"/>
      <c r="K917" s="311"/>
      <c r="L917" s="139"/>
      <c r="M917" s="141"/>
      <c r="N917" s="142"/>
      <c r="O917" s="142"/>
      <c r="P917" s="142"/>
      <c r="Q917" s="142"/>
      <c r="R917" s="142"/>
      <c r="S917" s="142"/>
      <c r="T917" s="143"/>
      <c r="AT917" s="140" t="s">
        <v>179</v>
      </c>
      <c r="AU917" s="140" t="s">
        <v>78</v>
      </c>
      <c r="AV917" s="14" t="s">
        <v>78</v>
      </c>
      <c r="AW917" s="14" t="s">
        <v>30</v>
      </c>
      <c r="AX917" s="14" t="s">
        <v>68</v>
      </c>
      <c r="AY917" s="140" t="s">
        <v>168</v>
      </c>
    </row>
    <row r="918" spans="1:51" s="15" customFormat="1" ht="12">
      <c r="A918" s="316"/>
      <c r="B918" s="317"/>
      <c r="C918" s="316"/>
      <c r="D918" s="308" t="s">
        <v>179</v>
      </c>
      <c r="E918" s="318" t="s">
        <v>3</v>
      </c>
      <c r="F918" s="319" t="s">
        <v>186</v>
      </c>
      <c r="G918" s="316"/>
      <c r="H918" s="320">
        <v>90.935</v>
      </c>
      <c r="I918" s="269"/>
      <c r="J918" s="316"/>
      <c r="K918" s="316"/>
      <c r="L918" s="144"/>
      <c r="M918" s="146"/>
      <c r="N918" s="147"/>
      <c r="O918" s="147"/>
      <c r="P918" s="147"/>
      <c r="Q918" s="147"/>
      <c r="R918" s="147"/>
      <c r="S918" s="147"/>
      <c r="T918" s="148"/>
      <c r="AT918" s="145" t="s">
        <v>179</v>
      </c>
      <c r="AU918" s="145" t="s">
        <v>78</v>
      </c>
      <c r="AV918" s="15" t="s">
        <v>175</v>
      </c>
      <c r="AW918" s="15" t="s">
        <v>30</v>
      </c>
      <c r="AX918" s="15" t="s">
        <v>76</v>
      </c>
      <c r="AY918" s="145" t="s">
        <v>168</v>
      </c>
    </row>
    <row r="919" spans="1:65" s="2" customFormat="1" ht="24.2" customHeight="1">
      <c r="A919" s="273"/>
      <c r="B919" s="276"/>
      <c r="C919" s="298" t="s">
        <v>1137</v>
      </c>
      <c r="D919" s="298" t="s">
        <v>170</v>
      </c>
      <c r="E919" s="299" t="s">
        <v>1138</v>
      </c>
      <c r="F919" s="300" t="s">
        <v>1139</v>
      </c>
      <c r="G919" s="301" t="s">
        <v>824</v>
      </c>
      <c r="H919" s="302">
        <v>1668.657</v>
      </c>
      <c r="I919" s="266"/>
      <c r="J919" s="303">
        <f>ROUND(I919*H919,2)</f>
        <v>0</v>
      </c>
      <c r="K919" s="300" t="s">
        <v>174</v>
      </c>
      <c r="L919" s="32"/>
      <c r="M919" s="126" t="s">
        <v>3</v>
      </c>
      <c r="N919" s="127" t="s">
        <v>39</v>
      </c>
      <c r="O919" s="128">
        <v>0</v>
      </c>
      <c r="P919" s="128">
        <f>O919*H919</f>
        <v>0</v>
      </c>
      <c r="Q919" s="128">
        <v>0</v>
      </c>
      <c r="R919" s="128">
        <f>Q919*H919</f>
        <v>0</v>
      </c>
      <c r="S919" s="128">
        <v>0</v>
      </c>
      <c r="T919" s="129">
        <f>S919*H919</f>
        <v>0</v>
      </c>
      <c r="U919" s="31"/>
      <c r="V919" s="31"/>
      <c r="W919" s="31"/>
      <c r="X919" s="31"/>
      <c r="Y919" s="31"/>
      <c r="Z919" s="31"/>
      <c r="AA919" s="31"/>
      <c r="AB919" s="31"/>
      <c r="AC919" s="31"/>
      <c r="AD919" s="31"/>
      <c r="AE919" s="31"/>
      <c r="AR919" s="130" t="s">
        <v>323</v>
      </c>
      <c r="AT919" s="130" t="s">
        <v>170</v>
      </c>
      <c r="AU919" s="130" t="s">
        <v>78</v>
      </c>
      <c r="AY919" s="19" t="s">
        <v>168</v>
      </c>
      <c r="BE919" s="131">
        <f>IF(N919="základní",J919,0)</f>
        <v>0</v>
      </c>
      <c r="BF919" s="131">
        <f>IF(N919="snížená",J919,0)</f>
        <v>0</v>
      </c>
      <c r="BG919" s="131">
        <f>IF(N919="zákl. přenesená",J919,0)</f>
        <v>0</v>
      </c>
      <c r="BH919" s="131">
        <f>IF(N919="sníž. přenesená",J919,0)</f>
        <v>0</v>
      </c>
      <c r="BI919" s="131">
        <f>IF(N919="nulová",J919,0)</f>
        <v>0</v>
      </c>
      <c r="BJ919" s="19" t="s">
        <v>76</v>
      </c>
      <c r="BK919" s="131">
        <f>ROUND(I919*H919,2)</f>
        <v>0</v>
      </c>
      <c r="BL919" s="19" t="s">
        <v>323</v>
      </c>
      <c r="BM919" s="130" t="s">
        <v>1140</v>
      </c>
    </row>
    <row r="920" spans="1:47" s="2" customFormat="1" ht="12">
      <c r="A920" s="273"/>
      <c r="B920" s="276"/>
      <c r="C920" s="273"/>
      <c r="D920" s="304" t="s">
        <v>177</v>
      </c>
      <c r="E920" s="273"/>
      <c r="F920" s="305" t="s">
        <v>1141</v>
      </c>
      <c r="G920" s="273"/>
      <c r="H920" s="273"/>
      <c r="I920" s="263"/>
      <c r="J920" s="273"/>
      <c r="K920" s="273"/>
      <c r="L920" s="32"/>
      <c r="M920" s="132"/>
      <c r="N920" s="133"/>
      <c r="O920" s="50"/>
      <c r="P920" s="50"/>
      <c r="Q920" s="50"/>
      <c r="R920" s="50"/>
      <c r="S920" s="50"/>
      <c r="T920" s="51"/>
      <c r="U920" s="31"/>
      <c r="V920" s="31"/>
      <c r="W920" s="31"/>
      <c r="X920" s="31"/>
      <c r="Y920" s="31"/>
      <c r="Z920" s="31"/>
      <c r="AA920" s="31"/>
      <c r="AB920" s="31"/>
      <c r="AC920" s="31"/>
      <c r="AD920" s="31"/>
      <c r="AE920" s="31"/>
      <c r="AT920" s="19" t="s">
        <v>177</v>
      </c>
      <c r="AU920" s="19" t="s">
        <v>78</v>
      </c>
    </row>
    <row r="921" spans="1:63" s="12" customFormat="1" ht="22.9" customHeight="1">
      <c r="A921" s="291"/>
      <c r="B921" s="292"/>
      <c r="C921" s="291"/>
      <c r="D921" s="293" t="s">
        <v>67</v>
      </c>
      <c r="E921" s="296" t="s">
        <v>1142</v>
      </c>
      <c r="F921" s="296" t="s">
        <v>1143</v>
      </c>
      <c r="G921" s="291"/>
      <c r="H921" s="291"/>
      <c r="I921" s="271"/>
      <c r="J921" s="297">
        <f>BK921</f>
        <v>0</v>
      </c>
      <c r="K921" s="291"/>
      <c r="L921" s="118"/>
      <c r="M921" s="120"/>
      <c r="N921" s="121"/>
      <c r="O921" s="121"/>
      <c r="P921" s="122">
        <f>SUM(P922:P950)</f>
        <v>7.28326</v>
      </c>
      <c r="Q921" s="121"/>
      <c r="R921" s="122">
        <f>SUM(R922:R950)</f>
        <v>0.0401633</v>
      </c>
      <c r="S921" s="121"/>
      <c r="T921" s="123">
        <f>SUM(T922:T950)</f>
        <v>0</v>
      </c>
      <c r="AR921" s="119" t="s">
        <v>78</v>
      </c>
      <c r="AT921" s="124" t="s">
        <v>67</v>
      </c>
      <c r="AU921" s="124" t="s">
        <v>76</v>
      </c>
      <c r="AY921" s="119" t="s">
        <v>168</v>
      </c>
      <c r="BK921" s="125">
        <f>SUM(BK922:BK950)</f>
        <v>0</v>
      </c>
    </row>
    <row r="922" spans="1:65" s="2" customFormat="1" ht="16.5" customHeight="1">
      <c r="A922" s="273"/>
      <c r="B922" s="276"/>
      <c r="C922" s="298" t="s">
        <v>1144</v>
      </c>
      <c r="D922" s="298" t="s">
        <v>170</v>
      </c>
      <c r="E922" s="299" t="s">
        <v>1145</v>
      </c>
      <c r="F922" s="300" t="s">
        <v>1146</v>
      </c>
      <c r="G922" s="301" t="s">
        <v>263</v>
      </c>
      <c r="H922" s="302">
        <v>135.5</v>
      </c>
      <c r="I922" s="266"/>
      <c r="J922" s="303">
        <f>ROUND(I922*H922,2)</f>
        <v>0</v>
      </c>
      <c r="K922" s="300" t="s">
        <v>174</v>
      </c>
      <c r="L922" s="32"/>
      <c r="M922" s="126" t="s">
        <v>3</v>
      </c>
      <c r="N922" s="127" t="s">
        <v>39</v>
      </c>
      <c r="O922" s="128">
        <v>0.029</v>
      </c>
      <c r="P922" s="128">
        <f>O922*H922</f>
        <v>3.9295</v>
      </c>
      <c r="Q922" s="128">
        <v>0.00025</v>
      </c>
      <c r="R922" s="128">
        <f>Q922*H922</f>
        <v>0.033875</v>
      </c>
      <c r="S922" s="128">
        <v>0</v>
      </c>
      <c r="T922" s="129">
        <f>S922*H922</f>
        <v>0</v>
      </c>
      <c r="U922" s="31"/>
      <c r="V922" s="31"/>
      <c r="W922" s="31"/>
      <c r="X922" s="31"/>
      <c r="Y922" s="31"/>
      <c r="Z922" s="31"/>
      <c r="AA922" s="31"/>
      <c r="AB922" s="31"/>
      <c r="AC922" s="31"/>
      <c r="AD922" s="31"/>
      <c r="AE922" s="31"/>
      <c r="AR922" s="130" t="s">
        <v>323</v>
      </c>
      <c r="AT922" s="130" t="s">
        <v>170</v>
      </c>
      <c r="AU922" s="130" t="s">
        <v>78</v>
      </c>
      <c r="AY922" s="19" t="s">
        <v>168</v>
      </c>
      <c r="BE922" s="131">
        <f>IF(N922="základní",J922,0)</f>
        <v>0</v>
      </c>
      <c r="BF922" s="131">
        <f>IF(N922="snížená",J922,0)</f>
        <v>0</v>
      </c>
      <c r="BG922" s="131">
        <f>IF(N922="zákl. přenesená",J922,0)</f>
        <v>0</v>
      </c>
      <c r="BH922" s="131">
        <f>IF(N922="sníž. přenesená",J922,0)</f>
        <v>0</v>
      </c>
      <c r="BI922" s="131">
        <f>IF(N922="nulová",J922,0)</f>
        <v>0</v>
      </c>
      <c r="BJ922" s="19" t="s">
        <v>76</v>
      </c>
      <c r="BK922" s="131">
        <f>ROUND(I922*H922,2)</f>
        <v>0</v>
      </c>
      <c r="BL922" s="19" t="s">
        <v>323</v>
      </c>
      <c r="BM922" s="130" t="s">
        <v>1147</v>
      </c>
    </row>
    <row r="923" spans="1:47" s="2" customFormat="1" ht="12">
      <c r="A923" s="273"/>
      <c r="B923" s="276"/>
      <c r="C923" s="273"/>
      <c r="D923" s="304" t="s">
        <v>177</v>
      </c>
      <c r="E923" s="273"/>
      <c r="F923" s="305" t="s">
        <v>1148</v>
      </c>
      <c r="G923" s="273"/>
      <c r="H923" s="273"/>
      <c r="I923" s="263"/>
      <c r="J923" s="273"/>
      <c r="K923" s="273"/>
      <c r="L923" s="32"/>
      <c r="M923" s="132"/>
      <c r="N923" s="133"/>
      <c r="O923" s="50"/>
      <c r="P923" s="50"/>
      <c r="Q923" s="50"/>
      <c r="R923" s="50"/>
      <c r="S923" s="50"/>
      <c r="T923" s="51"/>
      <c r="U923" s="31"/>
      <c r="V923" s="31"/>
      <c r="W923" s="31"/>
      <c r="X923" s="31"/>
      <c r="Y923" s="31"/>
      <c r="Z923" s="31"/>
      <c r="AA923" s="31"/>
      <c r="AB923" s="31"/>
      <c r="AC923" s="31"/>
      <c r="AD923" s="31"/>
      <c r="AE923" s="31"/>
      <c r="AT923" s="19" t="s">
        <v>177</v>
      </c>
      <c r="AU923" s="19" t="s">
        <v>78</v>
      </c>
    </row>
    <row r="924" spans="1:51" s="13" customFormat="1" ht="12">
      <c r="A924" s="306"/>
      <c r="B924" s="307"/>
      <c r="C924" s="306"/>
      <c r="D924" s="308" t="s">
        <v>179</v>
      </c>
      <c r="E924" s="309" t="s">
        <v>3</v>
      </c>
      <c r="F924" s="310" t="s">
        <v>582</v>
      </c>
      <c r="G924" s="306"/>
      <c r="H924" s="309" t="s">
        <v>3</v>
      </c>
      <c r="I924" s="267"/>
      <c r="J924" s="306"/>
      <c r="K924" s="306"/>
      <c r="L924" s="134"/>
      <c r="M924" s="136"/>
      <c r="N924" s="137"/>
      <c r="O924" s="137"/>
      <c r="P924" s="137"/>
      <c r="Q924" s="137"/>
      <c r="R924" s="137"/>
      <c r="S924" s="137"/>
      <c r="T924" s="138"/>
      <c r="AT924" s="135" t="s">
        <v>179</v>
      </c>
      <c r="AU924" s="135" t="s">
        <v>78</v>
      </c>
      <c r="AV924" s="13" t="s">
        <v>76</v>
      </c>
      <c r="AW924" s="13" t="s">
        <v>30</v>
      </c>
      <c r="AX924" s="13" t="s">
        <v>68</v>
      </c>
      <c r="AY924" s="135" t="s">
        <v>168</v>
      </c>
    </row>
    <row r="925" spans="1:51" s="14" customFormat="1" ht="12">
      <c r="A925" s="311"/>
      <c r="B925" s="312"/>
      <c r="C925" s="311"/>
      <c r="D925" s="308" t="s">
        <v>179</v>
      </c>
      <c r="E925" s="313" t="s">
        <v>3</v>
      </c>
      <c r="F925" s="314" t="s">
        <v>583</v>
      </c>
      <c r="G925" s="311"/>
      <c r="H925" s="315">
        <v>1.5</v>
      </c>
      <c r="I925" s="268"/>
      <c r="J925" s="311"/>
      <c r="K925" s="311"/>
      <c r="L925" s="139"/>
      <c r="M925" s="141"/>
      <c r="N925" s="142"/>
      <c r="O925" s="142"/>
      <c r="P925" s="142"/>
      <c r="Q925" s="142"/>
      <c r="R925" s="142"/>
      <c r="S925" s="142"/>
      <c r="T925" s="143"/>
      <c r="AT925" s="140" t="s">
        <v>179</v>
      </c>
      <c r="AU925" s="140" t="s">
        <v>78</v>
      </c>
      <c r="AV925" s="14" t="s">
        <v>78</v>
      </c>
      <c r="AW925" s="14" t="s">
        <v>30</v>
      </c>
      <c r="AX925" s="14" t="s">
        <v>68</v>
      </c>
      <c r="AY925" s="140" t="s">
        <v>168</v>
      </c>
    </row>
    <row r="926" spans="1:51" s="14" customFormat="1" ht="12">
      <c r="A926" s="311"/>
      <c r="B926" s="312"/>
      <c r="C926" s="311"/>
      <c r="D926" s="308" t="s">
        <v>179</v>
      </c>
      <c r="E926" s="313" t="s">
        <v>3</v>
      </c>
      <c r="F926" s="314" t="s">
        <v>584</v>
      </c>
      <c r="G926" s="311"/>
      <c r="H926" s="315">
        <v>13.6</v>
      </c>
      <c r="I926" s="268"/>
      <c r="J926" s="311"/>
      <c r="K926" s="311"/>
      <c r="L926" s="139"/>
      <c r="M926" s="141"/>
      <c r="N926" s="142"/>
      <c r="O926" s="142"/>
      <c r="P926" s="142"/>
      <c r="Q926" s="142"/>
      <c r="R926" s="142"/>
      <c r="S926" s="142"/>
      <c r="T926" s="143"/>
      <c r="AT926" s="140" t="s">
        <v>179</v>
      </c>
      <c r="AU926" s="140" t="s">
        <v>78</v>
      </c>
      <c r="AV926" s="14" t="s">
        <v>78</v>
      </c>
      <c r="AW926" s="14" t="s">
        <v>30</v>
      </c>
      <c r="AX926" s="14" t="s">
        <v>68</v>
      </c>
      <c r="AY926" s="140" t="s">
        <v>168</v>
      </c>
    </row>
    <row r="927" spans="1:51" s="13" customFormat="1" ht="12">
      <c r="A927" s="306"/>
      <c r="B927" s="307"/>
      <c r="C927" s="306"/>
      <c r="D927" s="308" t="s">
        <v>179</v>
      </c>
      <c r="E927" s="309" t="s">
        <v>3</v>
      </c>
      <c r="F927" s="310" t="s">
        <v>585</v>
      </c>
      <c r="G927" s="306"/>
      <c r="H927" s="309" t="s">
        <v>3</v>
      </c>
      <c r="I927" s="267"/>
      <c r="J927" s="306"/>
      <c r="K927" s="306"/>
      <c r="L927" s="134"/>
      <c r="M927" s="136"/>
      <c r="N927" s="137"/>
      <c r="O927" s="137"/>
      <c r="P927" s="137"/>
      <c r="Q927" s="137"/>
      <c r="R927" s="137"/>
      <c r="S927" s="137"/>
      <c r="T927" s="138"/>
      <c r="AT927" s="135" t="s">
        <v>179</v>
      </c>
      <c r="AU927" s="135" t="s">
        <v>78</v>
      </c>
      <c r="AV927" s="13" t="s">
        <v>76</v>
      </c>
      <c r="AW927" s="13" t="s">
        <v>30</v>
      </c>
      <c r="AX927" s="13" t="s">
        <v>68</v>
      </c>
      <c r="AY927" s="135" t="s">
        <v>168</v>
      </c>
    </row>
    <row r="928" spans="1:51" s="14" customFormat="1" ht="12">
      <c r="A928" s="311"/>
      <c r="B928" s="312"/>
      <c r="C928" s="311"/>
      <c r="D928" s="308" t="s">
        <v>179</v>
      </c>
      <c r="E928" s="313" t="s">
        <v>3</v>
      </c>
      <c r="F928" s="314" t="s">
        <v>586</v>
      </c>
      <c r="G928" s="311"/>
      <c r="H928" s="315">
        <v>3.2</v>
      </c>
      <c r="I928" s="268"/>
      <c r="J928" s="311"/>
      <c r="K928" s="311"/>
      <c r="L928" s="139"/>
      <c r="M928" s="141"/>
      <c r="N928" s="142"/>
      <c r="O928" s="142"/>
      <c r="P928" s="142"/>
      <c r="Q928" s="142"/>
      <c r="R928" s="142"/>
      <c r="S928" s="142"/>
      <c r="T928" s="143"/>
      <c r="AT928" s="140" t="s">
        <v>179</v>
      </c>
      <c r="AU928" s="140" t="s">
        <v>78</v>
      </c>
      <c r="AV928" s="14" t="s">
        <v>78</v>
      </c>
      <c r="AW928" s="14" t="s">
        <v>30</v>
      </c>
      <c r="AX928" s="14" t="s">
        <v>68</v>
      </c>
      <c r="AY928" s="140" t="s">
        <v>168</v>
      </c>
    </row>
    <row r="929" spans="1:51" s="13" customFormat="1" ht="12">
      <c r="A929" s="306"/>
      <c r="B929" s="307"/>
      <c r="C929" s="306"/>
      <c r="D929" s="308" t="s">
        <v>179</v>
      </c>
      <c r="E929" s="309" t="s">
        <v>3</v>
      </c>
      <c r="F929" s="310" t="s">
        <v>587</v>
      </c>
      <c r="G929" s="306"/>
      <c r="H929" s="309" t="s">
        <v>3</v>
      </c>
      <c r="I929" s="267"/>
      <c r="J929" s="306"/>
      <c r="K929" s="306"/>
      <c r="L929" s="134"/>
      <c r="M929" s="136"/>
      <c r="N929" s="137"/>
      <c r="O929" s="137"/>
      <c r="P929" s="137"/>
      <c r="Q929" s="137"/>
      <c r="R929" s="137"/>
      <c r="S929" s="137"/>
      <c r="T929" s="138"/>
      <c r="AT929" s="135" t="s">
        <v>179</v>
      </c>
      <c r="AU929" s="135" t="s">
        <v>78</v>
      </c>
      <c r="AV929" s="13" t="s">
        <v>76</v>
      </c>
      <c r="AW929" s="13" t="s">
        <v>30</v>
      </c>
      <c r="AX929" s="13" t="s">
        <v>68</v>
      </c>
      <c r="AY929" s="135" t="s">
        <v>168</v>
      </c>
    </row>
    <row r="930" spans="1:51" s="14" customFormat="1" ht="12">
      <c r="A930" s="311"/>
      <c r="B930" s="312"/>
      <c r="C930" s="311"/>
      <c r="D930" s="308" t="s">
        <v>179</v>
      </c>
      <c r="E930" s="313" t="s">
        <v>3</v>
      </c>
      <c r="F930" s="314" t="s">
        <v>588</v>
      </c>
      <c r="G930" s="311"/>
      <c r="H930" s="315">
        <v>10.8</v>
      </c>
      <c r="I930" s="268"/>
      <c r="J930" s="311"/>
      <c r="K930" s="311"/>
      <c r="L930" s="139"/>
      <c r="M930" s="141"/>
      <c r="N930" s="142"/>
      <c r="O930" s="142"/>
      <c r="P930" s="142"/>
      <c r="Q930" s="142"/>
      <c r="R930" s="142"/>
      <c r="S930" s="142"/>
      <c r="T930" s="143"/>
      <c r="AT930" s="140" t="s">
        <v>179</v>
      </c>
      <c r="AU930" s="140" t="s">
        <v>78</v>
      </c>
      <c r="AV930" s="14" t="s">
        <v>78</v>
      </c>
      <c r="AW930" s="14" t="s">
        <v>30</v>
      </c>
      <c r="AX930" s="14" t="s">
        <v>68</v>
      </c>
      <c r="AY930" s="140" t="s">
        <v>168</v>
      </c>
    </row>
    <row r="931" spans="1:51" s="14" customFormat="1" ht="12">
      <c r="A931" s="311"/>
      <c r="B931" s="312"/>
      <c r="C931" s="311"/>
      <c r="D931" s="308" t="s">
        <v>179</v>
      </c>
      <c r="E931" s="313" t="s">
        <v>3</v>
      </c>
      <c r="F931" s="314" t="s">
        <v>589</v>
      </c>
      <c r="G931" s="311"/>
      <c r="H931" s="315">
        <v>101</v>
      </c>
      <c r="I931" s="268"/>
      <c r="J931" s="311"/>
      <c r="K931" s="311"/>
      <c r="L931" s="139"/>
      <c r="M931" s="141"/>
      <c r="N931" s="142"/>
      <c r="O931" s="142"/>
      <c r="P931" s="142"/>
      <c r="Q931" s="142"/>
      <c r="R931" s="142"/>
      <c r="S931" s="142"/>
      <c r="T931" s="143"/>
      <c r="AT931" s="140" t="s">
        <v>179</v>
      </c>
      <c r="AU931" s="140" t="s">
        <v>78</v>
      </c>
      <c r="AV931" s="14" t="s">
        <v>78</v>
      </c>
      <c r="AW931" s="14" t="s">
        <v>30</v>
      </c>
      <c r="AX931" s="14" t="s">
        <v>68</v>
      </c>
      <c r="AY931" s="140" t="s">
        <v>168</v>
      </c>
    </row>
    <row r="932" spans="1:51" s="14" customFormat="1" ht="12">
      <c r="A932" s="311"/>
      <c r="B932" s="312"/>
      <c r="C932" s="311"/>
      <c r="D932" s="308" t="s">
        <v>179</v>
      </c>
      <c r="E932" s="313" t="s">
        <v>3</v>
      </c>
      <c r="F932" s="314" t="s">
        <v>590</v>
      </c>
      <c r="G932" s="311"/>
      <c r="H932" s="315">
        <v>5.4</v>
      </c>
      <c r="I932" s="268"/>
      <c r="J932" s="311"/>
      <c r="K932" s="311"/>
      <c r="L932" s="139"/>
      <c r="M932" s="141"/>
      <c r="N932" s="142"/>
      <c r="O932" s="142"/>
      <c r="P932" s="142"/>
      <c r="Q932" s="142"/>
      <c r="R932" s="142"/>
      <c r="S932" s="142"/>
      <c r="T932" s="143"/>
      <c r="AT932" s="140" t="s">
        <v>179</v>
      </c>
      <c r="AU932" s="140" t="s">
        <v>78</v>
      </c>
      <c r="AV932" s="14" t="s">
        <v>78</v>
      </c>
      <c r="AW932" s="14" t="s">
        <v>30</v>
      </c>
      <c r="AX932" s="14" t="s">
        <v>68</v>
      </c>
      <c r="AY932" s="140" t="s">
        <v>168</v>
      </c>
    </row>
    <row r="933" spans="1:51" s="15" customFormat="1" ht="12">
      <c r="A933" s="316"/>
      <c r="B933" s="317"/>
      <c r="C933" s="316"/>
      <c r="D933" s="308" t="s">
        <v>179</v>
      </c>
      <c r="E933" s="318" t="s">
        <v>3</v>
      </c>
      <c r="F933" s="319" t="s">
        <v>186</v>
      </c>
      <c r="G933" s="316"/>
      <c r="H933" s="320">
        <v>135.5</v>
      </c>
      <c r="I933" s="269"/>
      <c r="J933" s="316"/>
      <c r="K933" s="316"/>
      <c r="L933" s="144"/>
      <c r="M933" s="146"/>
      <c r="N933" s="147"/>
      <c r="O933" s="147"/>
      <c r="P933" s="147"/>
      <c r="Q933" s="147"/>
      <c r="R933" s="147"/>
      <c r="S933" s="147"/>
      <c r="T933" s="148"/>
      <c r="AT933" s="145" t="s">
        <v>179</v>
      </c>
      <c r="AU933" s="145" t="s">
        <v>78</v>
      </c>
      <c r="AV933" s="15" t="s">
        <v>175</v>
      </c>
      <c r="AW933" s="15" t="s">
        <v>30</v>
      </c>
      <c r="AX933" s="15" t="s">
        <v>76</v>
      </c>
      <c r="AY933" s="145" t="s">
        <v>168</v>
      </c>
    </row>
    <row r="934" spans="1:65" s="2" customFormat="1" ht="16.5" customHeight="1">
      <c r="A934" s="273"/>
      <c r="B934" s="276"/>
      <c r="C934" s="298" t="s">
        <v>1149</v>
      </c>
      <c r="D934" s="298" t="s">
        <v>170</v>
      </c>
      <c r="E934" s="299" t="s">
        <v>1150</v>
      </c>
      <c r="F934" s="300" t="s">
        <v>1151</v>
      </c>
      <c r="G934" s="301" t="s">
        <v>335</v>
      </c>
      <c r="H934" s="302">
        <v>104.805</v>
      </c>
      <c r="I934" s="266"/>
      <c r="J934" s="303">
        <f>ROUND(I934*H934,2)</f>
        <v>0</v>
      </c>
      <c r="K934" s="300" t="s">
        <v>174</v>
      </c>
      <c r="L934" s="32"/>
      <c r="M934" s="126" t="s">
        <v>3</v>
      </c>
      <c r="N934" s="127" t="s">
        <v>39</v>
      </c>
      <c r="O934" s="128">
        <v>0.032</v>
      </c>
      <c r="P934" s="128">
        <f>O934*H934</f>
        <v>3.3537600000000003</v>
      </c>
      <c r="Q934" s="128">
        <v>6E-05</v>
      </c>
      <c r="R934" s="128">
        <f>Q934*H934</f>
        <v>0.0062883</v>
      </c>
      <c r="S934" s="128">
        <v>0</v>
      </c>
      <c r="T934" s="129">
        <f>S934*H934</f>
        <v>0</v>
      </c>
      <c r="U934" s="31"/>
      <c r="V934" s="31"/>
      <c r="W934" s="31"/>
      <c r="X934" s="31"/>
      <c r="Y934" s="31"/>
      <c r="Z934" s="31"/>
      <c r="AA934" s="31"/>
      <c r="AB934" s="31"/>
      <c r="AC934" s="31"/>
      <c r="AD934" s="31"/>
      <c r="AE934" s="31"/>
      <c r="AR934" s="130" t="s">
        <v>323</v>
      </c>
      <c r="AT934" s="130" t="s">
        <v>170</v>
      </c>
      <c r="AU934" s="130" t="s">
        <v>78</v>
      </c>
      <c r="AY934" s="19" t="s">
        <v>168</v>
      </c>
      <c r="BE934" s="131">
        <f>IF(N934="základní",J934,0)</f>
        <v>0</v>
      </c>
      <c r="BF934" s="131">
        <f>IF(N934="snížená",J934,0)</f>
        <v>0</v>
      </c>
      <c r="BG934" s="131">
        <f>IF(N934="zákl. přenesená",J934,0)</f>
        <v>0</v>
      </c>
      <c r="BH934" s="131">
        <f>IF(N934="sníž. přenesená",J934,0)</f>
        <v>0</v>
      </c>
      <c r="BI934" s="131">
        <f>IF(N934="nulová",J934,0)</f>
        <v>0</v>
      </c>
      <c r="BJ934" s="19" t="s">
        <v>76</v>
      </c>
      <c r="BK934" s="131">
        <f>ROUND(I934*H934,2)</f>
        <v>0</v>
      </c>
      <c r="BL934" s="19" t="s">
        <v>323</v>
      </c>
      <c r="BM934" s="130" t="s">
        <v>1152</v>
      </c>
    </row>
    <row r="935" spans="1:47" s="2" customFormat="1" ht="12">
      <c r="A935" s="273"/>
      <c r="B935" s="276"/>
      <c r="C935" s="273"/>
      <c r="D935" s="304" t="s">
        <v>177</v>
      </c>
      <c r="E935" s="273"/>
      <c r="F935" s="305" t="s">
        <v>1153</v>
      </c>
      <c r="G935" s="273"/>
      <c r="H935" s="273"/>
      <c r="I935" s="263"/>
      <c r="J935" s="273"/>
      <c r="K935" s="273"/>
      <c r="L935" s="32"/>
      <c r="M935" s="132"/>
      <c r="N935" s="133"/>
      <c r="O935" s="50"/>
      <c r="P935" s="50"/>
      <c r="Q935" s="50"/>
      <c r="R935" s="50"/>
      <c r="S935" s="50"/>
      <c r="T935" s="51"/>
      <c r="U935" s="31"/>
      <c r="V935" s="31"/>
      <c r="W935" s="31"/>
      <c r="X935" s="31"/>
      <c r="Y935" s="31"/>
      <c r="Z935" s="31"/>
      <c r="AA935" s="31"/>
      <c r="AB935" s="31"/>
      <c r="AC935" s="31"/>
      <c r="AD935" s="31"/>
      <c r="AE935" s="31"/>
      <c r="AT935" s="19" t="s">
        <v>177</v>
      </c>
      <c r="AU935" s="19" t="s">
        <v>78</v>
      </c>
    </row>
    <row r="936" spans="1:51" s="13" customFormat="1" ht="12">
      <c r="A936" s="306"/>
      <c r="B936" s="307"/>
      <c r="C936" s="306"/>
      <c r="D936" s="308" t="s">
        <v>179</v>
      </c>
      <c r="E936" s="309" t="s">
        <v>3</v>
      </c>
      <c r="F936" s="310" t="s">
        <v>1154</v>
      </c>
      <c r="G936" s="306"/>
      <c r="H936" s="309" t="s">
        <v>3</v>
      </c>
      <c r="I936" s="267"/>
      <c r="J936" s="306"/>
      <c r="K936" s="306"/>
      <c r="L936" s="134"/>
      <c r="M936" s="136"/>
      <c r="N936" s="137"/>
      <c r="O936" s="137"/>
      <c r="P936" s="137"/>
      <c r="Q936" s="137"/>
      <c r="R936" s="137"/>
      <c r="S936" s="137"/>
      <c r="T936" s="138"/>
      <c r="AT936" s="135" t="s">
        <v>179</v>
      </c>
      <c r="AU936" s="135" t="s">
        <v>78</v>
      </c>
      <c r="AV936" s="13" t="s">
        <v>76</v>
      </c>
      <c r="AW936" s="13" t="s">
        <v>30</v>
      </c>
      <c r="AX936" s="13" t="s">
        <v>68</v>
      </c>
      <c r="AY936" s="135" t="s">
        <v>168</v>
      </c>
    </row>
    <row r="937" spans="1:51" s="14" customFormat="1" ht="12">
      <c r="A937" s="311"/>
      <c r="B937" s="312"/>
      <c r="C937" s="311"/>
      <c r="D937" s="308" t="s">
        <v>179</v>
      </c>
      <c r="E937" s="313" t="s">
        <v>3</v>
      </c>
      <c r="F937" s="314" t="s">
        <v>1155</v>
      </c>
      <c r="G937" s="311"/>
      <c r="H937" s="315">
        <v>7.17</v>
      </c>
      <c r="I937" s="268"/>
      <c r="J937" s="311"/>
      <c r="K937" s="311"/>
      <c r="L937" s="139"/>
      <c r="M937" s="141"/>
      <c r="N937" s="142"/>
      <c r="O937" s="142"/>
      <c r="P937" s="142"/>
      <c r="Q937" s="142"/>
      <c r="R937" s="142"/>
      <c r="S937" s="142"/>
      <c r="T937" s="143"/>
      <c r="AT937" s="140" t="s">
        <v>179</v>
      </c>
      <c r="AU937" s="140" t="s">
        <v>78</v>
      </c>
      <c r="AV937" s="14" t="s">
        <v>78</v>
      </c>
      <c r="AW937" s="14" t="s">
        <v>30</v>
      </c>
      <c r="AX937" s="14" t="s">
        <v>68</v>
      </c>
      <c r="AY937" s="140" t="s">
        <v>168</v>
      </c>
    </row>
    <row r="938" spans="1:51" s="13" customFormat="1" ht="12">
      <c r="A938" s="306"/>
      <c r="B938" s="307"/>
      <c r="C938" s="306"/>
      <c r="D938" s="308" t="s">
        <v>179</v>
      </c>
      <c r="E938" s="309" t="s">
        <v>3</v>
      </c>
      <c r="F938" s="310" t="s">
        <v>1156</v>
      </c>
      <c r="G938" s="306"/>
      <c r="H938" s="309" t="s">
        <v>3</v>
      </c>
      <c r="I938" s="267"/>
      <c r="J938" s="306"/>
      <c r="K938" s="306"/>
      <c r="L938" s="134"/>
      <c r="M938" s="136"/>
      <c r="N938" s="137"/>
      <c r="O938" s="137"/>
      <c r="P938" s="137"/>
      <c r="Q938" s="137"/>
      <c r="R938" s="137"/>
      <c r="S938" s="137"/>
      <c r="T938" s="138"/>
      <c r="AT938" s="135" t="s">
        <v>179</v>
      </c>
      <c r="AU938" s="135" t="s">
        <v>78</v>
      </c>
      <c r="AV938" s="13" t="s">
        <v>76</v>
      </c>
      <c r="AW938" s="13" t="s">
        <v>30</v>
      </c>
      <c r="AX938" s="13" t="s">
        <v>68</v>
      </c>
      <c r="AY938" s="135" t="s">
        <v>168</v>
      </c>
    </row>
    <row r="939" spans="1:51" s="14" customFormat="1" ht="12">
      <c r="A939" s="311"/>
      <c r="B939" s="312"/>
      <c r="C939" s="311"/>
      <c r="D939" s="308" t="s">
        <v>179</v>
      </c>
      <c r="E939" s="313" t="s">
        <v>3</v>
      </c>
      <c r="F939" s="314" t="s">
        <v>1157</v>
      </c>
      <c r="G939" s="311"/>
      <c r="H939" s="315">
        <v>5.115</v>
      </c>
      <c r="I939" s="268"/>
      <c r="J939" s="311"/>
      <c r="K939" s="311"/>
      <c r="L939" s="139"/>
      <c r="M939" s="141"/>
      <c r="N939" s="142"/>
      <c r="O939" s="142"/>
      <c r="P939" s="142"/>
      <c r="Q939" s="142"/>
      <c r="R939" s="142"/>
      <c r="S939" s="142"/>
      <c r="T939" s="143"/>
      <c r="AT939" s="140" t="s">
        <v>179</v>
      </c>
      <c r="AU939" s="140" t="s">
        <v>78</v>
      </c>
      <c r="AV939" s="14" t="s">
        <v>78</v>
      </c>
      <c r="AW939" s="14" t="s">
        <v>30</v>
      </c>
      <c r="AX939" s="14" t="s">
        <v>68</v>
      </c>
      <c r="AY939" s="140" t="s">
        <v>168</v>
      </c>
    </row>
    <row r="940" spans="1:51" s="13" customFormat="1" ht="12">
      <c r="A940" s="306"/>
      <c r="B940" s="307"/>
      <c r="C940" s="306"/>
      <c r="D940" s="308" t="s">
        <v>179</v>
      </c>
      <c r="E940" s="309" t="s">
        <v>3</v>
      </c>
      <c r="F940" s="310" t="s">
        <v>465</v>
      </c>
      <c r="G940" s="306"/>
      <c r="H940" s="309" t="s">
        <v>3</v>
      </c>
      <c r="I940" s="267"/>
      <c r="J940" s="306"/>
      <c r="K940" s="306"/>
      <c r="L940" s="134"/>
      <c r="M940" s="136"/>
      <c r="N940" s="137"/>
      <c r="O940" s="137"/>
      <c r="P940" s="137"/>
      <c r="Q940" s="137"/>
      <c r="R940" s="137"/>
      <c r="S940" s="137"/>
      <c r="T940" s="138"/>
      <c r="AT940" s="135" t="s">
        <v>179</v>
      </c>
      <c r="AU940" s="135" t="s">
        <v>78</v>
      </c>
      <c r="AV940" s="13" t="s">
        <v>76</v>
      </c>
      <c r="AW940" s="13" t="s">
        <v>30</v>
      </c>
      <c r="AX940" s="13" t="s">
        <v>68</v>
      </c>
      <c r="AY940" s="135" t="s">
        <v>168</v>
      </c>
    </row>
    <row r="941" spans="1:51" s="14" customFormat="1" ht="12">
      <c r="A941" s="311"/>
      <c r="B941" s="312"/>
      <c r="C941" s="311"/>
      <c r="D941" s="308" t="s">
        <v>179</v>
      </c>
      <c r="E941" s="313" t="s">
        <v>3</v>
      </c>
      <c r="F941" s="314" t="s">
        <v>1158</v>
      </c>
      <c r="G941" s="311"/>
      <c r="H941" s="315">
        <v>13.06</v>
      </c>
      <c r="I941" s="268"/>
      <c r="J941" s="311"/>
      <c r="K941" s="311"/>
      <c r="L941" s="139"/>
      <c r="M941" s="141"/>
      <c r="N941" s="142"/>
      <c r="O941" s="142"/>
      <c r="P941" s="142"/>
      <c r="Q941" s="142"/>
      <c r="R941" s="142"/>
      <c r="S941" s="142"/>
      <c r="T941" s="143"/>
      <c r="AT941" s="140" t="s">
        <v>179</v>
      </c>
      <c r="AU941" s="140" t="s">
        <v>78</v>
      </c>
      <c r="AV941" s="14" t="s">
        <v>78</v>
      </c>
      <c r="AW941" s="14" t="s">
        <v>30</v>
      </c>
      <c r="AX941" s="14" t="s">
        <v>68</v>
      </c>
      <c r="AY941" s="140" t="s">
        <v>168</v>
      </c>
    </row>
    <row r="942" spans="1:51" s="13" customFormat="1" ht="12">
      <c r="A942" s="306"/>
      <c r="B942" s="307"/>
      <c r="C942" s="306"/>
      <c r="D942" s="308" t="s">
        <v>179</v>
      </c>
      <c r="E942" s="309" t="s">
        <v>3</v>
      </c>
      <c r="F942" s="310" t="s">
        <v>467</v>
      </c>
      <c r="G942" s="306"/>
      <c r="H942" s="309" t="s">
        <v>3</v>
      </c>
      <c r="I942" s="267"/>
      <c r="J942" s="306"/>
      <c r="K942" s="306"/>
      <c r="L942" s="134"/>
      <c r="M942" s="136"/>
      <c r="N942" s="137"/>
      <c r="O942" s="137"/>
      <c r="P942" s="137"/>
      <c r="Q942" s="137"/>
      <c r="R942" s="137"/>
      <c r="S942" s="137"/>
      <c r="T942" s="138"/>
      <c r="AT942" s="135" t="s">
        <v>179</v>
      </c>
      <c r="AU942" s="135" t="s">
        <v>78</v>
      </c>
      <c r="AV942" s="13" t="s">
        <v>76</v>
      </c>
      <c r="AW942" s="13" t="s">
        <v>30</v>
      </c>
      <c r="AX942" s="13" t="s">
        <v>68</v>
      </c>
      <c r="AY942" s="135" t="s">
        <v>168</v>
      </c>
    </row>
    <row r="943" spans="1:51" s="14" customFormat="1" ht="12">
      <c r="A943" s="311"/>
      <c r="B943" s="312"/>
      <c r="C943" s="311"/>
      <c r="D943" s="308" t="s">
        <v>179</v>
      </c>
      <c r="E943" s="313" t="s">
        <v>3</v>
      </c>
      <c r="F943" s="314" t="s">
        <v>1159</v>
      </c>
      <c r="G943" s="311"/>
      <c r="H943" s="315">
        <v>53.06</v>
      </c>
      <c r="I943" s="268"/>
      <c r="J943" s="311"/>
      <c r="K943" s="311"/>
      <c r="L943" s="139"/>
      <c r="M943" s="141"/>
      <c r="N943" s="142"/>
      <c r="O943" s="142"/>
      <c r="P943" s="142"/>
      <c r="Q943" s="142"/>
      <c r="R943" s="142"/>
      <c r="S943" s="142"/>
      <c r="T943" s="143"/>
      <c r="AT943" s="140" t="s">
        <v>179</v>
      </c>
      <c r="AU943" s="140" t="s">
        <v>78</v>
      </c>
      <c r="AV943" s="14" t="s">
        <v>78</v>
      </c>
      <c r="AW943" s="14" t="s">
        <v>30</v>
      </c>
      <c r="AX943" s="14" t="s">
        <v>68</v>
      </c>
      <c r="AY943" s="140" t="s">
        <v>168</v>
      </c>
    </row>
    <row r="944" spans="1:51" s="13" customFormat="1" ht="12">
      <c r="A944" s="306"/>
      <c r="B944" s="307"/>
      <c r="C944" s="306"/>
      <c r="D944" s="308" t="s">
        <v>179</v>
      </c>
      <c r="E944" s="309" t="s">
        <v>3</v>
      </c>
      <c r="F944" s="310" t="s">
        <v>1160</v>
      </c>
      <c r="G944" s="306"/>
      <c r="H944" s="309" t="s">
        <v>3</v>
      </c>
      <c r="I944" s="267"/>
      <c r="J944" s="306"/>
      <c r="K944" s="306"/>
      <c r="L944" s="134"/>
      <c r="M944" s="136"/>
      <c r="N944" s="137"/>
      <c r="O944" s="137"/>
      <c r="P944" s="137"/>
      <c r="Q944" s="137"/>
      <c r="R944" s="137"/>
      <c r="S944" s="137"/>
      <c r="T944" s="138"/>
      <c r="AT944" s="135" t="s">
        <v>179</v>
      </c>
      <c r="AU944" s="135" t="s">
        <v>78</v>
      </c>
      <c r="AV944" s="13" t="s">
        <v>76</v>
      </c>
      <c r="AW944" s="13" t="s">
        <v>30</v>
      </c>
      <c r="AX944" s="13" t="s">
        <v>68</v>
      </c>
      <c r="AY944" s="135" t="s">
        <v>168</v>
      </c>
    </row>
    <row r="945" spans="1:51" s="14" customFormat="1" ht="12">
      <c r="A945" s="311"/>
      <c r="B945" s="312"/>
      <c r="C945" s="311"/>
      <c r="D945" s="308" t="s">
        <v>179</v>
      </c>
      <c r="E945" s="313" t="s">
        <v>3</v>
      </c>
      <c r="F945" s="314" t="s">
        <v>1161</v>
      </c>
      <c r="G945" s="311"/>
      <c r="H945" s="315">
        <v>14.97</v>
      </c>
      <c r="I945" s="268"/>
      <c r="J945" s="311"/>
      <c r="K945" s="311"/>
      <c r="L945" s="139"/>
      <c r="M945" s="141"/>
      <c r="N945" s="142"/>
      <c r="O945" s="142"/>
      <c r="P945" s="142"/>
      <c r="Q945" s="142"/>
      <c r="R945" s="142"/>
      <c r="S945" s="142"/>
      <c r="T945" s="143"/>
      <c r="AT945" s="140" t="s">
        <v>179</v>
      </c>
      <c r="AU945" s="140" t="s">
        <v>78</v>
      </c>
      <c r="AV945" s="14" t="s">
        <v>78</v>
      </c>
      <c r="AW945" s="14" t="s">
        <v>30</v>
      </c>
      <c r="AX945" s="14" t="s">
        <v>68</v>
      </c>
      <c r="AY945" s="140" t="s">
        <v>168</v>
      </c>
    </row>
    <row r="946" spans="1:51" s="13" customFormat="1" ht="12">
      <c r="A946" s="306"/>
      <c r="B946" s="307"/>
      <c r="C946" s="306"/>
      <c r="D946" s="308" t="s">
        <v>179</v>
      </c>
      <c r="E946" s="309" t="s">
        <v>3</v>
      </c>
      <c r="F946" s="310" t="s">
        <v>1162</v>
      </c>
      <c r="G946" s="306"/>
      <c r="H946" s="309" t="s">
        <v>3</v>
      </c>
      <c r="I946" s="267"/>
      <c r="J946" s="306"/>
      <c r="K946" s="306"/>
      <c r="L946" s="134"/>
      <c r="M946" s="136"/>
      <c r="N946" s="137"/>
      <c r="O946" s="137"/>
      <c r="P946" s="137"/>
      <c r="Q946" s="137"/>
      <c r="R946" s="137"/>
      <c r="S946" s="137"/>
      <c r="T946" s="138"/>
      <c r="AT946" s="135" t="s">
        <v>179</v>
      </c>
      <c r="AU946" s="135" t="s">
        <v>78</v>
      </c>
      <c r="AV946" s="13" t="s">
        <v>76</v>
      </c>
      <c r="AW946" s="13" t="s">
        <v>30</v>
      </c>
      <c r="AX946" s="13" t="s">
        <v>68</v>
      </c>
      <c r="AY946" s="135" t="s">
        <v>168</v>
      </c>
    </row>
    <row r="947" spans="1:51" s="14" customFormat="1" ht="12">
      <c r="A947" s="311"/>
      <c r="B947" s="312"/>
      <c r="C947" s="311"/>
      <c r="D947" s="308" t="s">
        <v>179</v>
      </c>
      <c r="E947" s="313" t="s">
        <v>3</v>
      </c>
      <c r="F947" s="314" t="s">
        <v>1163</v>
      </c>
      <c r="G947" s="311"/>
      <c r="H947" s="315">
        <v>11.43</v>
      </c>
      <c r="I947" s="268"/>
      <c r="J947" s="311"/>
      <c r="K947" s="311"/>
      <c r="L947" s="139"/>
      <c r="M947" s="141"/>
      <c r="N947" s="142"/>
      <c r="O947" s="142"/>
      <c r="P947" s="142"/>
      <c r="Q947" s="142"/>
      <c r="R947" s="142"/>
      <c r="S947" s="142"/>
      <c r="T947" s="143"/>
      <c r="AT947" s="140" t="s">
        <v>179</v>
      </c>
      <c r="AU947" s="140" t="s">
        <v>78</v>
      </c>
      <c r="AV947" s="14" t="s">
        <v>78</v>
      </c>
      <c r="AW947" s="14" t="s">
        <v>30</v>
      </c>
      <c r="AX947" s="14" t="s">
        <v>68</v>
      </c>
      <c r="AY947" s="140" t="s">
        <v>168</v>
      </c>
    </row>
    <row r="948" spans="1:51" s="15" customFormat="1" ht="12">
      <c r="A948" s="316"/>
      <c r="B948" s="317"/>
      <c r="C948" s="316"/>
      <c r="D948" s="308" t="s">
        <v>179</v>
      </c>
      <c r="E948" s="318" t="s">
        <v>3</v>
      </c>
      <c r="F948" s="319" t="s">
        <v>186</v>
      </c>
      <c r="G948" s="316"/>
      <c r="H948" s="320">
        <v>104.805</v>
      </c>
      <c r="I948" s="269"/>
      <c r="J948" s="316"/>
      <c r="K948" s="316"/>
      <c r="L948" s="144"/>
      <c r="M948" s="146"/>
      <c r="N948" s="147"/>
      <c r="O948" s="147"/>
      <c r="P948" s="147"/>
      <c r="Q948" s="147"/>
      <c r="R948" s="147"/>
      <c r="S948" s="147"/>
      <c r="T948" s="148"/>
      <c r="AT948" s="145" t="s">
        <v>179</v>
      </c>
      <c r="AU948" s="145" t="s">
        <v>78</v>
      </c>
      <c r="AV948" s="15" t="s">
        <v>175</v>
      </c>
      <c r="AW948" s="15" t="s">
        <v>30</v>
      </c>
      <c r="AX948" s="15" t="s">
        <v>76</v>
      </c>
      <c r="AY948" s="145" t="s">
        <v>168</v>
      </c>
    </row>
    <row r="949" spans="1:65" s="2" customFormat="1" ht="24.2" customHeight="1">
      <c r="A949" s="273"/>
      <c r="B949" s="276"/>
      <c r="C949" s="298" t="s">
        <v>1164</v>
      </c>
      <c r="D949" s="298" t="s">
        <v>170</v>
      </c>
      <c r="E949" s="299" t="s">
        <v>1165</v>
      </c>
      <c r="F949" s="300" t="s">
        <v>1166</v>
      </c>
      <c r="G949" s="301" t="s">
        <v>824</v>
      </c>
      <c r="H949" s="302">
        <v>147.969</v>
      </c>
      <c r="I949" s="266"/>
      <c r="J949" s="303">
        <f>ROUND(I949*H949,2)</f>
        <v>0</v>
      </c>
      <c r="K949" s="300" t="s">
        <v>174</v>
      </c>
      <c r="L949" s="32"/>
      <c r="M949" s="126" t="s">
        <v>3</v>
      </c>
      <c r="N949" s="127" t="s">
        <v>39</v>
      </c>
      <c r="O949" s="128">
        <v>0</v>
      </c>
      <c r="P949" s="128">
        <f>O949*H949</f>
        <v>0</v>
      </c>
      <c r="Q949" s="128">
        <v>0</v>
      </c>
      <c r="R949" s="128">
        <f>Q949*H949</f>
        <v>0</v>
      </c>
      <c r="S949" s="128">
        <v>0</v>
      </c>
      <c r="T949" s="129">
        <f>S949*H949</f>
        <v>0</v>
      </c>
      <c r="U949" s="31"/>
      <c r="V949" s="31"/>
      <c r="W949" s="31"/>
      <c r="X949" s="31"/>
      <c r="Y949" s="31"/>
      <c r="Z949" s="31"/>
      <c r="AA949" s="31"/>
      <c r="AB949" s="31"/>
      <c r="AC949" s="31"/>
      <c r="AD949" s="31"/>
      <c r="AE949" s="31"/>
      <c r="AR949" s="130" t="s">
        <v>323</v>
      </c>
      <c r="AT949" s="130" t="s">
        <v>170</v>
      </c>
      <c r="AU949" s="130" t="s">
        <v>78</v>
      </c>
      <c r="AY949" s="19" t="s">
        <v>168</v>
      </c>
      <c r="BE949" s="131">
        <f>IF(N949="základní",J949,0)</f>
        <v>0</v>
      </c>
      <c r="BF949" s="131">
        <f>IF(N949="snížená",J949,0)</f>
        <v>0</v>
      </c>
      <c r="BG949" s="131">
        <f>IF(N949="zákl. přenesená",J949,0)</f>
        <v>0</v>
      </c>
      <c r="BH949" s="131">
        <f>IF(N949="sníž. přenesená",J949,0)</f>
        <v>0</v>
      </c>
      <c r="BI949" s="131">
        <f>IF(N949="nulová",J949,0)</f>
        <v>0</v>
      </c>
      <c r="BJ949" s="19" t="s">
        <v>76</v>
      </c>
      <c r="BK949" s="131">
        <f>ROUND(I949*H949,2)</f>
        <v>0</v>
      </c>
      <c r="BL949" s="19" t="s">
        <v>323</v>
      </c>
      <c r="BM949" s="130" t="s">
        <v>1167</v>
      </c>
    </row>
    <row r="950" spans="1:47" s="2" customFormat="1" ht="12">
      <c r="A950" s="273"/>
      <c r="B950" s="276"/>
      <c r="C950" s="273"/>
      <c r="D950" s="304" t="s">
        <v>177</v>
      </c>
      <c r="E950" s="273"/>
      <c r="F950" s="305" t="s">
        <v>1168</v>
      </c>
      <c r="G950" s="273"/>
      <c r="H950" s="273"/>
      <c r="I950" s="263"/>
      <c r="J950" s="273"/>
      <c r="K950" s="273"/>
      <c r="L950" s="32"/>
      <c r="M950" s="132"/>
      <c r="N950" s="133"/>
      <c r="O950" s="50"/>
      <c r="P950" s="50"/>
      <c r="Q950" s="50"/>
      <c r="R950" s="50"/>
      <c r="S950" s="50"/>
      <c r="T950" s="51"/>
      <c r="U950" s="31"/>
      <c r="V950" s="31"/>
      <c r="W950" s="31"/>
      <c r="X950" s="31"/>
      <c r="Y950" s="31"/>
      <c r="Z950" s="31"/>
      <c r="AA950" s="31"/>
      <c r="AB950" s="31"/>
      <c r="AC950" s="31"/>
      <c r="AD950" s="31"/>
      <c r="AE950" s="31"/>
      <c r="AT950" s="19" t="s">
        <v>177</v>
      </c>
      <c r="AU950" s="19" t="s">
        <v>78</v>
      </c>
    </row>
    <row r="951" spans="1:63" s="12" customFormat="1" ht="22.9" customHeight="1">
      <c r="A951" s="291"/>
      <c r="B951" s="292"/>
      <c r="C951" s="291"/>
      <c r="D951" s="293" t="s">
        <v>67</v>
      </c>
      <c r="E951" s="296" t="s">
        <v>1169</v>
      </c>
      <c r="F951" s="296" t="s">
        <v>1170</v>
      </c>
      <c r="G951" s="291"/>
      <c r="H951" s="291"/>
      <c r="I951" s="271"/>
      <c r="J951" s="297">
        <f>BK951</f>
        <v>0</v>
      </c>
      <c r="K951" s="291"/>
      <c r="L951" s="118"/>
      <c r="M951" s="120"/>
      <c r="N951" s="121"/>
      <c r="O951" s="121"/>
      <c r="P951" s="122">
        <f>SUM(P952:P1181)</f>
        <v>517.168754</v>
      </c>
      <c r="Q951" s="121"/>
      <c r="R951" s="122">
        <f>SUM(R952:R1181)</f>
        <v>10.490130709999997</v>
      </c>
      <c r="S951" s="121"/>
      <c r="T951" s="123">
        <f>SUM(T952:T1181)</f>
        <v>0</v>
      </c>
      <c r="AR951" s="119" t="s">
        <v>78</v>
      </c>
      <c r="AT951" s="124" t="s">
        <v>67</v>
      </c>
      <c r="AU951" s="124" t="s">
        <v>76</v>
      </c>
      <c r="AY951" s="119" t="s">
        <v>168</v>
      </c>
      <c r="BK951" s="125">
        <f>SUM(BK952:BK1181)</f>
        <v>0</v>
      </c>
    </row>
    <row r="952" spans="1:65" s="2" customFormat="1" ht="24.2" customHeight="1">
      <c r="A952" s="273"/>
      <c r="B952" s="276"/>
      <c r="C952" s="298" t="s">
        <v>1171</v>
      </c>
      <c r="D952" s="298" t="s">
        <v>170</v>
      </c>
      <c r="E952" s="299" t="s">
        <v>1172</v>
      </c>
      <c r="F952" s="300" t="s">
        <v>1173</v>
      </c>
      <c r="G952" s="301" t="s">
        <v>335</v>
      </c>
      <c r="H952" s="302">
        <v>6</v>
      </c>
      <c r="I952" s="266"/>
      <c r="J952" s="303">
        <f>ROUND(I952*H952,2)</f>
        <v>0</v>
      </c>
      <c r="K952" s="300" t="s">
        <v>174</v>
      </c>
      <c r="L952" s="32"/>
      <c r="M952" s="126" t="s">
        <v>3</v>
      </c>
      <c r="N952" s="127" t="s">
        <v>39</v>
      </c>
      <c r="O952" s="128">
        <v>0.471</v>
      </c>
      <c r="P952" s="128">
        <f>O952*H952</f>
        <v>2.8259999999999996</v>
      </c>
      <c r="Q952" s="128">
        <v>0</v>
      </c>
      <c r="R952" s="128">
        <f>Q952*H952</f>
        <v>0</v>
      </c>
      <c r="S952" s="128">
        <v>0</v>
      </c>
      <c r="T952" s="129">
        <f>S952*H952</f>
        <v>0</v>
      </c>
      <c r="U952" s="31"/>
      <c r="V952" s="31"/>
      <c r="W952" s="31"/>
      <c r="X952" s="31"/>
      <c r="Y952" s="31"/>
      <c r="Z952" s="31"/>
      <c r="AA952" s="31"/>
      <c r="AB952" s="31"/>
      <c r="AC952" s="31"/>
      <c r="AD952" s="31"/>
      <c r="AE952" s="31"/>
      <c r="AR952" s="130" t="s">
        <v>323</v>
      </c>
      <c r="AT952" s="130" t="s">
        <v>170</v>
      </c>
      <c r="AU952" s="130" t="s">
        <v>78</v>
      </c>
      <c r="AY952" s="19" t="s">
        <v>168</v>
      </c>
      <c r="BE952" s="131">
        <f>IF(N952="základní",J952,0)</f>
        <v>0</v>
      </c>
      <c r="BF952" s="131">
        <f>IF(N952="snížená",J952,0)</f>
        <v>0</v>
      </c>
      <c r="BG952" s="131">
        <f>IF(N952="zákl. přenesená",J952,0)</f>
        <v>0</v>
      </c>
      <c r="BH952" s="131">
        <f>IF(N952="sníž. přenesená",J952,0)</f>
        <v>0</v>
      </c>
      <c r="BI952" s="131">
        <f>IF(N952="nulová",J952,0)</f>
        <v>0</v>
      </c>
      <c r="BJ952" s="19" t="s">
        <v>76</v>
      </c>
      <c r="BK952" s="131">
        <f>ROUND(I952*H952,2)</f>
        <v>0</v>
      </c>
      <c r="BL952" s="19" t="s">
        <v>323</v>
      </c>
      <c r="BM952" s="130" t="s">
        <v>1174</v>
      </c>
    </row>
    <row r="953" spans="1:47" s="2" customFormat="1" ht="12">
      <c r="A953" s="273"/>
      <c r="B953" s="276"/>
      <c r="C953" s="273"/>
      <c r="D953" s="304" t="s">
        <v>177</v>
      </c>
      <c r="E953" s="273"/>
      <c r="F953" s="305" t="s">
        <v>1175</v>
      </c>
      <c r="G953" s="273"/>
      <c r="H953" s="273"/>
      <c r="I953" s="263"/>
      <c r="J953" s="273"/>
      <c r="K953" s="273"/>
      <c r="L953" s="32"/>
      <c r="M953" s="132"/>
      <c r="N953" s="133"/>
      <c r="O953" s="50"/>
      <c r="P953" s="50"/>
      <c r="Q953" s="50"/>
      <c r="R953" s="50"/>
      <c r="S953" s="50"/>
      <c r="T953" s="51"/>
      <c r="U953" s="31"/>
      <c r="V953" s="31"/>
      <c r="W953" s="31"/>
      <c r="X953" s="31"/>
      <c r="Y953" s="31"/>
      <c r="Z953" s="31"/>
      <c r="AA953" s="31"/>
      <c r="AB953" s="31"/>
      <c r="AC953" s="31"/>
      <c r="AD953" s="31"/>
      <c r="AE953" s="31"/>
      <c r="AT953" s="19" t="s">
        <v>177</v>
      </c>
      <c r="AU953" s="19" t="s">
        <v>78</v>
      </c>
    </row>
    <row r="954" spans="1:51" s="13" customFormat="1" ht="12">
      <c r="A954" s="306"/>
      <c r="B954" s="307"/>
      <c r="C954" s="306"/>
      <c r="D954" s="308" t="s">
        <v>179</v>
      </c>
      <c r="E954" s="309" t="s">
        <v>3</v>
      </c>
      <c r="F954" s="310" t="s">
        <v>1176</v>
      </c>
      <c r="G954" s="306"/>
      <c r="H954" s="309" t="s">
        <v>3</v>
      </c>
      <c r="I954" s="267"/>
      <c r="J954" s="306"/>
      <c r="K954" s="306"/>
      <c r="L954" s="134"/>
      <c r="M954" s="136"/>
      <c r="N954" s="137"/>
      <c r="O954" s="137"/>
      <c r="P954" s="137"/>
      <c r="Q954" s="137"/>
      <c r="R954" s="137"/>
      <c r="S954" s="137"/>
      <c r="T954" s="138"/>
      <c r="AT954" s="135" t="s">
        <v>179</v>
      </c>
      <c r="AU954" s="135" t="s">
        <v>78</v>
      </c>
      <c r="AV954" s="13" t="s">
        <v>76</v>
      </c>
      <c r="AW954" s="13" t="s">
        <v>30</v>
      </c>
      <c r="AX954" s="13" t="s">
        <v>68</v>
      </c>
      <c r="AY954" s="135" t="s">
        <v>168</v>
      </c>
    </row>
    <row r="955" spans="1:51" s="13" customFormat="1" ht="12">
      <c r="A955" s="306"/>
      <c r="B955" s="307"/>
      <c r="C955" s="306"/>
      <c r="D955" s="308" t="s">
        <v>179</v>
      </c>
      <c r="E955" s="309" t="s">
        <v>3</v>
      </c>
      <c r="F955" s="310" t="s">
        <v>1177</v>
      </c>
      <c r="G955" s="306"/>
      <c r="H955" s="309" t="s">
        <v>3</v>
      </c>
      <c r="I955" s="267"/>
      <c r="J955" s="306"/>
      <c r="K955" s="306"/>
      <c r="L955" s="134"/>
      <c r="M955" s="136"/>
      <c r="N955" s="137"/>
      <c r="O955" s="137"/>
      <c r="P955" s="137"/>
      <c r="Q955" s="137"/>
      <c r="R955" s="137"/>
      <c r="S955" s="137"/>
      <c r="T955" s="138"/>
      <c r="AT955" s="135" t="s">
        <v>179</v>
      </c>
      <c r="AU955" s="135" t="s">
        <v>78</v>
      </c>
      <c r="AV955" s="13" t="s">
        <v>76</v>
      </c>
      <c r="AW955" s="13" t="s">
        <v>30</v>
      </c>
      <c r="AX955" s="13" t="s">
        <v>68</v>
      </c>
      <c r="AY955" s="135" t="s">
        <v>168</v>
      </c>
    </row>
    <row r="956" spans="1:51" s="14" customFormat="1" ht="12">
      <c r="A956" s="311"/>
      <c r="B956" s="312"/>
      <c r="C956" s="311"/>
      <c r="D956" s="308" t="s">
        <v>179</v>
      </c>
      <c r="E956" s="313" t="s">
        <v>3</v>
      </c>
      <c r="F956" s="314" t="s">
        <v>1178</v>
      </c>
      <c r="G956" s="311"/>
      <c r="H956" s="315">
        <v>6</v>
      </c>
      <c r="I956" s="268"/>
      <c r="J956" s="311"/>
      <c r="K956" s="311"/>
      <c r="L956" s="139"/>
      <c r="M956" s="141"/>
      <c r="N956" s="142"/>
      <c r="O956" s="142"/>
      <c r="P956" s="142"/>
      <c r="Q956" s="142"/>
      <c r="R956" s="142"/>
      <c r="S956" s="142"/>
      <c r="T956" s="143"/>
      <c r="AT956" s="140" t="s">
        <v>179</v>
      </c>
      <c r="AU956" s="140" t="s">
        <v>78</v>
      </c>
      <c r="AV956" s="14" t="s">
        <v>78</v>
      </c>
      <c r="AW956" s="14" t="s">
        <v>30</v>
      </c>
      <c r="AX956" s="14" t="s">
        <v>76</v>
      </c>
      <c r="AY956" s="140" t="s">
        <v>168</v>
      </c>
    </row>
    <row r="957" spans="1:65" s="2" customFormat="1" ht="16.5" customHeight="1">
      <c r="A957" s="273"/>
      <c r="B957" s="276"/>
      <c r="C957" s="326" t="s">
        <v>1179</v>
      </c>
      <c r="D957" s="326" t="s">
        <v>332</v>
      </c>
      <c r="E957" s="327" t="s">
        <v>1180</v>
      </c>
      <c r="F957" s="328" t="s">
        <v>1181</v>
      </c>
      <c r="G957" s="329" t="s">
        <v>173</v>
      </c>
      <c r="H957" s="330">
        <v>0.077</v>
      </c>
      <c r="I957" s="272"/>
      <c r="J957" s="331">
        <f>ROUND(I957*H957,2)</f>
        <v>0</v>
      </c>
      <c r="K957" s="328" t="s">
        <v>174</v>
      </c>
      <c r="L957" s="154"/>
      <c r="M957" s="155" t="s">
        <v>3</v>
      </c>
      <c r="N957" s="156" t="s">
        <v>39</v>
      </c>
      <c r="O957" s="128">
        <v>0</v>
      </c>
      <c r="P957" s="128">
        <f>O957*H957</f>
        <v>0</v>
      </c>
      <c r="Q957" s="128">
        <v>0.44</v>
      </c>
      <c r="R957" s="128">
        <f>Q957*H957</f>
        <v>0.03388</v>
      </c>
      <c r="S957" s="128">
        <v>0</v>
      </c>
      <c r="T957" s="129">
        <f>S957*H957</f>
        <v>0</v>
      </c>
      <c r="U957" s="31"/>
      <c r="V957" s="31"/>
      <c r="W957" s="31"/>
      <c r="X957" s="31"/>
      <c r="Y957" s="31"/>
      <c r="Z957" s="31"/>
      <c r="AA957" s="31"/>
      <c r="AB957" s="31"/>
      <c r="AC957" s="31"/>
      <c r="AD957" s="31"/>
      <c r="AE957" s="31"/>
      <c r="AR957" s="130" t="s">
        <v>440</v>
      </c>
      <c r="AT957" s="130" t="s">
        <v>332</v>
      </c>
      <c r="AU957" s="130" t="s">
        <v>78</v>
      </c>
      <c r="AY957" s="19" t="s">
        <v>168</v>
      </c>
      <c r="BE957" s="131">
        <f>IF(N957="základní",J957,0)</f>
        <v>0</v>
      </c>
      <c r="BF957" s="131">
        <f>IF(N957="snížená",J957,0)</f>
        <v>0</v>
      </c>
      <c r="BG957" s="131">
        <f>IF(N957="zákl. přenesená",J957,0)</f>
        <v>0</v>
      </c>
      <c r="BH957" s="131">
        <f>IF(N957="sníž. přenesená",J957,0)</f>
        <v>0</v>
      </c>
      <c r="BI957" s="131">
        <f>IF(N957="nulová",J957,0)</f>
        <v>0</v>
      </c>
      <c r="BJ957" s="19" t="s">
        <v>76</v>
      </c>
      <c r="BK957" s="131">
        <f>ROUND(I957*H957,2)</f>
        <v>0</v>
      </c>
      <c r="BL957" s="19" t="s">
        <v>323</v>
      </c>
      <c r="BM957" s="130" t="s">
        <v>1182</v>
      </c>
    </row>
    <row r="958" spans="1:51" s="13" customFormat="1" ht="12">
      <c r="A958" s="306"/>
      <c r="B958" s="307"/>
      <c r="C958" s="306"/>
      <c r="D958" s="308" t="s">
        <v>179</v>
      </c>
      <c r="E958" s="309" t="s">
        <v>3</v>
      </c>
      <c r="F958" s="310" t="s">
        <v>1177</v>
      </c>
      <c r="G958" s="306"/>
      <c r="H958" s="309" t="s">
        <v>3</v>
      </c>
      <c r="I958" s="267"/>
      <c r="J958" s="306"/>
      <c r="K958" s="306"/>
      <c r="L958" s="134"/>
      <c r="M958" s="136"/>
      <c r="N958" s="137"/>
      <c r="O958" s="137"/>
      <c r="P958" s="137"/>
      <c r="Q958" s="137"/>
      <c r="R958" s="137"/>
      <c r="S958" s="137"/>
      <c r="T958" s="138"/>
      <c r="AT958" s="135" t="s">
        <v>179</v>
      </c>
      <c r="AU958" s="135" t="s">
        <v>78</v>
      </c>
      <c r="AV958" s="13" t="s">
        <v>76</v>
      </c>
      <c r="AW958" s="13" t="s">
        <v>30</v>
      </c>
      <c r="AX958" s="13" t="s">
        <v>68</v>
      </c>
      <c r="AY958" s="135" t="s">
        <v>168</v>
      </c>
    </row>
    <row r="959" spans="1:51" s="14" customFormat="1" ht="12">
      <c r="A959" s="311"/>
      <c r="B959" s="312"/>
      <c r="C959" s="311"/>
      <c r="D959" s="308" t="s">
        <v>179</v>
      </c>
      <c r="E959" s="313" t="s">
        <v>3</v>
      </c>
      <c r="F959" s="314" t="s">
        <v>1183</v>
      </c>
      <c r="G959" s="311"/>
      <c r="H959" s="315">
        <v>0.077</v>
      </c>
      <c r="I959" s="268"/>
      <c r="J959" s="311"/>
      <c r="K959" s="311"/>
      <c r="L959" s="139"/>
      <c r="M959" s="141"/>
      <c r="N959" s="142"/>
      <c r="O959" s="142"/>
      <c r="P959" s="142"/>
      <c r="Q959" s="142"/>
      <c r="R959" s="142"/>
      <c r="S959" s="142"/>
      <c r="T959" s="143"/>
      <c r="AT959" s="140" t="s">
        <v>179</v>
      </c>
      <c r="AU959" s="140" t="s">
        <v>78</v>
      </c>
      <c r="AV959" s="14" t="s">
        <v>78</v>
      </c>
      <c r="AW959" s="14" t="s">
        <v>30</v>
      </c>
      <c r="AX959" s="14" t="s">
        <v>76</v>
      </c>
      <c r="AY959" s="140" t="s">
        <v>168</v>
      </c>
    </row>
    <row r="960" spans="1:65" s="2" customFormat="1" ht="24.2" customHeight="1">
      <c r="A960" s="273"/>
      <c r="B960" s="276"/>
      <c r="C960" s="298" t="s">
        <v>1184</v>
      </c>
      <c r="D960" s="298" t="s">
        <v>170</v>
      </c>
      <c r="E960" s="299" t="s">
        <v>1185</v>
      </c>
      <c r="F960" s="300" t="s">
        <v>1186</v>
      </c>
      <c r="G960" s="301" t="s">
        <v>335</v>
      </c>
      <c r="H960" s="302">
        <v>165.5</v>
      </c>
      <c r="I960" s="266"/>
      <c r="J960" s="303">
        <f>ROUND(I960*H960,2)</f>
        <v>0</v>
      </c>
      <c r="K960" s="300" t="s">
        <v>174</v>
      </c>
      <c r="L960" s="32"/>
      <c r="M960" s="126" t="s">
        <v>3</v>
      </c>
      <c r="N960" s="127" t="s">
        <v>39</v>
      </c>
      <c r="O960" s="128">
        <v>0.603</v>
      </c>
      <c r="P960" s="128">
        <f>O960*H960</f>
        <v>99.7965</v>
      </c>
      <c r="Q960" s="128">
        <v>0</v>
      </c>
      <c r="R960" s="128">
        <f>Q960*H960</f>
        <v>0</v>
      </c>
      <c r="S960" s="128">
        <v>0</v>
      </c>
      <c r="T960" s="129">
        <f>S960*H960</f>
        <v>0</v>
      </c>
      <c r="U960" s="31"/>
      <c r="V960" s="31"/>
      <c r="W960" s="31"/>
      <c r="X960" s="31"/>
      <c r="Y960" s="31"/>
      <c r="Z960" s="31"/>
      <c r="AA960" s="31"/>
      <c r="AB960" s="31"/>
      <c r="AC960" s="31"/>
      <c r="AD960" s="31"/>
      <c r="AE960" s="31"/>
      <c r="AR960" s="130" t="s">
        <v>323</v>
      </c>
      <c r="AT960" s="130" t="s">
        <v>170</v>
      </c>
      <c r="AU960" s="130" t="s">
        <v>78</v>
      </c>
      <c r="AY960" s="19" t="s">
        <v>168</v>
      </c>
      <c r="BE960" s="131">
        <f>IF(N960="základní",J960,0)</f>
        <v>0</v>
      </c>
      <c r="BF960" s="131">
        <f>IF(N960="snížená",J960,0)</f>
        <v>0</v>
      </c>
      <c r="BG960" s="131">
        <f>IF(N960="zákl. přenesená",J960,0)</f>
        <v>0</v>
      </c>
      <c r="BH960" s="131">
        <f>IF(N960="sníž. přenesená",J960,0)</f>
        <v>0</v>
      </c>
      <c r="BI960" s="131">
        <f>IF(N960="nulová",J960,0)</f>
        <v>0</v>
      </c>
      <c r="BJ960" s="19" t="s">
        <v>76</v>
      </c>
      <c r="BK960" s="131">
        <f>ROUND(I960*H960,2)</f>
        <v>0</v>
      </c>
      <c r="BL960" s="19" t="s">
        <v>323</v>
      </c>
      <c r="BM960" s="130" t="s">
        <v>1187</v>
      </c>
    </row>
    <row r="961" spans="1:47" s="2" customFormat="1" ht="12">
      <c r="A961" s="273"/>
      <c r="B961" s="276"/>
      <c r="C961" s="273"/>
      <c r="D961" s="304" t="s">
        <v>177</v>
      </c>
      <c r="E961" s="273"/>
      <c r="F961" s="305" t="s">
        <v>1188</v>
      </c>
      <c r="G961" s="273"/>
      <c r="H961" s="273"/>
      <c r="I961" s="263"/>
      <c r="J961" s="273"/>
      <c r="K961" s="273"/>
      <c r="L961" s="32"/>
      <c r="M961" s="132"/>
      <c r="N961" s="133"/>
      <c r="O961" s="50"/>
      <c r="P961" s="50"/>
      <c r="Q961" s="50"/>
      <c r="R961" s="50"/>
      <c r="S961" s="50"/>
      <c r="T961" s="51"/>
      <c r="U961" s="31"/>
      <c r="V961" s="31"/>
      <c r="W961" s="31"/>
      <c r="X961" s="31"/>
      <c r="Y961" s="31"/>
      <c r="Z961" s="31"/>
      <c r="AA961" s="31"/>
      <c r="AB961" s="31"/>
      <c r="AC961" s="31"/>
      <c r="AD961" s="31"/>
      <c r="AE961" s="31"/>
      <c r="AT961" s="19" t="s">
        <v>177</v>
      </c>
      <c r="AU961" s="19" t="s">
        <v>78</v>
      </c>
    </row>
    <row r="962" spans="1:51" s="13" customFormat="1" ht="12">
      <c r="A962" s="306"/>
      <c r="B962" s="307"/>
      <c r="C962" s="306"/>
      <c r="D962" s="308" t="s">
        <v>179</v>
      </c>
      <c r="E962" s="309" t="s">
        <v>3</v>
      </c>
      <c r="F962" s="310" t="s">
        <v>1176</v>
      </c>
      <c r="G962" s="306"/>
      <c r="H962" s="309" t="s">
        <v>3</v>
      </c>
      <c r="I962" s="267"/>
      <c r="J962" s="306"/>
      <c r="K962" s="306"/>
      <c r="L962" s="134"/>
      <c r="M962" s="136"/>
      <c r="N962" s="137"/>
      <c r="O962" s="137"/>
      <c r="P962" s="137"/>
      <c r="Q962" s="137"/>
      <c r="R962" s="137"/>
      <c r="S962" s="137"/>
      <c r="T962" s="138"/>
      <c r="AT962" s="135" t="s">
        <v>179</v>
      </c>
      <c r="AU962" s="135" t="s">
        <v>78</v>
      </c>
      <c r="AV962" s="13" t="s">
        <v>76</v>
      </c>
      <c r="AW962" s="13" t="s">
        <v>30</v>
      </c>
      <c r="AX962" s="13" t="s">
        <v>68</v>
      </c>
      <c r="AY962" s="135" t="s">
        <v>168</v>
      </c>
    </row>
    <row r="963" spans="1:51" s="13" customFormat="1" ht="12">
      <c r="A963" s="306"/>
      <c r="B963" s="307"/>
      <c r="C963" s="306"/>
      <c r="D963" s="308" t="s">
        <v>179</v>
      </c>
      <c r="E963" s="309" t="s">
        <v>3</v>
      </c>
      <c r="F963" s="310" t="s">
        <v>1189</v>
      </c>
      <c r="G963" s="306"/>
      <c r="H963" s="309" t="s">
        <v>3</v>
      </c>
      <c r="I963" s="267"/>
      <c r="J963" s="306"/>
      <c r="K963" s="306"/>
      <c r="L963" s="134"/>
      <c r="M963" s="136"/>
      <c r="N963" s="137"/>
      <c r="O963" s="137"/>
      <c r="P963" s="137"/>
      <c r="Q963" s="137"/>
      <c r="R963" s="137"/>
      <c r="S963" s="137"/>
      <c r="T963" s="138"/>
      <c r="AT963" s="135" t="s">
        <v>179</v>
      </c>
      <c r="AU963" s="135" t="s">
        <v>78</v>
      </c>
      <c r="AV963" s="13" t="s">
        <v>76</v>
      </c>
      <c r="AW963" s="13" t="s">
        <v>30</v>
      </c>
      <c r="AX963" s="13" t="s">
        <v>68</v>
      </c>
      <c r="AY963" s="135" t="s">
        <v>168</v>
      </c>
    </row>
    <row r="964" spans="1:51" s="14" customFormat="1" ht="12">
      <c r="A964" s="311"/>
      <c r="B964" s="312"/>
      <c r="C964" s="311"/>
      <c r="D964" s="308" t="s">
        <v>179</v>
      </c>
      <c r="E964" s="313" t="s">
        <v>3</v>
      </c>
      <c r="F964" s="314" t="s">
        <v>1190</v>
      </c>
      <c r="G964" s="311"/>
      <c r="H964" s="315">
        <v>60</v>
      </c>
      <c r="I964" s="268"/>
      <c r="J964" s="311"/>
      <c r="K964" s="311"/>
      <c r="L964" s="139"/>
      <c r="M964" s="141"/>
      <c r="N964" s="142"/>
      <c r="O964" s="142"/>
      <c r="P964" s="142"/>
      <c r="Q964" s="142"/>
      <c r="R964" s="142"/>
      <c r="S964" s="142"/>
      <c r="T964" s="143"/>
      <c r="AT964" s="140" t="s">
        <v>179</v>
      </c>
      <c r="AU964" s="140" t="s">
        <v>78</v>
      </c>
      <c r="AV964" s="14" t="s">
        <v>78</v>
      </c>
      <c r="AW964" s="14" t="s">
        <v>30</v>
      </c>
      <c r="AX964" s="14" t="s">
        <v>68</v>
      </c>
      <c r="AY964" s="140" t="s">
        <v>168</v>
      </c>
    </row>
    <row r="965" spans="1:51" s="16" customFormat="1" ht="12">
      <c r="A965" s="321"/>
      <c r="B965" s="322"/>
      <c r="C965" s="321"/>
      <c r="D965" s="308" t="s">
        <v>179</v>
      </c>
      <c r="E965" s="323" t="s">
        <v>3</v>
      </c>
      <c r="F965" s="324" t="s">
        <v>198</v>
      </c>
      <c r="G965" s="321"/>
      <c r="H965" s="325">
        <v>60</v>
      </c>
      <c r="I965" s="270"/>
      <c r="J965" s="321"/>
      <c r="K965" s="321"/>
      <c r="L965" s="149"/>
      <c r="M965" s="151"/>
      <c r="N965" s="152"/>
      <c r="O965" s="152"/>
      <c r="P965" s="152"/>
      <c r="Q965" s="152"/>
      <c r="R965" s="152"/>
      <c r="S965" s="152"/>
      <c r="T965" s="153"/>
      <c r="AT965" s="150" t="s">
        <v>179</v>
      </c>
      <c r="AU965" s="150" t="s">
        <v>78</v>
      </c>
      <c r="AV965" s="16" t="s">
        <v>199</v>
      </c>
      <c r="AW965" s="16" t="s">
        <v>30</v>
      </c>
      <c r="AX965" s="16" t="s">
        <v>68</v>
      </c>
      <c r="AY965" s="150" t="s">
        <v>168</v>
      </c>
    </row>
    <row r="966" spans="1:51" s="13" customFormat="1" ht="12">
      <c r="A966" s="306"/>
      <c r="B966" s="307"/>
      <c r="C966" s="306"/>
      <c r="D966" s="308" t="s">
        <v>179</v>
      </c>
      <c r="E966" s="309" t="s">
        <v>3</v>
      </c>
      <c r="F966" s="310" t="s">
        <v>1191</v>
      </c>
      <c r="G966" s="306"/>
      <c r="H966" s="309" t="s">
        <v>3</v>
      </c>
      <c r="I966" s="267"/>
      <c r="J966" s="306"/>
      <c r="K966" s="306"/>
      <c r="L966" s="134"/>
      <c r="M966" s="136"/>
      <c r="N966" s="137"/>
      <c r="O966" s="137"/>
      <c r="P966" s="137"/>
      <c r="Q966" s="137"/>
      <c r="R966" s="137"/>
      <c r="S966" s="137"/>
      <c r="T966" s="138"/>
      <c r="AT966" s="135" t="s">
        <v>179</v>
      </c>
      <c r="AU966" s="135" t="s">
        <v>78</v>
      </c>
      <c r="AV966" s="13" t="s">
        <v>76</v>
      </c>
      <c r="AW966" s="13" t="s">
        <v>30</v>
      </c>
      <c r="AX966" s="13" t="s">
        <v>68</v>
      </c>
      <c r="AY966" s="135" t="s">
        <v>168</v>
      </c>
    </row>
    <row r="967" spans="1:51" s="14" customFormat="1" ht="12">
      <c r="A967" s="311"/>
      <c r="B967" s="312"/>
      <c r="C967" s="311"/>
      <c r="D967" s="308" t="s">
        <v>179</v>
      </c>
      <c r="E967" s="313" t="s">
        <v>3</v>
      </c>
      <c r="F967" s="314" t="s">
        <v>1192</v>
      </c>
      <c r="G967" s="311"/>
      <c r="H967" s="315">
        <v>8.2</v>
      </c>
      <c r="I967" s="268"/>
      <c r="J967" s="311"/>
      <c r="K967" s="311"/>
      <c r="L967" s="139"/>
      <c r="M967" s="141"/>
      <c r="N967" s="142"/>
      <c r="O967" s="142"/>
      <c r="P967" s="142"/>
      <c r="Q967" s="142"/>
      <c r="R967" s="142"/>
      <c r="S967" s="142"/>
      <c r="T967" s="143"/>
      <c r="AT967" s="140" t="s">
        <v>179</v>
      </c>
      <c r="AU967" s="140" t="s">
        <v>78</v>
      </c>
      <c r="AV967" s="14" t="s">
        <v>78</v>
      </c>
      <c r="AW967" s="14" t="s">
        <v>30</v>
      </c>
      <c r="AX967" s="14" t="s">
        <v>68</v>
      </c>
      <c r="AY967" s="140" t="s">
        <v>168</v>
      </c>
    </row>
    <row r="968" spans="1:51" s="16" customFormat="1" ht="12">
      <c r="A968" s="321"/>
      <c r="B968" s="322"/>
      <c r="C968" s="321"/>
      <c r="D968" s="308" t="s">
        <v>179</v>
      </c>
      <c r="E968" s="323" t="s">
        <v>3</v>
      </c>
      <c r="F968" s="324" t="s">
        <v>198</v>
      </c>
      <c r="G968" s="321"/>
      <c r="H968" s="325">
        <v>8.2</v>
      </c>
      <c r="I968" s="270"/>
      <c r="J968" s="321"/>
      <c r="K968" s="321"/>
      <c r="L968" s="149"/>
      <c r="M968" s="151"/>
      <c r="N968" s="152"/>
      <c r="O968" s="152"/>
      <c r="P968" s="152"/>
      <c r="Q968" s="152"/>
      <c r="R968" s="152"/>
      <c r="S968" s="152"/>
      <c r="T968" s="153"/>
      <c r="AT968" s="150" t="s">
        <v>179</v>
      </c>
      <c r="AU968" s="150" t="s">
        <v>78</v>
      </c>
      <c r="AV968" s="16" t="s">
        <v>199</v>
      </c>
      <c r="AW968" s="16" t="s">
        <v>30</v>
      </c>
      <c r="AX968" s="16" t="s">
        <v>68</v>
      </c>
      <c r="AY968" s="150" t="s">
        <v>168</v>
      </c>
    </row>
    <row r="969" spans="1:51" s="13" customFormat="1" ht="12">
      <c r="A969" s="306"/>
      <c r="B969" s="307"/>
      <c r="C969" s="306"/>
      <c r="D969" s="308" t="s">
        <v>179</v>
      </c>
      <c r="E969" s="309" t="s">
        <v>3</v>
      </c>
      <c r="F969" s="310" t="s">
        <v>1193</v>
      </c>
      <c r="G969" s="306"/>
      <c r="H969" s="309" t="s">
        <v>3</v>
      </c>
      <c r="I969" s="267"/>
      <c r="J969" s="306"/>
      <c r="K969" s="306"/>
      <c r="L969" s="134"/>
      <c r="M969" s="136"/>
      <c r="N969" s="137"/>
      <c r="O969" s="137"/>
      <c r="P969" s="137"/>
      <c r="Q969" s="137"/>
      <c r="R969" s="137"/>
      <c r="S969" s="137"/>
      <c r="T969" s="138"/>
      <c r="AT969" s="135" t="s">
        <v>179</v>
      </c>
      <c r="AU969" s="135" t="s">
        <v>78</v>
      </c>
      <c r="AV969" s="13" t="s">
        <v>76</v>
      </c>
      <c r="AW969" s="13" t="s">
        <v>30</v>
      </c>
      <c r="AX969" s="13" t="s">
        <v>68</v>
      </c>
      <c r="AY969" s="135" t="s">
        <v>168</v>
      </c>
    </row>
    <row r="970" spans="1:51" s="14" customFormat="1" ht="12">
      <c r="A970" s="311"/>
      <c r="B970" s="312"/>
      <c r="C970" s="311"/>
      <c r="D970" s="308" t="s">
        <v>179</v>
      </c>
      <c r="E970" s="313" t="s">
        <v>3</v>
      </c>
      <c r="F970" s="314" t="s">
        <v>1194</v>
      </c>
      <c r="G970" s="311"/>
      <c r="H970" s="315">
        <v>30</v>
      </c>
      <c r="I970" s="268"/>
      <c r="J970" s="311"/>
      <c r="K970" s="311"/>
      <c r="L970" s="139"/>
      <c r="M970" s="141"/>
      <c r="N970" s="142"/>
      <c r="O970" s="142"/>
      <c r="P970" s="142"/>
      <c r="Q970" s="142"/>
      <c r="R970" s="142"/>
      <c r="S970" s="142"/>
      <c r="T970" s="143"/>
      <c r="AT970" s="140" t="s">
        <v>179</v>
      </c>
      <c r="AU970" s="140" t="s">
        <v>78</v>
      </c>
      <c r="AV970" s="14" t="s">
        <v>78</v>
      </c>
      <c r="AW970" s="14" t="s">
        <v>30</v>
      </c>
      <c r="AX970" s="14" t="s">
        <v>68</v>
      </c>
      <c r="AY970" s="140" t="s">
        <v>168</v>
      </c>
    </row>
    <row r="971" spans="1:51" s="14" customFormat="1" ht="12">
      <c r="A971" s="311"/>
      <c r="B971" s="312"/>
      <c r="C971" s="311"/>
      <c r="D971" s="308" t="s">
        <v>179</v>
      </c>
      <c r="E971" s="313" t="s">
        <v>3</v>
      </c>
      <c r="F971" s="314" t="s">
        <v>1195</v>
      </c>
      <c r="G971" s="311"/>
      <c r="H971" s="315">
        <v>23.1</v>
      </c>
      <c r="I971" s="268"/>
      <c r="J971" s="311"/>
      <c r="K971" s="311"/>
      <c r="L971" s="139"/>
      <c r="M971" s="141"/>
      <c r="N971" s="142"/>
      <c r="O971" s="142"/>
      <c r="P971" s="142"/>
      <c r="Q971" s="142"/>
      <c r="R971" s="142"/>
      <c r="S971" s="142"/>
      <c r="T971" s="143"/>
      <c r="AT971" s="140" t="s">
        <v>179</v>
      </c>
      <c r="AU971" s="140" t="s">
        <v>78</v>
      </c>
      <c r="AV971" s="14" t="s">
        <v>78</v>
      </c>
      <c r="AW971" s="14" t="s">
        <v>30</v>
      </c>
      <c r="AX971" s="14" t="s">
        <v>68</v>
      </c>
      <c r="AY971" s="140" t="s">
        <v>168</v>
      </c>
    </row>
    <row r="972" spans="1:51" s="16" customFormat="1" ht="12">
      <c r="A972" s="321"/>
      <c r="B972" s="322"/>
      <c r="C972" s="321"/>
      <c r="D972" s="308" t="s">
        <v>179</v>
      </c>
      <c r="E972" s="323" t="s">
        <v>3</v>
      </c>
      <c r="F972" s="324" t="s">
        <v>198</v>
      </c>
      <c r="G972" s="321"/>
      <c r="H972" s="325">
        <v>53.1</v>
      </c>
      <c r="I972" s="270"/>
      <c r="J972" s="321"/>
      <c r="K972" s="321"/>
      <c r="L972" s="149"/>
      <c r="M972" s="151"/>
      <c r="N972" s="152"/>
      <c r="O972" s="152"/>
      <c r="P972" s="152"/>
      <c r="Q972" s="152"/>
      <c r="R972" s="152"/>
      <c r="S972" s="152"/>
      <c r="T972" s="153"/>
      <c r="AT972" s="150" t="s">
        <v>179</v>
      </c>
      <c r="AU972" s="150" t="s">
        <v>78</v>
      </c>
      <c r="AV972" s="16" t="s">
        <v>199</v>
      </c>
      <c r="AW972" s="16" t="s">
        <v>30</v>
      </c>
      <c r="AX972" s="16" t="s">
        <v>68</v>
      </c>
      <c r="AY972" s="150" t="s">
        <v>168</v>
      </c>
    </row>
    <row r="973" spans="1:51" s="13" customFormat="1" ht="12">
      <c r="A973" s="306"/>
      <c r="B973" s="307"/>
      <c r="C973" s="306"/>
      <c r="D973" s="308" t="s">
        <v>179</v>
      </c>
      <c r="E973" s="309" t="s">
        <v>3</v>
      </c>
      <c r="F973" s="310" t="s">
        <v>1196</v>
      </c>
      <c r="G973" s="306"/>
      <c r="H973" s="309" t="s">
        <v>3</v>
      </c>
      <c r="I973" s="267"/>
      <c r="J973" s="306"/>
      <c r="K973" s="306"/>
      <c r="L973" s="134"/>
      <c r="M973" s="136"/>
      <c r="N973" s="137"/>
      <c r="O973" s="137"/>
      <c r="P973" s="137"/>
      <c r="Q973" s="137"/>
      <c r="R973" s="137"/>
      <c r="S973" s="137"/>
      <c r="T973" s="138"/>
      <c r="AT973" s="135" t="s">
        <v>179</v>
      </c>
      <c r="AU973" s="135" t="s">
        <v>78</v>
      </c>
      <c r="AV973" s="13" t="s">
        <v>76</v>
      </c>
      <c r="AW973" s="13" t="s">
        <v>30</v>
      </c>
      <c r="AX973" s="13" t="s">
        <v>68</v>
      </c>
      <c r="AY973" s="135" t="s">
        <v>168</v>
      </c>
    </row>
    <row r="974" spans="1:51" s="14" customFormat="1" ht="12">
      <c r="A974" s="311"/>
      <c r="B974" s="312"/>
      <c r="C974" s="311"/>
      <c r="D974" s="308" t="s">
        <v>179</v>
      </c>
      <c r="E974" s="313" t="s">
        <v>3</v>
      </c>
      <c r="F974" s="314" t="s">
        <v>1197</v>
      </c>
      <c r="G974" s="311"/>
      <c r="H974" s="315">
        <v>22.8</v>
      </c>
      <c r="I974" s="268"/>
      <c r="J974" s="311"/>
      <c r="K974" s="311"/>
      <c r="L974" s="139"/>
      <c r="M974" s="141"/>
      <c r="N974" s="142"/>
      <c r="O974" s="142"/>
      <c r="P974" s="142"/>
      <c r="Q974" s="142"/>
      <c r="R974" s="142"/>
      <c r="S974" s="142"/>
      <c r="T974" s="143"/>
      <c r="AT974" s="140" t="s">
        <v>179</v>
      </c>
      <c r="AU974" s="140" t="s">
        <v>78</v>
      </c>
      <c r="AV974" s="14" t="s">
        <v>78</v>
      </c>
      <c r="AW974" s="14" t="s">
        <v>30</v>
      </c>
      <c r="AX974" s="14" t="s">
        <v>68</v>
      </c>
      <c r="AY974" s="140" t="s">
        <v>168</v>
      </c>
    </row>
    <row r="975" spans="1:51" s="14" customFormat="1" ht="12">
      <c r="A975" s="311"/>
      <c r="B975" s="312"/>
      <c r="C975" s="311"/>
      <c r="D975" s="308" t="s">
        <v>179</v>
      </c>
      <c r="E975" s="313" t="s">
        <v>3</v>
      </c>
      <c r="F975" s="314" t="s">
        <v>1198</v>
      </c>
      <c r="G975" s="311"/>
      <c r="H975" s="315">
        <v>6.4</v>
      </c>
      <c r="I975" s="268"/>
      <c r="J975" s="311"/>
      <c r="K975" s="311"/>
      <c r="L975" s="139"/>
      <c r="M975" s="141"/>
      <c r="N975" s="142"/>
      <c r="O975" s="142"/>
      <c r="P975" s="142"/>
      <c r="Q975" s="142"/>
      <c r="R975" s="142"/>
      <c r="S975" s="142"/>
      <c r="T975" s="143"/>
      <c r="AT975" s="140" t="s">
        <v>179</v>
      </c>
      <c r="AU975" s="140" t="s">
        <v>78</v>
      </c>
      <c r="AV975" s="14" t="s">
        <v>78</v>
      </c>
      <c r="AW975" s="14" t="s">
        <v>30</v>
      </c>
      <c r="AX975" s="14" t="s">
        <v>68</v>
      </c>
      <c r="AY975" s="140" t="s">
        <v>168</v>
      </c>
    </row>
    <row r="976" spans="1:51" s="14" customFormat="1" ht="12">
      <c r="A976" s="311"/>
      <c r="B976" s="312"/>
      <c r="C976" s="311"/>
      <c r="D976" s="308" t="s">
        <v>179</v>
      </c>
      <c r="E976" s="313" t="s">
        <v>3</v>
      </c>
      <c r="F976" s="314" t="s">
        <v>1199</v>
      </c>
      <c r="G976" s="311"/>
      <c r="H976" s="315">
        <v>15</v>
      </c>
      <c r="I976" s="268"/>
      <c r="J976" s="311"/>
      <c r="K976" s="311"/>
      <c r="L976" s="139"/>
      <c r="M976" s="141"/>
      <c r="N976" s="142"/>
      <c r="O976" s="142"/>
      <c r="P976" s="142"/>
      <c r="Q976" s="142"/>
      <c r="R976" s="142"/>
      <c r="S976" s="142"/>
      <c r="T976" s="143"/>
      <c r="AT976" s="140" t="s">
        <v>179</v>
      </c>
      <c r="AU976" s="140" t="s">
        <v>78</v>
      </c>
      <c r="AV976" s="14" t="s">
        <v>78</v>
      </c>
      <c r="AW976" s="14" t="s">
        <v>30</v>
      </c>
      <c r="AX976" s="14" t="s">
        <v>68</v>
      </c>
      <c r="AY976" s="140" t="s">
        <v>168</v>
      </c>
    </row>
    <row r="977" spans="1:51" s="16" customFormat="1" ht="12">
      <c r="A977" s="321"/>
      <c r="B977" s="322"/>
      <c r="C977" s="321"/>
      <c r="D977" s="308" t="s">
        <v>179</v>
      </c>
      <c r="E977" s="323" t="s">
        <v>3</v>
      </c>
      <c r="F977" s="324" t="s">
        <v>198</v>
      </c>
      <c r="G977" s="321"/>
      <c r="H977" s="325">
        <v>44.2</v>
      </c>
      <c r="I977" s="270"/>
      <c r="J977" s="321"/>
      <c r="K977" s="321"/>
      <c r="L977" s="149"/>
      <c r="M977" s="151"/>
      <c r="N977" s="152"/>
      <c r="O977" s="152"/>
      <c r="P977" s="152"/>
      <c r="Q977" s="152"/>
      <c r="R977" s="152"/>
      <c r="S977" s="152"/>
      <c r="T977" s="153"/>
      <c r="AT977" s="150" t="s">
        <v>179</v>
      </c>
      <c r="AU977" s="150" t="s">
        <v>78</v>
      </c>
      <c r="AV977" s="16" t="s">
        <v>199</v>
      </c>
      <c r="AW977" s="16" t="s">
        <v>30</v>
      </c>
      <c r="AX977" s="16" t="s">
        <v>68</v>
      </c>
      <c r="AY977" s="150" t="s">
        <v>168</v>
      </c>
    </row>
    <row r="978" spans="1:51" s="15" customFormat="1" ht="12">
      <c r="A978" s="316"/>
      <c r="B978" s="317"/>
      <c r="C978" s="316"/>
      <c r="D978" s="308" t="s">
        <v>179</v>
      </c>
      <c r="E978" s="318" t="s">
        <v>3</v>
      </c>
      <c r="F978" s="319" t="s">
        <v>186</v>
      </c>
      <c r="G978" s="316"/>
      <c r="H978" s="320">
        <v>165.5</v>
      </c>
      <c r="I978" s="269"/>
      <c r="J978" s="316"/>
      <c r="K978" s="316"/>
      <c r="L978" s="144"/>
      <c r="M978" s="146"/>
      <c r="N978" s="147"/>
      <c r="O978" s="147"/>
      <c r="P978" s="147"/>
      <c r="Q978" s="147"/>
      <c r="R978" s="147"/>
      <c r="S978" s="147"/>
      <c r="T978" s="148"/>
      <c r="AT978" s="145" t="s">
        <v>179</v>
      </c>
      <c r="AU978" s="145" t="s">
        <v>78</v>
      </c>
      <c r="AV978" s="15" t="s">
        <v>175</v>
      </c>
      <c r="AW978" s="15" t="s">
        <v>30</v>
      </c>
      <c r="AX978" s="15" t="s">
        <v>76</v>
      </c>
      <c r="AY978" s="145" t="s">
        <v>168</v>
      </c>
    </row>
    <row r="979" spans="1:65" s="2" customFormat="1" ht="16.5" customHeight="1">
      <c r="A979" s="273"/>
      <c r="B979" s="276"/>
      <c r="C979" s="326" t="s">
        <v>1200</v>
      </c>
      <c r="D979" s="326" t="s">
        <v>332</v>
      </c>
      <c r="E979" s="327" t="s">
        <v>1201</v>
      </c>
      <c r="F979" s="328" t="s">
        <v>1202</v>
      </c>
      <c r="G979" s="329" t="s">
        <v>173</v>
      </c>
      <c r="H979" s="330">
        <v>2.23</v>
      </c>
      <c r="I979" s="272"/>
      <c r="J979" s="331">
        <f>ROUND(I979*H979,2)</f>
        <v>0</v>
      </c>
      <c r="K979" s="328" t="s">
        <v>174</v>
      </c>
      <c r="L979" s="154"/>
      <c r="M979" s="155" t="s">
        <v>3</v>
      </c>
      <c r="N979" s="156" t="s">
        <v>39</v>
      </c>
      <c r="O979" s="128">
        <v>0</v>
      </c>
      <c r="P979" s="128">
        <f>O979*H979</f>
        <v>0</v>
      </c>
      <c r="Q979" s="128">
        <v>0.44</v>
      </c>
      <c r="R979" s="128">
        <f>Q979*H979</f>
        <v>0.9812</v>
      </c>
      <c r="S979" s="128">
        <v>0</v>
      </c>
      <c r="T979" s="129">
        <f>S979*H979</f>
        <v>0</v>
      </c>
      <c r="U979" s="31"/>
      <c r="V979" s="31"/>
      <c r="W979" s="31"/>
      <c r="X979" s="31"/>
      <c r="Y979" s="31"/>
      <c r="Z979" s="31"/>
      <c r="AA979" s="31"/>
      <c r="AB979" s="31"/>
      <c r="AC979" s="31"/>
      <c r="AD979" s="31"/>
      <c r="AE979" s="31"/>
      <c r="AR979" s="130" t="s">
        <v>440</v>
      </c>
      <c r="AT979" s="130" t="s">
        <v>332</v>
      </c>
      <c r="AU979" s="130" t="s">
        <v>78</v>
      </c>
      <c r="AY979" s="19" t="s">
        <v>168</v>
      </c>
      <c r="BE979" s="131">
        <f>IF(N979="základní",J979,0)</f>
        <v>0</v>
      </c>
      <c r="BF979" s="131">
        <f>IF(N979="snížená",J979,0)</f>
        <v>0</v>
      </c>
      <c r="BG979" s="131">
        <f>IF(N979="zákl. přenesená",J979,0)</f>
        <v>0</v>
      </c>
      <c r="BH979" s="131">
        <f>IF(N979="sníž. přenesená",J979,0)</f>
        <v>0</v>
      </c>
      <c r="BI979" s="131">
        <f>IF(N979="nulová",J979,0)</f>
        <v>0</v>
      </c>
      <c r="BJ979" s="19" t="s">
        <v>76</v>
      </c>
      <c r="BK979" s="131">
        <f>ROUND(I979*H979,2)</f>
        <v>0</v>
      </c>
      <c r="BL979" s="19" t="s">
        <v>323</v>
      </c>
      <c r="BM979" s="130" t="s">
        <v>1203</v>
      </c>
    </row>
    <row r="980" spans="1:51" s="13" customFormat="1" ht="12">
      <c r="A980" s="306"/>
      <c r="B980" s="307"/>
      <c r="C980" s="306"/>
      <c r="D980" s="308" t="s">
        <v>179</v>
      </c>
      <c r="E980" s="309" t="s">
        <v>3</v>
      </c>
      <c r="F980" s="310" t="s">
        <v>1189</v>
      </c>
      <c r="G980" s="306"/>
      <c r="H980" s="309" t="s">
        <v>3</v>
      </c>
      <c r="I980" s="267"/>
      <c r="J980" s="306"/>
      <c r="K980" s="306"/>
      <c r="L980" s="134"/>
      <c r="M980" s="136"/>
      <c r="N980" s="137"/>
      <c r="O980" s="137"/>
      <c r="P980" s="137"/>
      <c r="Q980" s="137"/>
      <c r="R980" s="137"/>
      <c r="S980" s="137"/>
      <c r="T980" s="138"/>
      <c r="AT980" s="135" t="s">
        <v>179</v>
      </c>
      <c r="AU980" s="135" t="s">
        <v>78</v>
      </c>
      <c r="AV980" s="13" t="s">
        <v>76</v>
      </c>
      <c r="AW980" s="13" t="s">
        <v>30</v>
      </c>
      <c r="AX980" s="13" t="s">
        <v>68</v>
      </c>
      <c r="AY980" s="135" t="s">
        <v>168</v>
      </c>
    </row>
    <row r="981" spans="1:51" s="14" customFormat="1" ht="12">
      <c r="A981" s="311"/>
      <c r="B981" s="312"/>
      <c r="C981" s="311"/>
      <c r="D981" s="308" t="s">
        <v>179</v>
      </c>
      <c r="E981" s="313" t="s">
        <v>3</v>
      </c>
      <c r="F981" s="314" t="s">
        <v>1204</v>
      </c>
      <c r="G981" s="311"/>
      <c r="H981" s="315">
        <v>1.518</v>
      </c>
      <c r="I981" s="268"/>
      <c r="J981" s="311"/>
      <c r="K981" s="311"/>
      <c r="L981" s="139"/>
      <c r="M981" s="141"/>
      <c r="N981" s="142"/>
      <c r="O981" s="142"/>
      <c r="P981" s="142"/>
      <c r="Q981" s="142"/>
      <c r="R981" s="142"/>
      <c r="S981" s="142"/>
      <c r="T981" s="143"/>
      <c r="AT981" s="140" t="s">
        <v>179</v>
      </c>
      <c r="AU981" s="140" t="s">
        <v>78</v>
      </c>
      <c r="AV981" s="14" t="s">
        <v>78</v>
      </c>
      <c r="AW981" s="14" t="s">
        <v>30</v>
      </c>
      <c r="AX981" s="14" t="s">
        <v>68</v>
      </c>
      <c r="AY981" s="140" t="s">
        <v>168</v>
      </c>
    </row>
    <row r="982" spans="1:51" s="13" customFormat="1" ht="12">
      <c r="A982" s="306"/>
      <c r="B982" s="307"/>
      <c r="C982" s="306"/>
      <c r="D982" s="308" t="s">
        <v>179</v>
      </c>
      <c r="E982" s="309" t="s">
        <v>3</v>
      </c>
      <c r="F982" s="310" t="s">
        <v>1196</v>
      </c>
      <c r="G982" s="306"/>
      <c r="H982" s="309" t="s">
        <v>3</v>
      </c>
      <c r="I982" s="267"/>
      <c r="J982" s="306"/>
      <c r="K982" s="306"/>
      <c r="L982" s="134"/>
      <c r="M982" s="136"/>
      <c r="N982" s="137"/>
      <c r="O982" s="137"/>
      <c r="P982" s="137"/>
      <c r="Q982" s="137"/>
      <c r="R982" s="137"/>
      <c r="S982" s="137"/>
      <c r="T982" s="138"/>
      <c r="AT982" s="135" t="s">
        <v>179</v>
      </c>
      <c r="AU982" s="135" t="s">
        <v>78</v>
      </c>
      <c r="AV982" s="13" t="s">
        <v>76</v>
      </c>
      <c r="AW982" s="13" t="s">
        <v>30</v>
      </c>
      <c r="AX982" s="13" t="s">
        <v>68</v>
      </c>
      <c r="AY982" s="135" t="s">
        <v>168</v>
      </c>
    </row>
    <row r="983" spans="1:51" s="14" customFormat="1" ht="12">
      <c r="A983" s="311"/>
      <c r="B983" s="312"/>
      <c r="C983" s="311"/>
      <c r="D983" s="308" t="s">
        <v>179</v>
      </c>
      <c r="E983" s="313" t="s">
        <v>3</v>
      </c>
      <c r="F983" s="314" t="s">
        <v>1205</v>
      </c>
      <c r="G983" s="311"/>
      <c r="H983" s="315">
        <v>0.712</v>
      </c>
      <c r="I983" s="268"/>
      <c r="J983" s="311"/>
      <c r="K983" s="311"/>
      <c r="L983" s="139"/>
      <c r="M983" s="141"/>
      <c r="N983" s="142"/>
      <c r="O983" s="142"/>
      <c r="P983" s="142"/>
      <c r="Q983" s="142"/>
      <c r="R983" s="142"/>
      <c r="S983" s="142"/>
      <c r="T983" s="143"/>
      <c r="AT983" s="140" t="s">
        <v>179</v>
      </c>
      <c r="AU983" s="140" t="s">
        <v>78</v>
      </c>
      <c r="AV983" s="14" t="s">
        <v>78</v>
      </c>
      <c r="AW983" s="14" t="s">
        <v>30</v>
      </c>
      <c r="AX983" s="14" t="s">
        <v>68</v>
      </c>
      <c r="AY983" s="140" t="s">
        <v>168</v>
      </c>
    </row>
    <row r="984" spans="1:51" s="15" customFormat="1" ht="12">
      <c r="A984" s="316"/>
      <c r="B984" s="317"/>
      <c r="C984" s="316"/>
      <c r="D984" s="308" t="s">
        <v>179</v>
      </c>
      <c r="E984" s="318" t="s">
        <v>3</v>
      </c>
      <c r="F984" s="319" t="s">
        <v>186</v>
      </c>
      <c r="G984" s="316"/>
      <c r="H984" s="320">
        <v>2.23</v>
      </c>
      <c r="I984" s="269"/>
      <c r="J984" s="316"/>
      <c r="K984" s="316"/>
      <c r="L984" s="144"/>
      <c r="M984" s="146"/>
      <c r="N984" s="147"/>
      <c r="O984" s="147"/>
      <c r="P984" s="147"/>
      <c r="Q984" s="147"/>
      <c r="R984" s="147"/>
      <c r="S984" s="147"/>
      <c r="T984" s="148"/>
      <c r="AT984" s="145" t="s">
        <v>179</v>
      </c>
      <c r="AU984" s="145" t="s">
        <v>78</v>
      </c>
      <c r="AV984" s="15" t="s">
        <v>175</v>
      </c>
      <c r="AW984" s="15" t="s">
        <v>30</v>
      </c>
      <c r="AX984" s="15" t="s">
        <v>76</v>
      </c>
      <c r="AY984" s="145" t="s">
        <v>168</v>
      </c>
    </row>
    <row r="985" spans="1:65" s="2" customFormat="1" ht="16.5" customHeight="1">
      <c r="A985" s="273"/>
      <c r="B985" s="276"/>
      <c r="C985" s="326" t="s">
        <v>1206</v>
      </c>
      <c r="D985" s="326" t="s">
        <v>332</v>
      </c>
      <c r="E985" s="327" t="s">
        <v>1207</v>
      </c>
      <c r="F985" s="328" t="s">
        <v>1208</v>
      </c>
      <c r="G985" s="329" t="s">
        <v>173</v>
      </c>
      <c r="H985" s="330">
        <v>1.172</v>
      </c>
      <c r="I985" s="272"/>
      <c r="J985" s="331">
        <f>ROUND(I985*H985,2)</f>
        <v>0</v>
      </c>
      <c r="K985" s="328" t="s">
        <v>174</v>
      </c>
      <c r="L985" s="154"/>
      <c r="M985" s="155" t="s">
        <v>3</v>
      </c>
      <c r="N985" s="156" t="s">
        <v>39</v>
      </c>
      <c r="O985" s="128">
        <v>0</v>
      </c>
      <c r="P985" s="128">
        <f>O985*H985</f>
        <v>0</v>
      </c>
      <c r="Q985" s="128">
        <v>0.44</v>
      </c>
      <c r="R985" s="128">
        <f>Q985*H985</f>
        <v>0.51568</v>
      </c>
      <c r="S985" s="128">
        <v>0</v>
      </c>
      <c r="T985" s="129">
        <f>S985*H985</f>
        <v>0</v>
      </c>
      <c r="U985" s="31"/>
      <c r="V985" s="31"/>
      <c r="W985" s="31"/>
      <c r="X985" s="31"/>
      <c r="Y985" s="31"/>
      <c r="Z985" s="31"/>
      <c r="AA985" s="31"/>
      <c r="AB985" s="31"/>
      <c r="AC985" s="31"/>
      <c r="AD985" s="31"/>
      <c r="AE985" s="31"/>
      <c r="AR985" s="130" t="s">
        <v>440</v>
      </c>
      <c r="AT985" s="130" t="s">
        <v>332</v>
      </c>
      <c r="AU985" s="130" t="s">
        <v>78</v>
      </c>
      <c r="AY985" s="19" t="s">
        <v>168</v>
      </c>
      <c r="BE985" s="131">
        <f>IF(N985="základní",J985,0)</f>
        <v>0</v>
      </c>
      <c r="BF985" s="131">
        <f>IF(N985="snížená",J985,0)</f>
        <v>0</v>
      </c>
      <c r="BG985" s="131">
        <f>IF(N985="zákl. přenesená",J985,0)</f>
        <v>0</v>
      </c>
      <c r="BH985" s="131">
        <f>IF(N985="sníž. přenesená",J985,0)</f>
        <v>0</v>
      </c>
      <c r="BI985" s="131">
        <f>IF(N985="nulová",J985,0)</f>
        <v>0</v>
      </c>
      <c r="BJ985" s="19" t="s">
        <v>76</v>
      </c>
      <c r="BK985" s="131">
        <f>ROUND(I985*H985,2)</f>
        <v>0</v>
      </c>
      <c r="BL985" s="19" t="s">
        <v>323</v>
      </c>
      <c r="BM985" s="130" t="s">
        <v>1209</v>
      </c>
    </row>
    <row r="986" spans="1:51" s="13" customFormat="1" ht="12">
      <c r="A986" s="306"/>
      <c r="B986" s="307"/>
      <c r="C986" s="306"/>
      <c r="D986" s="308" t="s">
        <v>179</v>
      </c>
      <c r="E986" s="309" t="s">
        <v>3</v>
      </c>
      <c r="F986" s="310" t="s">
        <v>1193</v>
      </c>
      <c r="G986" s="306"/>
      <c r="H986" s="309" t="s">
        <v>3</v>
      </c>
      <c r="I986" s="267"/>
      <c r="J986" s="306"/>
      <c r="K986" s="306"/>
      <c r="L986" s="134"/>
      <c r="M986" s="136"/>
      <c r="N986" s="137"/>
      <c r="O986" s="137"/>
      <c r="P986" s="137"/>
      <c r="Q986" s="137"/>
      <c r="R986" s="137"/>
      <c r="S986" s="137"/>
      <c r="T986" s="138"/>
      <c r="AT986" s="135" t="s">
        <v>179</v>
      </c>
      <c r="AU986" s="135" t="s">
        <v>78</v>
      </c>
      <c r="AV986" s="13" t="s">
        <v>76</v>
      </c>
      <c r="AW986" s="13" t="s">
        <v>30</v>
      </c>
      <c r="AX986" s="13" t="s">
        <v>68</v>
      </c>
      <c r="AY986" s="135" t="s">
        <v>168</v>
      </c>
    </row>
    <row r="987" spans="1:51" s="14" customFormat="1" ht="12">
      <c r="A987" s="311"/>
      <c r="B987" s="312"/>
      <c r="C987" s="311"/>
      <c r="D987" s="308" t="s">
        <v>179</v>
      </c>
      <c r="E987" s="313" t="s">
        <v>3</v>
      </c>
      <c r="F987" s="314" t="s">
        <v>1210</v>
      </c>
      <c r="G987" s="311"/>
      <c r="H987" s="315">
        <v>1.172</v>
      </c>
      <c r="I987" s="268"/>
      <c r="J987" s="311"/>
      <c r="K987" s="311"/>
      <c r="L987" s="139"/>
      <c r="M987" s="141"/>
      <c r="N987" s="142"/>
      <c r="O987" s="142"/>
      <c r="P987" s="142"/>
      <c r="Q987" s="142"/>
      <c r="R987" s="142"/>
      <c r="S987" s="142"/>
      <c r="T987" s="143"/>
      <c r="AT987" s="140" t="s">
        <v>179</v>
      </c>
      <c r="AU987" s="140" t="s">
        <v>78</v>
      </c>
      <c r="AV987" s="14" t="s">
        <v>78</v>
      </c>
      <c r="AW987" s="14" t="s">
        <v>30</v>
      </c>
      <c r="AX987" s="14" t="s">
        <v>76</v>
      </c>
      <c r="AY987" s="140" t="s">
        <v>168</v>
      </c>
    </row>
    <row r="988" spans="1:65" s="2" customFormat="1" ht="16.5" customHeight="1">
      <c r="A988" s="273"/>
      <c r="B988" s="276"/>
      <c r="C988" s="326" t="s">
        <v>1211</v>
      </c>
      <c r="D988" s="326" t="s">
        <v>332</v>
      </c>
      <c r="E988" s="327" t="s">
        <v>1212</v>
      </c>
      <c r="F988" s="328" t="s">
        <v>1213</v>
      </c>
      <c r="G988" s="329" t="s">
        <v>173</v>
      </c>
      <c r="H988" s="330">
        <v>0.185</v>
      </c>
      <c r="I988" s="272"/>
      <c r="J988" s="331">
        <f>ROUND(I988*H988,2)</f>
        <v>0</v>
      </c>
      <c r="K988" s="328" t="s">
        <v>174</v>
      </c>
      <c r="L988" s="154"/>
      <c r="M988" s="155" t="s">
        <v>3</v>
      </c>
      <c r="N988" s="156" t="s">
        <v>39</v>
      </c>
      <c r="O988" s="128">
        <v>0</v>
      </c>
      <c r="P988" s="128">
        <f>O988*H988</f>
        <v>0</v>
      </c>
      <c r="Q988" s="128">
        <v>0.44</v>
      </c>
      <c r="R988" s="128">
        <f>Q988*H988</f>
        <v>0.0814</v>
      </c>
      <c r="S988" s="128">
        <v>0</v>
      </c>
      <c r="T988" s="129">
        <f>S988*H988</f>
        <v>0</v>
      </c>
      <c r="U988" s="31"/>
      <c r="V988" s="31"/>
      <c r="W988" s="31"/>
      <c r="X988" s="31"/>
      <c r="Y988" s="31"/>
      <c r="Z988" s="31"/>
      <c r="AA988" s="31"/>
      <c r="AB988" s="31"/>
      <c r="AC988" s="31"/>
      <c r="AD988" s="31"/>
      <c r="AE988" s="31"/>
      <c r="AR988" s="130" t="s">
        <v>440</v>
      </c>
      <c r="AT988" s="130" t="s">
        <v>332</v>
      </c>
      <c r="AU988" s="130" t="s">
        <v>78</v>
      </c>
      <c r="AY988" s="19" t="s">
        <v>168</v>
      </c>
      <c r="BE988" s="131">
        <f>IF(N988="základní",J988,0)</f>
        <v>0</v>
      </c>
      <c r="BF988" s="131">
        <f>IF(N988="snížená",J988,0)</f>
        <v>0</v>
      </c>
      <c r="BG988" s="131">
        <f>IF(N988="zákl. přenesená",J988,0)</f>
        <v>0</v>
      </c>
      <c r="BH988" s="131">
        <f>IF(N988="sníž. přenesená",J988,0)</f>
        <v>0</v>
      </c>
      <c r="BI988" s="131">
        <f>IF(N988="nulová",J988,0)</f>
        <v>0</v>
      </c>
      <c r="BJ988" s="19" t="s">
        <v>76</v>
      </c>
      <c r="BK988" s="131">
        <f>ROUND(I988*H988,2)</f>
        <v>0</v>
      </c>
      <c r="BL988" s="19" t="s">
        <v>323</v>
      </c>
      <c r="BM988" s="130" t="s">
        <v>1214</v>
      </c>
    </row>
    <row r="989" spans="1:51" s="13" customFormat="1" ht="12">
      <c r="A989" s="306"/>
      <c r="B989" s="307"/>
      <c r="C989" s="306"/>
      <c r="D989" s="308" t="s">
        <v>179</v>
      </c>
      <c r="E989" s="309" t="s">
        <v>3</v>
      </c>
      <c r="F989" s="310" t="s">
        <v>1191</v>
      </c>
      <c r="G989" s="306"/>
      <c r="H989" s="309" t="s">
        <v>3</v>
      </c>
      <c r="I989" s="267"/>
      <c r="J989" s="306"/>
      <c r="K989" s="306"/>
      <c r="L989" s="134"/>
      <c r="M989" s="136"/>
      <c r="N989" s="137"/>
      <c r="O989" s="137"/>
      <c r="P989" s="137"/>
      <c r="Q989" s="137"/>
      <c r="R989" s="137"/>
      <c r="S989" s="137"/>
      <c r="T989" s="138"/>
      <c r="AT989" s="135" t="s">
        <v>179</v>
      </c>
      <c r="AU989" s="135" t="s">
        <v>78</v>
      </c>
      <c r="AV989" s="13" t="s">
        <v>76</v>
      </c>
      <c r="AW989" s="13" t="s">
        <v>30</v>
      </c>
      <c r="AX989" s="13" t="s">
        <v>68</v>
      </c>
      <c r="AY989" s="135" t="s">
        <v>168</v>
      </c>
    </row>
    <row r="990" spans="1:51" s="14" customFormat="1" ht="12">
      <c r="A990" s="311"/>
      <c r="B990" s="312"/>
      <c r="C990" s="311"/>
      <c r="D990" s="308" t="s">
        <v>179</v>
      </c>
      <c r="E990" s="313" t="s">
        <v>3</v>
      </c>
      <c r="F990" s="314" t="s">
        <v>1215</v>
      </c>
      <c r="G990" s="311"/>
      <c r="H990" s="315">
        <v>0.185</v>
      </c>
      <c r="I990" s="268"/>
      <c r="J990" s="311"/>
      <c r="K990" s="311"/>
      <c r="L990" s="139"/>
      <c r="M990" s="141"/>
      <c r="N990" s="142"/>
      <c r="O990" s="142"/>
      <c r="P990" s="142"/>
      <c r="Q990" s="142"/>
      <c r="R990" s="142"/>
      <c r="S990" s="142"/>
      <c r="T990" s="143"/>
      <c r="AT990" s="140" t="s">
        <v>179</v>
      </c>
      <c r="AU990" s="140" t="s">
        <v>78</v>
      </c>
      <c r="AV990" s="14" t="s">
        <v>78</v>
      </c>
      <c r="AW990" s="14" t="s">
        <v>30</v>
      </c>
      <c r="AX990" s="14" t="s">
        <v>76</v>
      </c>
      <c r="AY990" s="140" t="s">
        <v>168</v>
      </c>
    </row>
    <row r="991" spans="1:65" s="2" customFormat="1" ht="24.2" customHeight="1">
      <c r="A991" s="273"/>
      <c r="B991" s="276"/>
      <c r="C991" s="298" t="s">
        <v>1216</v>
      </c>
      <c r="D991" s="298" t="s">
        <v>170</v>
      </c>
      <c r="E991" s="299" t="s">
        <v>1217</v>
      </c>
      <c r="F991" s="300" t="s">
        <v>1218</v>
      </c>
      <c r="G991" s="301" t="s">
        <v>335</v>
      </c>
      <c r="H991" s="302">
        <v>12.5</v>
      </c>
      <c r="I991" s="266"/>
      <c r="J991" s="303">
        <f>ROUND(I991*H991,2)</f>
        <v>0</v>
      </c>
      <c r="K991" s="300" t="s">
        <v>174</v>
      </c>
      <c r="L991" s="32"/>
      <c r="M991" s="126" t="s">
        <v>3</v>
      </c>
      <c r="N991" s="127" t="s">
        <v>39</v>
      </c>
      <c r="O991" s="128">
        <v>0.766</v>
      </c>
      <c r="P991" s="128">
        <f>O991*H991</f>
        <v>9.575</v>
      </c>
      <c r="Q991" s="128">
        <v>0</v>
      </c>
      <c r="R991" s="128">
        <f>Q991*H991</f>
        <v>0</v>
      </c>
      <c r="S991" s="128">
        <v>0</v>
      </c>
      <c r="T991" s="129">
        <f>S991*H991</f>
        <v>0</v>
      </c>
      <c r="U991" s="31"/>
      <c r="V991" s="31"/>
      <c r="W991" s="31"/>
      <c r="X991" s="31"/>
      <c r="Y991" s="31"/>
      <c r="Z991" s="31"/>
      <c r="AA991" s="31"/>
      <c r="AB991" s="31"/>
      <c r="AC991" s="31"/>
      <c r="AD991" s="31"/>
      <c r="AE991" s="31"/>
      <c r="AR991" s="130" t="s">
        <v>323</v>
      </c>
      <c r="AT991" s="130" t="s">
        <v>170</v>
      </c>
      <c r="AU991" s="130" t="s">
        <v>78</v>
      </c>
      <c r="AY991" s="19" t="s">
        <v>168</v>
      </c>
      <c r="BE991" s="131">
        <f>IF(N991="základní",J991,0)</f>
        <v>0</v>
      </c>
      <c r="BF991" s="131">
        <f>IF(N991="snížená",J991,0)</f>
        <v>0</v>
      </c>
      <c r="BG991" s="131">
        <f>IF(N991="zákl. přenesená",J991,0)</f>
        <v>0</v>
      </c>
      <c r="BH991" s="131">
        <f>IF(N991="sníž. přenesená",J991,0)</f>
        <v>0</v>
      </c>
      <c r="BI991" s="131">
        <f>IF(N991="nulová",J991,0)</f>
        <v>0</v>
      </c>
      <c r="BJ991" s="19" t="s">
        <v>76</v>
      </c>
      <c r="BK991" s="131">
        <f>ROUND(I991*H991,2)</f>
        <v>0</v>
      </c>
      <c r="BL991" s="19" t="s">
        <v>323</v>
      </c>
      <c r="BM991" s="130" t="s">
        <v>1219</v>
      </c>
    </row>
    <row r="992" spans="1:47" s="2" customFormat="1" ht="12">
      <c r="A992" s="273"/>
      <c r="B992" s="276"/>
      <c r="C992" s="273"/>
      <c r="D992" s="304" t="s">
        <v>177</v>
      </c>
      <c r="E992" s="273"/>
      <c r="F992" s="305" t="s">
        <v>1220</v>
      </c>
      <c r="G992" s="273"/>
      <c r="H992" s="273"/>
      <c r="I992" s="263"/>
      <c r="J992" s="273"/>
      <c r="K992" s="273"/>
      <c r="L992" s="32"/>
      <c r="M992" s="132"/>
      <c r="N992" s="133"/>
      <c r="O992" s="50"/>
      <c r="P992" s="50"/>
      <c r="Q992" s="50"/>
      <c r="R992" s="50"/>
      <c r="S992" s="50"/>
      <c r="T992" s="51"/>
      <c r="U992" s="31"/>
      <c r="V992" s="31"/>
      <c r="W992" s="31"/>
      <c r="X992" s="31"/>
      <c r="Y992" s="31"/>
      <c r="Z992" s="31"/>
      <c r="AA992" s="31"/>
      <c r="AB992" s="31"/>
      <c r="AC992" s="31"/>
      <c r="AD992" s="31"/>
      <c r="AE992" s="31"/>
      <c r="AT992" s="19" t="s">
        <v>177</v>
      </c>
      <c r="AU992" s="19" t="s">
        <v>78</v>
      </c>
    </row>
    <row r="993" spans="1:51" s="13" customFormat="1" ht="12">
      <c r="A993" s="306"/>
      <c r="B993" s="307"/>
      <c r="C993" s="306"/>
      <c r="D993" s="308" t="s">
        <v>179</v>
      </c>
      <c r="E993" s="309" t="s">
        <v>3</v>
      </c>
      <c r="F993" s="310" t="s">
        <v>1176</v>
      </c>
      <c r="G993" s="306"/>
      <c r="H993" s="309" t="s">
        <v>3</v>
      </c>
      <c r="I993" s="267"/>
      <c r="J993" s="306"/>
      <c r="K993" s="306"/>
      <c r="L993" s="134"/>
      <c r="M993" s="136"/>
      <c r="N993" s="137"/>
      <c r="O993" s="137"/>
      <c r="P993" s="137"/>
      <c r="Q993" s="137"/>
      <c r="R993" s="137"/>
      <c r="S993" s="137"/>
      <c r="T993" s="138"/>
      <c r="AT993" s="135" t="s">
        <v>179</v>
      </c>
      <c r="AU993" s="135" t="s">
        <v>78</v>
      </c>
      <c r="AV993" s="13" t="s">
        <v>76</v>
      </c>
      <c r="AW993" s="13" t="s">
        <v>30</v>
      </c>
      <c r="AX993" s="13" t="s">
        <v>68</v>
      </c>
      <c r="AY993" s="135" t="s">
        <v>168</v>
      </c>
    </row>
    <row r="994" spans="1:51" s="13" customFormat="1" ht="12">
      <c r="A994" s="306"/>
      <c r="B994" s="307"/>
      <c r="C994" s="306"/>
      <c r="D994" s="308" t="s">
        <v>179</v>
      </c>
      <c r="E994" s="309" t="s">
        <v>3</v>
      </c>
      <c r="F994" s="310" t="s">
        <v>1221</v>
      </c>
      <c r="G994" s="306"/>
      <c r="H994" s="309" t="s">
        <v>3</v>
      </c>
      <c r="I994" s="267"/>
      <c r="J994" s="306"/>
      <c r="K994" s="306"/>
      <c r="L994" s="134"/>
      <c r="M994" s="136"/>
      <c r="N994" s="137"/>
      <c r="O994" s="137"/>
      <c r="P994" s="137"/>
      <c r="Q994" s="137"/>
      <c r="R994" s="137"/>
      <c r="S994" s="137"/>
      <c r="T994" s="138"/>
      <c r="AT994" s="135" t="s">
        <v>179</v>
      </c>
      <c r="AU994" s="135" t="s">
        <v>78</v>
      </c>
      <c r="AV994" s="13" t="s">
        <v>76</v>
      </c>
      <c r="AW994" s="13" t="s">
        <v>30</v>
      </c>
      <c r="AX994" s="13" t="s">
        <v>68</v>
      </c>
      <c r="AY994" s="135" t="s">
        <v>168</v>
      </c>
    </row>
    <row r="995" spans="1:51" s="14" customFormat="1" ht="12">
      <c r="A995" s="311"/>
      <c r="B995" s="312"/>
      <c r="C995" s="311"/>
      <c r="D995" s="308" t="s">
        <v>179</v>
      </c>
      <c r="E995" s="313" t="s">
        <v>3</v>
      </c>
      <c r="F995" s="314" t="s">
        <v>1222</v>
      </c>
      <c r="G995" s="311"/>
      <c r="H995" s="315">
        <v>12.5</v>
      </c>
      <c r="I995" s="268"/>
      <c r="J995" s="311"/>
      <c r="K995" s="311"/>
      <c r="L995" s="139"/>
      <c r="M995" s="141"/>
      <c r="N995" s="142"/>
      <c r="O995" s="142"/>
      <c r="P995" s="142"/>
      <c r="Q995" s="142"/>
      <c r="R995" s="142"/>
      <c r="S995" s="142"/>
      <c r="T995" s="143"/>
      <c r="AT995" s="140" t="s">
        <v>179</v>
      </c>
      <c r="AU995" s="140" t="s">
        <v>78</v>
      </c>
      <c r="AV995" s="14" t="s">
        <v>78</v>
      </c>
      <c r="AW995" s="14" t="s">
        <v>30</v>
      </c>
      <c r="AX995" s="14" t="s">
        <v>76</v>
      </c>
      <c r="AY995" s="140" t="s">
        <v>168</v>
      </c>
    </row>
    <row r="996" spans="1:65" s="2" customFormat="1" ht="16.5" customHeight="1">
      <c r="A996" s="273"/>
      <c r="B996" s="276"/>
      <c r="C996" s="326" t="s">
        <v>1223</v>
      </c>
      <c r="D996" s="326" t="s">
        <v>332</v>
      </c>
      <c r="E996" s="327" t="s">
        <v>1207</v>
      </c>
      <c r="F996" s="328" t="s">
        <v>1208</v>
      </c>
      <c r="G996" s="329" t="s">
        <v>173</v>
      </c>
      <c r="H996" s="330">
        <v>0.414</v>
      </c>
      <c r="I996" s="272"/>
      <c r="J996" s="331">
        <f>ROUND(I996*H996,2)</f>
        <v>0</v>
      </c>
      <c r="K996" s="328" t="s">
        <v>174</v>
      </c>
      <c r="L996" s="154"/>
      <c r="M996" s="155" t="s">
        <v>3</v>
      </c>
      <c r="N996" s="156" t="s">
        <v>39</v>
      </c>
      <c r="O996" s="128">
        <v>0</v>
      </c>
      <c r="P996" s="128">
        <f>O996*H996</f>
        <v>0</v>
      </c>
      <c r="Q996" s="128">
        <v>0.44</v>
      </c>
      <c r="R996" s="128">
        <f>Q996*H996</f>
        <v>0.18216</v>
      </c>
      <c r="S996" s="128">
        <v>0</v>
      </c>
      <c r="T996" s="129">
        <f>S996*H996</f>
        <v>0</v>
      </c>
      <c r="U996" s="31"/>
      <c r="V996" s="31"/>
      <c r="W996" s="31"/>
      <c r="X996" s="31"/>
      <c r="Y996" s="31"/>
      <c r="Z996" s="31"/>
      <c r="AA996" s="31"/>
      <c r="AB996" s="31"/>
      <c r="AC996" s="31"/>
      <c r="AD996" s="31"/>
      <c r="AE996" s="31"/>
      <c r="AR996" s="130" t="s">
        <v>440</v>
      </c>
      <c r="AT996" s="130" t="s">
        <v>332</v>
      </c>
      <c r="AU996" s="130" t="s">
        <v>78</v>
      </c>
      <c r="AY996" s="19" t="s">
        <v>168</v>
      </c>
      <c r="BE996" s="131">
        <f>IF(N996="základní",J996,0)</f>
        <v>0</v>
      </c>
      <c r="BF996" s="131">
        <f>IF(N996="snížená",J996,0)</f>
        <v>0</v>
      </c>
      <c r="BG996" s="131">
        <f>IF(N996="zákl. přenesená",J996,0)</f>
        <v>0</v>
      </c>
      <c r="BH996" s="131">
        <f>IF(N996="sníž. přenesená",J996,0)</f>
        <v>0</v>
      </c>
      <c r="BI996" s="131">
        <f>IF(N996="nulová",J996,0)</f>
        <v>0</v>
      </c>
      <c r="BJ996" s="19" t="s">
        <v>76</v>
      </c>
      <c r="BK996" s="131">
        <f>ROUND(I996*H996,2)</f>
        <v>0</v>
      </c>
      <c r="BL996" s="19" t="s">
        <v>323</v>
      </c>
      <c r="BM996" s="130" t="s">
        <v>1224</v>
      </c>
    </row>
    <row r="997" spans="1:51" s="13" customFormat="1" ht="12">
      <c r="A997" s="306"/>
      <c r="B997" s="307"/>
      <c r="C997" s="306"/>
      <c r="D997" s="308" t="s">
        <v>179</v>
      </c>
      <c r="E997" s="309" t="s">
        <v>3</v>
      </c>
      <c r="F997" s="310" t="s">
        <v>1221</v>
      </c>
      <c r="G997" s="306"/>
      <c r="H997" s="309" t="s">
        <v>3</v>
      </c>
      <c r="I997" s="267"/>
      <c r="J997" s="306"/>
      <c r="K997" s="306"/>
      <c r="L997" s="134"/>
      <c r="M997" s="136"/>
      <c r="N997" s="137"/>
      <c r="O997" s="137"/>
      <c r="P997" s="137"/>
      <c r="Q997" s="137"/>
      <c r="R997" s="137"/>
      <c r="S997" s="137"/>
      <c r="T997" s="138"/>
      <c r="AT997" s="135" t="s">
        <v>179</v>
      </c>
      <c r="AU997" s="135" t="s">
        <v>78</v>
      </c>
      <c r="AV997" s="13" t="s">
        <v>76</v>
      </c>
      <c r="AW997" s="13" t="s">
        <v>30</v>
      </c>
      <c r="AX997" s="13" t="s">
        <v>68</v>
      </c>
      <c r="AY997" s="135" t="s">
        <v>168</v>
      </c>
    </row>
    <row r="998" spans="1:51" s="14" customFormat="1" ht="12">
      <c r="A998" s="311"/>
      <c r="B998" s="312"/>
      <c r="C998" s="311"/>
      <c r="D998" s="308" t="s">
        <v>179</v>
      </c>
      <c r="E998" s="313" t="s">
        <v>3</v>
      </c>
      <c r="F998" s="314" t="s">
        <v>1225</v>
      </c>
      <c r="G998" s="311"/>
      <c r="H998" s="315">
        <v>0.414</v>
      </c>
      <c r="I998" s="268"/>
      <c r="J998" s="311"/>
      <c r="K998" s="311"/>
      <c r="L998" s="139"/>
      <c r="M998" s="141"/>
      <c r="N998" s="142"/>
      <c r="O998" s="142"/>
      <c r="P998" s="142"/>
      <c r="Q998" s="142"/>
      <c r="R998" s="142"/>
      <c r="S998" s="142"/>
      <c r="T998" s="143"/>
      <c r="AT998" s="140" t="s">
        <v>179</v>
      </c>
      <c r="AU998" s="140" t="s">
        <v>78</v>
      </c>
      <c r="AV998" s="14" t="s">
        <v>78</v>
      </c>
      <c r="AW998" s="14" t="s">
        <v>30</v>
      </c>
      <c r="AX998" s="14" t="s">
        <v>76</v>
      </c>
      <c r="AY998" s="140" t="s">
        <v>168</v>
      </c>
    </row>
    <row r="999" spans="1:65" s="2" customFormat="1" ht="24.2" customHeight="1">
      <c r="A999" s="273"/>
      <c r="B999" s="276"/>
      <c r="C999" s="298" t="s">
        <v>1226</v>
      </c>
      <c r="D999" s="298" t="s">
        <v>170</v>
      </c>
      <c r="E999" s="299" t="s">
        <v>1227</v>
      </c>
      <c r="F999" s="300" t="s">
        <v>1228</v>
      </c>
      <c r="G999" s="301" t="s">
        <v>335</v>
      </c>
      <c r="H999" s="302">
        <v>188.3</v>
      </c>
      <c r="I999" s="266"/>
      <c r="J999" s="303">
        <f>ROUND(I999*H999,2)</f>
        <v>0</v>
      </c>
      <c r="K999" s="300" t="s">
        <v>174</v>
      </c>
      <c r="L999" s="32"/>
      <c r="M999" s="126" t="s">
        <v>3</v>
      </c>
      <c r="N999" s="127" t="s">
        <v>39</v>
      </c>
      <c r="O999" s="128">
        <v>0.929</v>
      </c>
      <c r="P999" s="128">
        <f>O999*H999</f>
        <v>174.93070000000003</v>
      </c>
      <c r="Q999" s="128">
        <v>0</v>
      </c>
      <c r="R999" s="128">
        <f>Q999*H999</f>
        <v>0</v>
      </c>
      <c r="S999" s="128">
        <v>0</v>
      </c>
      <c r="T999" s="129">
        <f>S999*H999</f>
        <v>0</v>
      </c>
      <c r="U999" s="31"/>
      <c r="V999" s="31"/>
      <c r="W999" s="31"/>
      <c r="X999" s="31"/>
      <c r="Y999" s="31"/>
      <c r="Z999" s="31"/>
      <c r="AA999" s="31"/>
      <c r="AB999" s="31"/>
      <c r="AC999" s="31"/>
      <c r="AD999" s="31"/>
      <c r="AE999" s="31"/>
      <c r="AR999" s="130" t="s">
        <v>323</v>
      </c>
      <c r="AT999" s="130" t="s">
        <v>170</v>
      </c>
      <c r="AU999" s="130" t="s">
        <v>78</v>
      </c>
      <c r="AY999" s="19" t="s">
        <v>168</v>
      </c>
      <c r="BE999" s="131">
        <f>IF(N999="základní",J999,0)</f>
        <v>0</v>
      </c>
      <c r="BF999" s="131">
        <f>IF(N999="snížená",J999,0)</f>
        <v>0</v>
      </c>
      <c r="BG999" s="131">
        <f>IF(N999="zákl. přenesená",J999,0)</f>
        <v>0</v>
      </c>
      <c r="BH999" s="131">
        <f>IF(N999="sníž. přenesená",J999,0)</f>
        <v>0</v>
      </c>
      <c r="BI999" s="131">
        <f>IF(N999="nulová",J999,0)</f>
        <v>0</v>
      </c>
      <c r="BJ999" s="19" t="s">
        <v>76</v>
      </c>
      <c r="BK999" s="131">
        <f>ROUND(I999*H999,2)</f>
        <v>0</v>
      </c>
      <c r="BL999" s="19" t="s">
        <v>323</v>
      </c>
      <c r="BM999" s="130" t="s">
        <v>1229</v>
      </c>
    </row>
    <row r="1000" spans="1:47" s="2" customFormat="1" ht="12">
      <c r="A1000" s="273"/>
      <c r="B1000" s="276"/>
      <c r="C1000" s="273"/>
      <c r="D1000" s="304" t="s">
        <v>177</v>
      </c>
      <c r="E1000" s="273"/>
      <c r="F1000" s="305" t="s">
        <v>1230</v>
      </c>
      <c r="G1000" s="273"/>
      <c r="H1000" s="273"/>
      <c r="I1000" s="263"/>
      <c r="J1000" s="273"/>
      <c r="K1000" s="273"/>
      <c r="L1000" s="32"/>
      <c r="M1000" s="132"/>
      <c r="N1000" s="133"/>
      <c r="O1000" s="50"/>
      <c r="P1000" s="50"/>
      <c r="Q1000" s="50"/>
      <c r="R1000" s="50"/>
      <c r="S1000" s="50"/>
      <c r="T1000" s="51"/>
      <c r="U1000" s="31"/>
      <c r="V1000" s="31"/>
      <c r="W1000" s="31"/>
      <c r="X1000" s="31"/>
      <c r="Y1000" s="31"/>
      <c r="Z1000" s="31"/>
      <c r="AA1000" s="31"/>
      <c r="AB1000" s="31"/>
      <c r="AC1000" s="31"/>
      <c r="AD1000" s="31"/>
      <c r="AE1000" s="31"/>
      <c r="AT1000" s="19" t="s">
        <v>177</v>
      </c>
      <c r="AU1000" s="19" t="s">
        <v>78</v>
      </c>
    </row>
    <row r="1001" spans="1:51" s="13" customFormat="1" ht="12">
      <c r="A1001" s="306"/>
      <c r="B1001" s="307"/>
      <c r="C1001" s="306"/>
      <c r="D1001" s="308" t="s">
        <v>179</v>
      </c>
      <c r="E1001" s="309" t="s">
        <v>3</v>
      </c>
      <c r="F1001" s="310" t="s">
        <v>1176</v>
      </c>
      <c r="G1001" s="306"/>
      <c r="H1001" s="309" t="s">
        <v>3</v>
      </c>
      <c r="I1001" s="267"/>
      <c r="J1001" s="306"/>
      <c r="K1001" s="306"/>
      <c r="L1001" s="134"/>
      <c r="M1001" s="136"/>
      <c r="N1001" s="137"/>
      <c r="O1001" s="137"/>
      <c r="P1001" s="137"/>
      <c r="Q1001" s="137"/>
      <c r="R1001" s="137"/>
      <c r="S1001" s="137"/>
      <c r="T1001" s="138"/>
      <c r="AT1001" s="135" t="s">
        <v>179</v>
      </c>
      <c r="AU1001" s="135" t="s">
        <v>78</v>
      </c>
      <c r="AV1001" s="13" t="s">
        <v>76</v>
      </c>
      <c r="AW1001" s="13" t="s">
        <v>30</v>
      </c>
      <c r="AX1001" s="13" t="s">
        <v>68</v>
      </c>
      <c r="AY1001" s="135" t="s">
        <v>168</v>
      </c>
    </row>
    <row r="1002" spans="1:51" s="13" customFormat="1" ht="12">
      <c r="A1002" s="306"/>
      <c r="B1002" s="307"/>
      <c r="C1002" s="306"/>
      <c r="D1002" s="308" t="s">
        <v>179</v>
      </c>
      <c r="E1002" s="309" t="s">
        <v>3</v>
      </c>
      <c r="F1002" s="310" t="s">
        <v>1231</v>
      </c>
      <c r="G1002" s="306"/>
      <c r="H1002" s="309" t="s">
        <v>3</v>
      </c>
      <c r="I1002" s="267"/>
      <c r="J1002" s="306"/>
      <c r="K1002" s="306"/>
      <c r="L1002" s="134"/>
      <c r="M1002" s="136"/>
      <c r="N1002" s="137"/>
      <c r="O1002" s="137"/>
      <c r="P1002" s="137"/>
      <c r="Q1002" s="137"/>
      <c r="R1002" s="137"/>
      <c r="S1002" s="137"/>
      <c r="T1002" s="138"/>
      <c r="AT1002" s="135" t="s">
        <v>179</v>
      </c>
      <c r="AU1002" s="135" t="s">
        <v>78</v>
      </c>
      <c r="AV1002" s="13" t="s">
        <v>76</v>
      </c>
      <c r="AW1002" s="13" t="s">
        <v>30</v>
      </c>
      <c r="AX1002" s="13" t="s">
        <v>68</v>
      </c>
      <c r="AY1002" s="135" t="s">
        <v>168</v>
      </c>
    </row>
    <row r="1003" spans="1:51" s="14" customFormat="1" ht="12">
      <c r="A1003" s="311"/>
      <c r="B1003" s="312"/>
      <c r="C1003" s="311"/>
      <c r="D1003" s="308" t="s">
        <v>179</v>
      </c>
      <c r="E1003" s="313" t="s">
        <v>3</v>
      </c>
      <c r="F1003" s="314" t="s">
        <v>1232</v>
      </c>
      <c r="G1003" s="311"/>
      <c r="H1003" s="315">
        <v>93.6</v>
      </c>
      <c r="I1003" s="268"/>
      <c r="J1003" s="311"/>
      <c r="K1003" s="311"/>
      <c r="L1003" s="139"/>
      <c r="M1003" s="141"/>
      <c r="N1003" s="142"/>
      <c r="O1003" s="142"/>
      <c r="P1003" s="142"/>
      <c r="Q1003" s="142"/>
      <c r="R1003" s="142"/>
      <c r="S1003" s="142"/>
      <c r="T1003" s="143"/>
      <c r="AT1003" s="140" t="s">
        <v>179</v>
      </c>
      <c r="AU1003" s="140" t="s">
        <v>78</v>
      </c>
      <c r="AV1003" s="14" t="s">
        <v>78</v>
      </c>
      <c r="AW1003" s="14" t="s">
        <v>30</v>
      </c>
      <c r="AX1003" s="14" t="s">
        <v>68</v>
      </c>
      <c r="AY1003" s="140" t="s">
        <v>168</v>
      </c>
    </row>
    <row r="1004" spans="1:51" s="14" customFormat="1" ht="12">
      <c r="A1004" s="311"/>
      <c r="B1004" s="312"/>
      <c r="C1004" s="311"/>
      <c r="D1004" s="308" t="s">
        <v>179</v>
      </c>
      <c r="E1004" s="313" t="s">
        <v>3</v>
      </c>
      <c r="F1004" s="314" t="s">
        <v>1233</v>
      </c>
      <c r="G1004" s="311"/>
      <c r="H1004" s="315">
        <v>54</v>
      </c>
      <c r="I1004" s="268"/>
      <c r="J1004" s="311"/>
      <c r="K1004" s="311"/>
      <c r="L1004" s="139"/>
      <c r="M1004" s="141"/>
      <c r="N1004" s="142"/>
      <c r="O1004" s="142"/>
      <c r="P1004" s="142"/>
      <c r="Q1004" s="142"/>
      <c r="R1004" s="142"/>
      <c r="S1004" s="142"/>
      <c r="T1004" s="143"/>
      <c r="AT1004" s="140" t="s">
        <v>179</v>
      </c>
      <c r="AU1004" s="140" t="s">
        <v>78</v>
      </c>
      <c r="AV1004" s="14" t="s">
        <v>78</v>
      </c>
      <c r="AW1004" s="14" t="s">
        <v>30</v>
      </c>
      <c r="AX1004" s="14" t="s">
        <v>68</v>
      </c>
      <c r="AY1004" s="140" t="s">
        <v>168</v>
      </c>
    </row>
    <row r="1005" spans="1:51" s="16" customFormat="1" ht="12">
      <c r="A1005" s="321"/>
      <c r="B1005" s="322"/>
      <c r="C1005" s="321"/>
      <c r="D1005" s="308" t="s">
        <v>179</v>
      </c>
      <c r="E1005" s="323" t="s">
        <v>3</v>
      </c>
      <c r="F1005" s="324" t="s">
        <v>198</v>
      </c>
      <c r="G1005" s="321"/>
      <c r="H1005" s="325">
        <v>147.6</v>
      </c>
      <c r="I1005" s="270"/>
      <c r="J1005" s="321"/>
      <c r="K1005" s="321"/>
      <c r="L1005" s="149"/>
      <c r="M1005" s="151"/>
      <c r="N1005" s="152"/>
      <c r="O1005" s="152"/>
      <c r="P1005" s="152"/>
      <c r="Q1005" s="152"/>
      <c r="R1005" s="152"/>
      <c r="S1005" s="152"/>
      <c r="T1005" s="153"/>
      <c r="AT1005" s="150" t="s">
        <v>179</v>
      </c>
      <c r="AU1005" s="150" t="s">
        <v>78</v>
      </c>
      <c r="AV1005" s="16" t="s">
        <v>199</v>
      </c>
      <c r="AW1005" s="16" t="s">
        <v>30</v>
      </c>
      <c r="AX1005" s="16" t="s">
        <v>68</v>
      </c>
      <c r="AY1005" s="150" t="s">
        <v>168</v>
      </c>
    </row>
    <row r="1006" spans="1:51" s="13" customFormat="1" ht="12">
      <c r="A1006" s="306"/>
      <c r="B1006" s="307"/>
      <c r="C1006" s="306"/>
      <c r="D1006" s="308" t="s">
        <v>179</v>
      </c>
      <c r="E1006" s="309" t="s">
        <v>3</v>
      </c>
      <c r="F1006" s="310" t="s">
        <v>1234</v>
      </c>
      <c r="G1006" s="306"/>
      <c r="H1006" s="309" t="s">
        <v>3</v>
      </c>
      <c r="I1006" s="267"/>
      <c r="J1006" s="306"/>
      <c r="K1006" s="306"/>
      <c r="L1006" s="134"/>
      <c r="M1006" s="136"/>
      <c r="N1006" s="137"/>
      <c r="O1006" s="137"/>
      <c r="P1006" s="137"/>
      <c r="Q1006" s="137"/>
      <c r="R1006" s="137"/>
      <c r="S1006" s="137"/>
      <c r="T1006" s="138"/>
      <c r="AT1006" s="135" t="s">
        <v>179</v>
      </c>
      <c r="AU1006" s="135" t="s">
        <v>78</v>
      </c>
      <c r="AV1006" s="13" t="s">
        <v>76</v>
      </c>
      <c r="AW1006" s="13" t="s">
        <v>30</v>
      </c>
      <c r="AX1006" s="13" t="s">
        <v>68</v>
      </c>
      <c r="AY1006" s="135" t="s">
        <v>168</v>
      </c>
    </row>
    <row r="1007" spans="1:51" s="14" customFormat="1" ht="12">
      <c r="A1007" s="311"/>
      <c r="B1007" s="312"/>
      <c r="C1007" s="311"/>
      <c r="D1007" s="308" t="s">
        <v>179</v>
      </c>
      <c r="E1007" s="313" t="s">
        <v>3</v>
      </c>
      <c r="F1007" s="314" t="s">
        <v>1235</v>
      </c>
      <c r="G1007" s="311"/>
      <c r="H1007" s="315">
        <v>6</v>
      </c>
      <c r="I1007" s="268"/>
      <c r="J1007" s="311"/>
      <c r="K1007" s="311"/>
      <c r="L1007" s="139"/>
      <c r="M1007" s="141"/>
      <c r="N1007" s="142"/>
      <c r="O1007" s="142"/>
      <c r="P1007" s="142"/>
      <c r="Q1007" s="142"/>
      <c r="R1007" s="142"/>
      <c r="S1007" s="142"/>
      <c r="T1007" s="143"/>
      <c r="AT1007" s="140" t="s">
        <v>179</v>
      </c>
      <c r="AU1007" s="140" t="s">
        <v>78</v>
      </c>
      <c r="AV1007" s="14" t="s">
        <v>78</v>
      </c>
      <c r="AW1007" s="14" t="s">
        <v>30</v>
      </c>
      <c r="AX1007" s="14" t="s">
        <v>68</v>
      </c>
      <c r="AY1007" s="140" t="s">
        <v>168</v>
      </c>
    </row>
    <row r="1008" spans="1:51" s="16" customFormat="1" ht="12">
      <c r="A1008" s="321"/>
      <c r="B1008" s="322"/>
      <c r="C1008" s="321"/>
      <c r="D1008" s="308" t="s">
        <v>179</v>
      </c>
      <c r="E1008" s="323" t="s">
        <v>3</v>
      </c>
      <c r="F1008" s="324" t="s">
        <v>198</v>
      </c>
      <c r="G1008" s="321"/>
      <c r="H1008" s="325">
        <v>6</v>
      </c>
      <c r="I1008" s="270"/>
      <c r="J1008" s="321"/>
      <c r="K1008" s="321"/>
      <c r="L1008" s="149"/>
      <c r="M1008" s="151"/>
      <c r="N1008" s="152"/>
      <c r="O1008" s="152"/>
      <c r="P1008" s="152"/>
      <c r="Q1008" s="152"/>
      <c r="R1008" s="152"/>
      <c r="S1008" s="152"/>
      <c r="T1008" s="153"/>
      <c r="AT1008" s="150" t="s">
        <v>179</v>
      </c>
      <c r="AU1008" s="150" t="s">
        <v>78</v>
      </c>
      <c r="AV1008" s="16" t="s">
        <v>199</v>
      </c>
      <c r="AW1008" s="16" t="s">
        <v>30</v>
      </c>
      <c r="AX1008" s="16" t="s">
        <v>68</v>
      </c>
      <c r="AY1008" s="150" t="s">
        <v>168</v>
      </c>
    </row>
    <row r="1009" spans="1:51" s="13" customFormat="1" ht="12">
      <c r="A1009" s="306"/>
      <c r="B1009" s="307"/>
      <c r="C1009" s="306"/>
      <c r="D1009" s="308" t="s">
        <v>179</v>
      </c>
      <c r="E1009" s="309" t="s">
        <v>3</v>
      </c>
      <c r="F1009" s="310" t="s">
        <v>1236</v>
      </c>
      <c r="G1009" s="306"/>
      <c r="H1009" s="309" t="s">
        <v>3</v>
      </c>
      <c r="I1009" s="267"/>
      <c r="J1009" s="306"/>
      <c r="K1009" s="306"/>
      <c r="L1009" s="134"/>
      <c r="M1009" s="136"/>
      <c r="N1009" s="137"/>
      <c r="O1009" s="137"/>
      <c r="P1009" s="137"/>
      <c r="Q1009" s="137"/>
      <c r="R1009" s="137"/>
      <c r="S1009" s="137"/>
      <c r="T1009" s="138"/>
      <c r="AT1009" s="135" t="s">
        <v>179</v>
      </c>
      <c r="AU1009" s="135" t="s">
        <v>78</v>
      </c>
      <c r="AV1009" s="13" t="s">
        <v>76</v>
      </c>
      <c r="AW1009" s="13" t="s">
        <v>30</v>
      </c>
      <c r="AX1009" s="13" t="s">
        <v>68</v>
      </c>
      <c r="AY1009" s="135" t="s">
        <v>168</v>
      </c>
    </row>
    <row r="1010" spans="1:51" s="14" customFormat="1" ht="12">
      <c r="A1010" s="311"/>
      <c r="B1010" s="312"/>
      <c r="C1010" s="311"/>
      <c r="D1010" s="308" t="s">
        <v>179</v>
      </c>
      <c r="E1010" s="313" t="s">
        <v>3</v>
      </c>
      <c r="F1010" s="314" t="s">
        <v>1237</v>
      </c>
      <c r="G1010" s="311"/>
      <c r="H1010" s="315">
        <v>8.9</v>
      </c>
      <c r="I1010" s="268"/>
      <c r="J1010" s="311"/>
      <c r="K1010" s="311"/>
      <c r="L1010" s="139"/>
      <c r="M1010" s="141"/>
      <c r="N1010" s="142"/>
      <c r="O1010" s="142"/>
      <c r="P1010" s="142"/>
      <c r="Q1010" s="142"/>
      <c r="R1010" s="142"/>
      <c r="S1010" s="142"/>
      <c r="T1010" s="143"/>
      <c r="AT1010" s="140" t="s">
        <v>179</v>
      </c>
      <c r="AU1010" s="140" t="s">
        <v>78</v>
      </c>
      <c r="AV1010" s="14" t="s">
        <v>78</v>
      </c>
      <c r="AW1010" s="14" t="s">
        <v>30</v>
      </c>
      <c r="AX1010" s="14" t="s">
        <v>68</v>
      </c>
      <c r="AY1010" s="140" t="s">
        <v>168</v>
      </c>
    </row>
    <row r="1011" spans="1:51" s="14" customFormat="1" ht="12">
      <c r="A1011" s="311"/>
      <c r="B1011" s="312"/>
      <c r="C1011" s="311"/>
      <c r="D1011" s="308" t="s">
        <v>179</v>
      </c>
      <c r="E1011" s="313" t="s">
        <v>3</v>
      </c>
      <c r="F1011" s="314" t="s">
        <v>1238</v>
      </c>
      <c r="G1011" s="311"/>
      <c r="H1011" s="315">
        <v>15.7</v>
      </c>
      <c r="I1011" s="268"/>
      <c r="J1011" s="311"/>
      <c r="K1011" s="311"/>
      <c r="L1011" s="139"/>
      <c r="M1011" s="141"/>
      <c r="N1011" s="142"/>
      <c r="O1011" s="142"/>
      <c r="P1011" s="142"/>
      <c r="Q1011" s="142"/>
      <c r="R1011" s="142"/>
      <c r="S1011" s="142"/>
      <c r="T1011" s="143"/>
      <c r="AT1011" s="140" t="s">
        <v>179</v>
      </c>
      <c r="AU1011" s="140" t="s">
        <v>78</v>
      </c>
      <c r="AV1011" s="14" t="s">
        <v>78</v>
      </c>
      <c r="AW1011" s="14" t="s">
        <v>30</v>
      </c>
      <c r="AX1011" s="14" t="s">
        <v>68</v>
      </c>
      <c r="AY1011" s="140" t="s">
        <v>168</v>
      </c>
    </row>
    <row r="1012" spans="1:51" s="14" customFormat="1" ht="12">
      <c r="A1012" s="311"/>
      <c r="B1012" s="312"/>
      <c r="C1012" s="311"/>
      <c r="D1012" s="308" t="s">
        <v>179</v>
      </c>
      <c r="E1012" s="313" t="s">
        <v>3</v>
      </c>
      <c r="F1012" s="314" t="s">
        <v>1239</v>
      </c>
      <c r="G1012" s="311"/>
      <c r="H1012" s="315">
        <v>6.4</v>
      </c>
      <c r="I1012" s="268"/>
      <c r="J1012" s="311"/>
      <c r="K1012" s="311"/>
      <c r="L1012" s="139"/>
      <c r="M1012" s="141"/>
      <c r="N1012" s="142"/>
      <c r="O1012" s="142"/>
      <c r="P1012" s="142"/>
      <c r="Q1012" s="142"/>
      <c r="R1012" s="142"/>
      <c r="S1012" s="142"/>
      <c r="T1012" s="143"/>
      <c r="AT1012" s="140" t="s">
        <v>179</v>
      </c>
      <c r="AU1012" s="140" t="s">
        <v>78</v>
      </c>
      <c r="AV1012" s="14" t="s">
        <v>78</v>
      </c>
      <c r="AW1012" s="14" t="s">
        <v>30</v>
      </c>
      <c r="AX1012" s="14" t="s">
        <v>68</v>
      </c>
      <c r="AY1012" s="140" t="s">
        <v>168</v>
      </c>
    </row>
    <row r="1013" spans="1:51" s="16" customFormat="1" ht="12">
      <c r="A1013" s="321"/>
      <c r="B1013" s="322"/>
      <c r="C1013" s="321"/>
      <c r="D1013" s="308" t="s">
        <v>179</v>
      </c>
      <c r="E1013" s="323" t="s">
        <v>3</v>
      </c>
      <c r="F1013" s="324" t="s">
        <v>198</v>
      </c>
      <c r="G1013" s="321"/>
      <c r="H1013" s="325">
        <v>31</v>
      </c>
      <c r="I1013" s="270"/>
      <c r="J1013" s="321"/>
      <c r="K1013" s="321"/>
      <c r="L1013" s="149"/>
      <c r="M1013" s="151"/>
      <c r="N1013" s="152"/>
      <c r="O1013" s="152"/>
      <c r="P1013" s="152"/>
      <c r="Q1013" s="152"/>
      <c r="R1013" s="152"/>
      <c r="S1013" s="152"/>
      <c r="T1013" s="153"/>
      <c r="AT1013" s="150" t="s">
        <v>179</v>
      </c>
      <c r="AU1013" s="150" t="s">
        <v>78</v>
      </c>
      <c r="AV1013" s="16" t="s">
        <v>199</v>
      </c>
      <c r="AW1013" s="16" t="s">
        <v>30</v>
      </c>
      <c r="AX1013" s="16" t="s">
        <v>68</v>
      </c>
      <c r="AY1013" s="150" t="s">
        <v>168</v>
      </c>
    </row>
    <row r="1014" spans="1:51" s="13" customFormat="1" ht="12">
      <c r="A1014" s="306"/>
      <c r="B1014" s="307"/>
      <c r="C1014" s="306"/>
      <c r="D1014" s="308" t="s">
        <v>179</v>
      </c>
      <c r="E1014" s="309" t="s">
        <v>3</v>
      </c>
      <c r="F1014" s="310" t="s">
        <v>1240</v>
      </c>
      <c r="G1014" s="306"/>
      <c r="H1014" s="309" t="s">
        <v>3</v>
      </c>
      <c r="I1014" s="267"/>
      <c r="J1014" s="306"/>
      <c r="K1014" s="306"/>
      <c r="L1014" s="134"/>
      <c r="M1014" s="136"/>
      <c r="N1014" s="137"/>
      <c r="O1014" s="137"/>
      <c r="P1014" s="137"/>
      <c r="Q1014" s="137"/>
      <c r="R1014" s="137"/>
      <c r="S1014" s="137"/>
      <c r="T1014" s="138"/>
      <c r="AT1014" s="135" t="s">
        <v>179</v>
      </c>
      <c r="AU1014" s="135" t="s">
        <v>78</v>
      </c>
      <c r="AV1014" s="13" t="s">
        <v>76</v>
      </c>
      <c r="AW1014" s="13" t="s">
        <v>30</v>
      </c>
      <c r="AX1014" s="13" t="s">
        <v>68</v>
      </c>
      <c r="AY1014" s="135" t="s">
        <v>168</v>
      </c>
    </row>
    <row r="1015" spans="1:51" s="14" customFormat="1" ht="12">
      <c r="A1015" s="311"/>
      <c r="B1015" s="312"/>
      <c r="C1015" s="311"/>
      <c r="D1015" s="308" t="s">
        <v>179</v>
      </c>
      <c r="E1015" s="313" t="s">
        <v>3</v>
      </c>
      <c r="F1015" s="314" t="s">
        <v>1241</v>
      </c>
      <c r="G1015" s="311"/>
      <c r="H1015" s="315">
        <v>3.7</v>
      </c>
      <c r="I1015" s="268"/>
      <c r="J1015" s="311"/>
      <c r="K1015" s="311"/>
      <c r="L1015" s="139"/>
      <c r="M1015" s="141"/>
      <c r="N1015" s="142"/>
      <c r="O1015" s="142"/>
      <c r="P1015" s="142"/>
      <c r="Q1015" s="142"/>
      <c r="R1015" s="142"/>
      <c r="S1015" s="142"/>
      <c r="T1015" s="143"/>
      <c r="AT1015" s="140" t="s">
        <v>179</v>
      </c>
      <c r="AU1015" s="140" t="s">
        <v>78</v>
      </c>
      <c r="AV1015" s="14" t="s">
        <v>78</v>
      </c>
      <c r="AW1015" s="14" t="s">
        <v>30</v>
      </c>
      <c r="AX1015" s="14" t="s">
        <v>68</v>
      </c>
      <c r="AY1015" s="140" t="s">
        <v>168</v>
      </c>
    </row>
    <row r="1016" spans="1:51" s="16" customFormat="1" ht="12">
      <c r="A1016" s="321"/>
      <c r="B1016" s="322"/>
      <c r="C1016" s="321"/>
      <c r="D1016" s="308" t="s">
        <v>179</v>
      </c>
      <c r="E1016" s="323" t="s">
        <v>3</v>
      </c>
      <c r="F1016" s="324" t="s">
        <v>198</v>
      </c>
      <c r="G1016" s="321"/>
      <c r="H1016" s="325">
        <v>3.7</v>
      </c>
      <c r="I1016" s="270"/>
      <c r="J1016" s="321"/>
      <c r="K1016" s="321"/>
      <c r="L1016" s="149"/>
      <c r="M1016" s="151"/>
      <c r="N1016" s="152"/>
      <c r="O1016" s="152"/>
      <c r="P1016" s="152"/>
      <c r="Q1016" s="152"/>
      <c r="R1016" s="152"/>
      <c r="S1016" s="152"/>
      <c r="T1016" s="153"/>
      <c r="AT1016" s="150" t="s">
        <v>179</v>
      </c>
      <c r="AU1016" s="150" t="s">
        <v>78</v>
      </c>
      <c r="AV1016" s="16" t="s">
        <v>199</v>
      </c>
      <c r="AW1016" s="16" t="s">
        <v>30</v>
      </c>
      <c r="AX1016" s="16" t="s">
        <v>68</v>
      </c>
      <c r="AY1016" s="150" t="s">
        <v>168</v>
      </c>
    </row>
    <row r="1017" spans="1:51" s="15" customFormat="1" ht="12">
      <c r="A1017" s="316"/>
      <c r="B1017" s="317"/>
      <c r="C1017" s="316"/>
      <c r="D1017" s="308" t="s">
        <v>179</v>
      </c>
      <c r="E1017" s="318" t="s">
        <v>3</v>
      </c>
      <c r="F1017" s="319" t="s">
        <v>186</v>
      </c>
      <c r="G1017" s="316"/>
      <c r="H1017" s="320">
        <v>188.3</v>
      </c>
      <c r="I1017" s="269"/>
      <c r="J1017" s="316"/>
      <c r="K1017" s="316"/>
      <c r="L1017" s="144"/>
      <c r="M1017" s="146"/>
      <c r="N1017" s="147"/>
      <c r="O1017" s="147"/>
      <c r="P1017" s="147"/>
      <c r="Q1017" s="147"/>
      <c r="R1017" s="147"/>
      <c r="S1017" s="147"/>
      <c r="T1017" s="148"/>
      <c r="AT1017" s="145" t="s">
        <v>179</v>
      </c>
      <c r="AU1017" s="145" t="s">
        <v>78</v>
      </c>
      <c r="AV1017" s="15" t="s">
        <v>175</v>
      </c>
      <c r="AW1017" s="15" t="s">
        <v>30</v>
      </c>
      <c r="AX1017" s="15" t="s">
        <v>76</v>
      </c>
      <c r="AY1017" s="145" t="s">
        <v>168</v>
      </c>
    </row>
    <row r="1018" spans="1:65" s="2" customFormat="1" ht="16.5" customHeight="1">
      <c r="A1018" s="273"/>
      <c r="B1018" s="276"/>
      <c r="C1018" s="326" t="s">
        <v>1242</v>
      </c>
      <c r="D1018" s="326" t="s">
        <v>332</v>
      </c>
      <c r="E1018" s="327" t="s">
        <v>1243</v>
      </c>
      <c r="F1018" s="328" t="s">
        <v>1244</v>
      </c>
      <c r="G1018" s="329" t="s">
        <v>173</v>
      </c>
      <c r="H1018" s="330">
        <v>1.377</v>
      </c>
      <c r="I1018" s="272"/>
      <c r="J1018" s="331">
        <f>ROUND(I1018*H1018,2)</f>
        <v>0</v>
      </c>
      <c r="K1018" s="328" t="s">
        <v>174</v>
      </c>
      <c r="L1018" s="154"/>
      <c r="M1018" s="155" t="s">
        <v>3</v>
      </c>
      <c r="N1018" s="156" t="s">
        <v>39</v>
      </c>
      <c r="O1018" s="128">
        <v>0</v>
      </c>
      <c r="P1018" s="128">
        <f>O1018*H1018</f>
        <v>0</v>
      </c>
      <c r="Q1018" s="128">
        <v>0.44</v>
      </c>
      <c r="R1018" s="128">
        <f>Q1018*H1018</f>
        <v>0.60588</v>
      </c>
      <c r="S1018" s="128">
        <v>0</v>
      </c>
      <c r="T1018" s="129">
        <f>S1018*H1018</f>
        <v>0</v>
      </c>
      <c r="U1018" s="31"/>
      <c r="V1018" s="31"/>
      <c r="W1018" s="31"/>
      <c r="X1018" s="31"/>
      <c r="Y1018" s="31"/>
      <c r="Z1018" s="31"/>
      <c r="AA1018" s="31"/>
      <c r="AB1018" s="31"/>
      <c r="AC1018" s="31"/>
      <c r="AD1018" s="31"/>
      <c r="AE1018" s="31"/>
      <c r="AR1018" s="130" t="s">
        <v>440</v>
      </c>
      <c r="AT1018" s="130" t="s">
        <v>332</v>
      </c>
      <c r="AU1018" s="130" t="s">
        <v>78</v>
      </c>
      <c r="AY1018" s="19" t="s">
        <v>168</v>
      </c>
      <c r="BE1018" s="131">
        <f>IF(N1018="základní",J1018,0)</f>
        <v>0</v>
      </c>
      <c r="BF1018" s="131">
        <f>IF(N1018="snížená",J1018,0)</f>
        <v>0</v>
      </c>
      <c r="BG1018" s="131">
        <f>IF(N1018="zákl. přenesená",J1018,0)</f>
        <v>0</v>
      </c>
      <c r="BH1018" s="131">
        <f>IF(N1018="sníž. přenesená",J1018,0)</f>
        <v>0</v>
      </c>
      <c r="BI1018" s="131">
        <f>IF(N1018="nulová",J1018,0)</f>
        <v>0</v>
      </c>
      <c r="BJ1018" s="19" t="s">
        <v>76</v>
      </c>
      <c r="BK1018" s="131">
        <f>ROUND(I1018*H1018,2)</f>
        <v>0</v>
      </c>
      <c r="BL1018" s="19" t="s">
        <v>323</v>
      </c>
      <c r="BM1018" s="130" t="s">
        <v>1245</v>
      </c>
    </row>
    <row r="1019" spans="1:51" s="13" customFormat="1" ht="12">
      <c r="A1019" s="306"/>
      <c r="B1019" s="307"/>
      <c r="C1019" s="306"/>
      <c r="D1019" s="308" t="s">
        <v>179</v>
      </c>
      <c r="E1019" s="309" t="s">
        <v>3</v>
      </c>
      <c r="F1019" s="310" t="s">
        <v>1236</v>
      </c>
      <c r="G1019" s="306"/>
      <c r="H1019" s="309" t="s">
        <v>3</v>
      </c>
      <c r="I1019" s="267"/>
      <c r="J1019" s="306"/>
      <c r="K1019" s="306"/>
      <c r="L1019" s="134"/>
      <c r="M1019" s="136"/>
      <c r="N1019" s="137"/>
      <c r="O1019" s="137"/>
      <c r="P1019" s="137"/>
      <c r="Q1019" s="137"/>
      <c r="R1019" s="137"/>
      <c r="S1019" s="137"/>
      <c r="T1019" s="138"/>
      <c r="AT1019" s="135" t="s">
        <v>179</v>
      </c>
      <c r="AU1019" s="135" t="s">
        <v>78</v>
      </c>
      <c r="AV1019" s="13" t="s">
        <v>76</v>
      </c>
      <c r="AW1019" s="13" t="s">
        <v>30</v>
      </c>
      <c r="AX1019" s="13" t="s">
        <v>68</v>
      </c>
      <c r="AY1019" s="135" t="s">
        <v>168</v>
      </c>
    </row>
    <row r="1020" spans="1:51" s="14" customFormat="1" ht="12">
      <c r="A1020" s="311"/>
      <c r="B1020" s="312"/>
      <c r="C1020" s="311"/>
      <c r="D1020" s="308" t="s">
        <v>179</v>
      </c>
      <c r="E1020" s="313" t="s">
        <v>3</v>
      </c>
      <c r="F1020" s="314" t="s">
        <v>1246</v>
      </c>
      <c r="G1020" s="311"/>
      <c r="H1020" s="315">
        <v>1.198</v>
      </c>
      <c r="I1020" s="268"/>
      <c r="J1020" s="311"/>
      <c r="K1020" s="311"/>
      <c r="L1020" s="139"/>
      <c r="M1020" s="141"/>
      <c r="N1020" s="142"/>
      <c r="O1020" s="142"/>
      <c r="P1020" s="142"/>
      <c r="Q1020" s="142"/>
      <c r="R1020" s="142"/>
      <c r="S1020" s="142"/>
      <c r="T1020" s="143"/>
      <c r="AT1020" s="140" t="s">
        <v>179</v>
      </c>
      <c r="AU1020" s="140" t="s">
        <v>78</v>
      </c>
      <c r="AV1020" s="14" t="s">
        <v>78</v>
      </c>
      <c r="AW1020" s="14" t="s">
        <v>30</v>
      </c>
      <c r="AX1020" s="14" t="s">
        <v>68</v>
      </c>
      <c r="AY1020" s="140" t="s">
        <v>168</v>
      </c>
    </row>
    <row r="1021" spans="1:51" s="13" customFormat="1" ht="12">
      <c r="A1021" s="306"/>
      <c r="B1021" s="307"/>
      <c r="C1021" s="306"/>
      <c r="D1021" s="308" t="s">
        <v>179</v>
      </c>
      <c r="E1021" s="309" t="s">
        <v>3</v>
      </c>
      <c r="F1021" s="310" t="s">
        <v>1240</v>
      </c>
      <c r="G1021" s="306"/>
      <c r="H1021" s="309" t="s">
        <v>3</v>
      </c>
      <c r="I1021" s="267"/>
      <c r="J1021" s="306"/>
      <c r="K1021" s="306"/>
      <c r="L1021" s="134"/>
      <c r="M1021" s="136"/>
      <c r="N1021" s="137"/>
      <c r="O1021" s="137"/>
      <c r="P1021" s="137"/>
      <c r="Q1021" s="137"/>
      <c r="R1021" s="137"/>
      <c r="S1021" s="137"/>
      <c r="T1021" s="138"/>
      <c r="AT1021" s="135" t="s">
        <v>179</v>
      </c>
      <c r="AU1021" s="135" t="s">
        <v>78</v>
      </c>
      <c r="AV1021" s="13" t="s">
        <v>76</v>
      </c>
      <c r="AW1021" s="13" t="s">
        <v>30</v>
      </c>
      <c r="AX1021" s="13" t="s">
        <v>68</v>
      </c>
      <c r="AY1021" s="135" t="s">
        <v>168</v>
      </c>
    </row>
    <row r="1022" spans="1:51" s="14" customFormat="1" ht="12">
      <c r="A1022" s="311"/>
      <c r="B1022" s="312"/>
      <c r="C1022" s="311"/>
      <c r="D1022" s="308" t="s">
        <v>179</v>
      </c>
      <c r="E1022" s="313" t="s">
        <v>3</v>
      </c>
      <c r="F1022" s="314" t="s">
        <v>1247</v>
      </c>
      <c r="G1022" s="311"/>
      <c r="H1022" s="315">
        <v>0.179</v>
      </c>
      <c r="I1022" s="268"/>
      <c r="J1022" s="311"/>
      <c r="K1022" s="311"/>
      <c r="L1022" s="139"/>
      <c r="M1022" s="141"/>
      <c r="N1022" s="142"/>
      <c r="O1022" s="142"/>
      <c r="P1022" s="142"/>
      <c r="Q1022" s="142"/>
      <c r="R1022" s="142"/>
      <c r="S1022" s="142"/>
      <c r="T1022" s="143"/>
      <c r="AT1022" s="140" t="s">
        <v>179</v>
      </c>
      <c r="AU1022" s="140" t="s">
        <v>78</v>
      </c>
      <c r="AV1022" s="14" t="s">
        <v>78</v>
      </c>
      <c r="AW1022" s="14" t="s">
        <v>30</v>
      </c>
      <c r="AX1022" s="14" t="s">
        <v>68</v>
      </c>
      <c r="AY1022" s="140" t="s">
        <v>168</v>
      </c>
    </row>
    <row r="1023" spans="1:51" s="15" customFormat="1" ht="12">
      <c r="A1023" s="316"/>
      <c r="B1023" s="317"/>
      <c r="C1023" s="316"/>
      <c r="D1023" s="308" t="s">
        <v>179</v>
      </c>
      <c r="E1023" s="318" t="s">
        <v>3</v>
      </c>
      <c r="F1023" s="319" t="s">
        <v>186</v>
      </c>
      <c r="G1023" s="316"/>
      <c r="H1023" s="320">
        <v>1.377</v>
      </c>
      <c r="I1023" s="269"/>
      <c r="J1023" s="316"/>
      <c r="K1023" s="316"/>
      <c r="L1023" s="144"/>
      <c r="M1023" s="146"/>
      <c r="N1023" s="147"/>
      <c r="O1023" s="147"/>
      <c r="P1023" s="147"/>
      <c r="Q1023" s="147"/>
      <c r="R1023" s="147"/>
      <c r="S1023" s="147"/>
      <c r="T1023" s="148"/>
      <c r="AT1023" s="145" t="s">
        <v>179</v>
      </c>
      <c r="AU1023" s="145" t="s">
        <v>78</v>
      </c>
      <c r="AV1023" s="15" t="s">
        <v>175</v>
      </c>
      <c r="AW1023" s="15" t="s">
        <v>30</v>
      </c>
      <c r="AX1023" s="15" t="s">
        <v>76</v>
      </c>
      <c r="AY1023" s="145" t="s">
        <v>168</v>
      </c>
    </row>
    <row r="1024" spans="1:65" s="2" customFormat="1" ht="16.5" customHeight="1">
      <c r="A1024" s="273"/>
      <c r="B1024" s="276"/>
      <c r="C1024" s="326" t="s">
        <v>1248</v>
      </c>
      <c r="D1024" s="326" t="s">
        <v>332</v>
      </c>
      <c r="E1024" s="327" t="s">
        <v>1249</v>
      </c>
      <c r="F1024" s="328" t="s">
        <v>1250</v>
      </c>
      <c r="G1024" s="329" t="s">
        <v>173</v>
      </c>
      <c r="H1024" s="330">
        <v>5.88</v>
      </c>
      <c r="I1024" s="272"/>
      <c r="J1024" s="331">
        <f>ROUND(I1024*H1024,2)</f>
        <v>0</v>
      </c>
      <c r="K1024" s="328" t="s">
        <v>174</v>
      </c>
      <c r="L1024" s="154"/>
      <c r="M1024" s="155" t="s">
        <v>3</v>
      </c>
      <c r="N1024" s="156" t="s">
        <v>39</v>
      </c>
      <c r="O1024" s="128">
        <v>0</v>
      </c>
      <c r="P1024" s="128">
        <f>O1024*H1024</f>
        <v>0</v>
      </c>
      <c r="Q1024" s="128">
        <v>0.44</v>
      </c>
      <c r="R1024" s="128">
        <f>Q1024*H1024</f>
        <v>2.5872</v>
      </c>
      <c r="S1024" s="128">
        <v>0</v>
      </c>
      <c r="T1024" s="129">
        <f>S1024*H1024</f>
        <v>0</v>
      </c>
      <c r="U1024" s="31"/>
      <c r="V1024" s="31"/>
      <c r="W1024" s="31"/>
      <c r="X1024" s="31"/>
      <c r="Y1024" s="31"/>
      <c r="Z1024" s="31"/>
      <c r="AA1024" s="31"/>
      <c r="AB1024" s="31"/>
      <c r="AC1024" s="31"/>
      <c r="AD1024" s="31"/>
      <c r="AE1024" s="31"/>
      <c r="AR1024" s="130" t="s">
        <v>440</v>
      </c>
      <c r="AT1024" s="130" t="s">
        <v>332</v>
      </c>
      <c r="AU1024" s="130" t="s">
        <v>78</v>
      </c>
      <c r="AY1024" s="19" t="s">
        <v>168</v>
      </c>
      <c r="BE1024" s="131">
        <f>IF(N1024="základní",J1024,0)</f>
        <v>0</v>
      </c>
      <c r="BF1024" s="131">
        <f>IF(N1024="snížená",J1024,0)</f>
        <v>0</v>
      </c>
      <c r="BG1024" s="131">
        <f>IF(N1024="zákl. přenesená",J1024,0)</f>
        <v>0</v>
      </c>
      <c r="BH1024" s="131">
        <f>IF(N1024="sníž. přenesená",J1024,0)</f>
        <v>0</v>
      </c>
      <c r="BI1024" s="131">
        <f>IF(N1024="nulová",J1024,0)</f>
        <v>0</v>
      </c>
      <c r="BJ1024" s="19" t="s">
        <v>76</v>
      </c>
      <c r="BK1024" s="131">
        <f>ROUND(I1024*H1024,2)</f>
        <v>0</v>
      </c>
      <c r="BL1024" s="19" t="s">
        <v>323</v>
      </c>
      <c r="BM1024" s="130" t="s">
        <v>1251</v>
      </c>
    </row>
    <row r="1025" spans="1:51" s="13" customFormat="1" ht="12">
      <c r="A1025" s="306"/>
      <c r="B1025" s="307"/>
      <c r="C1025" s="306"/>
      <c r="D1025" s="308" t="s">
        <v>179</v>
      </c>
      <c r="E1025" s="309" t="s">
        <v>3</v>
      </c>
      <c r="F1025" s="310" t="s">
        <v>1236</v>
      </c>
      <c r="G1025" s="306"/>
      <c r="H1025" s="309" t="s">
        <v>3</v>
      </c>
      <c r="I1025" s="267"/>
      <c r="J1025" s="306"/>
      <c r="K1025" s="306"/>
      <c r="L1025" s="134"/>
      <c r="M1025" s="136"/>
      <c r="N1025" s="137"/>
      <c r="O1025" s="137"/>
      <c r="P1025" s="137"/>
      <c r="Q1025" s="137"/>
      <c r="R1025" s="137"/>
      <c r="S1025" s="137"/>
      <c r="T1025" s="138"/>
      <c r="AT1025" s="135" t="s">
        <v>179</v>
      </c>
      <c r="AU1025" s="135" t="s">
        <v>78</v>
      </c>
      <c r="AV1025" s="13" t="s">
        <v>76</v>
      </c>
      <c r="AW1025" s="13" t="s">
        <v>30</v>
      </c>
      <c r="AX1025" s="13" t="s">
        <v>68</v>
      </c>
      <c r="AY1025" s="135" t="s">
        <v>168</v>
      </c>
    </row>
    <row r="1026" spans="1:51" s="14" customFormat="1" ht="12">
      <c r="A1026" s="311"/>
      <c r="B1026" s="312"/>
      <c r="C1026" s="311"/>
      <c r="D1026" s="308" t="s">
        <v>179</v>
      </c>
      <c r="E1026" s="313" t="s">
        <v>3</v>
      </c>
      <c r="F1026" s="314" t="s">
        <v>1252</v>
      </c>
      <c r="G1026" s="311"/>
      <c r="H1026" s="315">
        <v>5.703</v>
      </c>
      <c r="I1026" s="268"/>
      <c r="J1026" s="311"/>
      <c r="K1026" s="311"/>
      <c r="L1026" s="139"/>
      <c r="M1026" s="141"/>
      <c r="N1026" s="142"/>
      <c r="O1026" s="142"/>
      <c r="P1026" s="142"/>
      <c r="Q1026" s="142"/>
      <c r="R1026" s="142"/>
      <c r="S1026" s="142"/>
      <c r="T1026" s="143"/>
      <c r="AT1026" s="140" t="s">
        <v>179</v>
      </c>
      <c r="AU1026" s="140" t="s">
        <v>78</v>
      </c>
      <c r="AV1026" s="14" t="s">
        <v>78</v>
      </c>
      <c r="AW1026" s="14" t="s">
        <v>30</v>
      </c>
      <c r="AX1026" s="14" t="s">
        <v>68</v>
      </c>
      <c r="AY1026" s="140" t="s">
        <v>168</v>
      </c>
    </row>
    <row r="1027" spans="1:51" s="13" customFormat="1" ht="12">
      <c r="A1027" s="306"/>
      <c r="B1027" s="307"/>
      <c r="C1027" s="306"/>
      <c r="D1027" s="308" t="s">
        <v>179</v>
      </c>
      <c r="E1027" s="309" t="s">
        <v>3</v>
      </c>
      <c r="F1027" s="310" t="s">
        <v>1253</v>
      </c>
      <c r="G1027" s="306"/>
      <c r="H1027" s="309" t="s">
        <v>3</v>
      </c>
      <c r="I1027" s="267"/>
      <c r="J1027" s="306"/>
      <c r="K1027" s="306"/>
      <c r="L1027" s="134"/>
      <c r="M1027" s="136"/>
      <c r="N1027" s="137"/>
      <c r="O1027" s="137"/>
      <c r="P1027" s="137"/>
      <c r="Q1027" s="137"/>
      <c r="R1027" s="137"/>
      <c r="S1027" s="137"/>
      <c r="T1027" s="138"/>
      <c r="AT1027" s="135" t="s">
        <v>179</v>
      </c>
      <c r="AU1027" s="135" t="s">
        <v>78</v>
      </c>
      <c r="AV1027" s="13" t="s">
        <v>76</v>
      </c>
      <c r="AW1027" s="13" t="s">
        <v>30</v>
      </c>
      <c r="AX1027" s="13" t="s">
        <v>68</v>
      </c>
      <c r="AY1027" s="135" t="s">
        <v>168</v>
      </c>
    </row>
    <row r="1028" spans="1:51" s="14" customFormat="1" ht="12">
      <c r="A1028" s="311"/>
      <c r="B1028" s="312"/>
      <c r="C1028" s="311"/>
      <c r="D1028" s="308" t="s">
        <v>179</v>
      </c>
      <c r="E1028" s="313" t="s">
        <v>3</v>
      </c>
      <c r="F1028" s="314" t="s">
        <v>1254</v>
      </c>
      <c r="G1028" s="311"/>
      <c r="H1028" s="315">
        <v>0.177</v>
      </c>
      <c r="I1028" s="268"/>
      <c r="J1028" s="311"/>
      <c r="K1028" s="311"/>
      <c r="L1028" s="139"/>
      <c r="M1028" s="141"/>
      <c r="N1028" s="142"/>
      <c r="O1028" s="142"/>
      <c r="P1028" s="142"/>
      <c r="Q1028" s="142"/>
      <c r="R1028" s="142"/>
      <c r="S1028" s="142"/>
      <c r="T1028" s="143"/>
      <c r="AT1028" s="140" t="s">
        <v>179</v>
      </c>
      <c r="AU1028" s="140" t="s">
        <v>78</v>
      </c>
      <c r="AV1028" s="14" t="s">
        <v>78</v>
      </c>
      <c r="AW1028" s="14" t="s">
        <v>30</v>
      </c>
      <c r="AX1028" s="14" t="s">
        <v>68</v>
      </c>
      <c r="AY1028" s="140" t="s">
        <v>168</v>
      </c>
    </row>
    <row r="1029" spans="1:51" s="15" customFormat="1" ht="12">
      <c r="A1029" s="316"/>
      <c r="B1029" s="317"/>
      <c r="C1029" s="316"/>
      <c r="D1029" s="308" t="s">
        <v>179</v>
      </c>
      <c r="E1029" s="318" t="s">
        <v>3</v>
      </c>
      <c r="F1029" s="319" t="s">
        <v>186</v>
      </c>
      <c r="G1029" s="316"/>
      <c r="H1029" s="320">
        <v>5.88</v>
      </c>
      <c r="I1029" s="269"/>
      <c r="J1029" s="316"/>
      <c r="K1029" s="316"/>
      <c r="L1029" s="144"/>
      <c r="M1029" s="146"/>
      <c r="N1029" s="147"/>
      <c r="O1029" s="147"/>
      <c r="P1029" s="147"/>
      <c r="Q1029" s="147"/>
      <c r="R1029" s="147"/>
      <c r="S1029" s="147"/>
      <c r="T1029" s="148"/>
      <c r="AT1029" s="145" t="s">
        <v>179</v>
      </c>
      <c r="AU1029" s="145" t="s">
        <v>78</v>
      </c>
      <c r="AV1029" s="15" t="s">
        <v>175</v>
      </c>
      <c r="AW1029" s="15" t="s">
        <v>30</v>
      </c>
      <c r="AX1029" s="15" t="s">
        <v>76</v>
      </c>
      <c r="AY1029" s="145" t="s">
        <v>168</v>
      </c>
    </row>
    <row r="1030" spans="1:65" s="2" customFormat="1" ht="24.2" customHeight="1">
      <c r="A1030" s="273"/>
      <c r="B1030" s="276"/>
      <c r="C1030" s="298" t="s">
        <v>1255</v>
      </c>
      <c r="D1030" s="298" t="s">
        <v>170</v>
      </c>
      <c r="E1030" s="299" t="s">
        <v>1256</v>
      </c>
      <c r="F1030" s="300" t="s">
        <v>1257</v>
      </c>
      <c r="G1030" s="301" t="s">
        <v>335</v>
      </c>
      <c r="H1030" s="302">
        <v>12.2</v>
      </c>
      <c r="I1030" s="266"/>
      <c r="J1030" s="303">
        <f>ROUND(I1030*H1030,2)</f>
        <v>0</v>
      </c>
      <c r="K1030" s="300" t="s">
        <v>174</v>
      </c>
      <c r="L1030" s="32"/>
      <c r="M1030" s="126" t="s">
        <v>3</v>
      </c>
      <c r="N1030" s="127" t="s">
        <v>39</v>
      </c>
      <c r="O1030" s="128">
        <v>1.077</v>
      </c>
      <c r="P1030" s="128">
        <f>O1030*H1030</f>
        <v>13.139399999999998</v>
      </c>
      <c r="Q1030" s="128">
        <v>0</v>
      </c>
      <c r="R1030" s="128">
        <f>Q1030*H1030</f>
        <v>0</v>
      </c>
      <c r="S1030" s="128">
        <v>0</v>
      </c>
      <c r="T1030" s="129">
        <f>S1030*H1030</f>
        <v>0</v>
      </c>
      <c r="U1030" s="31"/>
      <c r="V1030" s="31"/>
      <c r="W1030" s="31"/>
      <c r="X1030" s="31"/>
      <c r="Y1030" s="31"/>
      <c r="Z1030" s="31"/>
      <c r="AA1030" s="31"/>
      <c r="AB1030" s="31"/>
      <c r="AC1030" s="31"/>
      <c r="AD1030" s="31"/>
      <c r="AE1030" s="31"/>
      <c r="AR1030" s="130" t="s">
        <v>323</v>
      </c>
      <c r="AT1030" s="130" t="s">
        <v>170</v>
      </c>
      <c r="AU1030" s="130" t="s">
        <v>78</v>
      </c>
      <c r="AY1030" s="19" t="s">
        <v>168</v>
      </c>
      <c r="BE1030" s="131">
        <f>IF(N1030="základní",J1030,0)</f>
        <v>0</v>
      </c>
      <c r="BF1030" s="131">
        <f>IF(N1030="snížená",J1030,0)</f>
        <v>0</v>
      </c>
      <c r="BG1030" s="131">
        <f>IF(N1030="zákl. přenesená",J1030,0)</f>
        <v>0</v>
      </c>
      <c r="BH1030" s="131">
        <f>IF(N1030="sníž. přenesená",J1030,0)</f>
        <v>0</v>
      </c>
      <c r="BI1030" s="131">
        <f>IF(N1030="nulová",J1030,0)</f>
        <v>0</v>
      </c>
      <c r="BJ1030" s="19" t="s">
        <v>76</v>
      </c>
      <c r="BK1030" s="131">
        <f>ROUND(I1030*H1030,2)</f>
        <v>0</v>
      </c>
      <c r="BL1030" s="19" t="s">
        <v>323</v>
      </c>
      <c r="BM1030" s="130" t="s">
        <v>1258</v>
      </c>
    </row>
    <row r="1031" spans="1:47" s="2" customFormat="1" ht="12">
      <c r="A1031" s="273"/>
      <c r="B1031" s="276"/>
      <c r="C1031" s="273"/>
      <c r="D1031" s="304" t="s">
        <v>177</v>
      </c>
      <c r="E1031" s="273"/>
      <c r="F1031" s="305" t="s">
        <v>1259</v>
      </c>
      <c r="G1031" s="273"/>
      <c r="H1031" s="273"/>
      <c r="I1031" s="263"/>
      <c r="J1031" s="273"/>
      <c r="K1031" s="273"/>
      <c r="L1031" s="32"/>
      <c r="M1031" s="132"/>
      <c r="N1031" s="133"/>
      <c r="O1031" s="50"/>
      <c r="P1031" s="50"/>
      <c r="Q1031" s="50"/>
      <c r="R1031" s="50"/>
      <c r="S1031" s="50"/>
      <c r="T1031" s="51"/>
      <c r="U1031" s="31"/>
      <c r="V1031" s="31"/>
      <c r="W1031" s="31"/>
      <c r="X1031" s="31"/>
      <c r="Y1031" s="31"/>
      <c r="Z1031" s="31"/>
      <c r="AA1031" s="31"/>
      <c r="AB1031" s="31"/>
      <c r="AC1031" s="31"/>
      <c r="AD1031" s="31"/>
      <c r="AE1031" s="31"/>
      <c r="AT1031" s="19" t="s">
        <v>177</v>
      </c>
      <c r="AU1031" s="19" t="s">
        <v>78</v>
      </c>
    </row>
    <row r="1032" spans="1:51" s="13" customFormat="1" ht="12">
      <c r="A1032" s="306"/>
      <c r="B1032" s="307"/>
      <c r="C1032" s="306"/>
      <c r="D1032" s="308" t="s">
        <v>179</v>
      </c>
      <c r="E1032" s="309" t="s">
        <v>3</v>
      </c>
      <c r="F1032" s="310" t="s">
        <v>1176</v>
      </c>
      <c r="G1032" s="306"/>
      <c r="H1032" s="309" t="s">
        <v>3</v>
      </c>
      <c r="I1032" s="267"/>
      <c r="J1032" s="306"/>
      <c r="K1032" s="306"/>
      <c r="L1032" s="134"/>
      <c r="M1032" s="136"/>
      <c r="N1032" s="137"/>
      <c r="O1032" s="137"/>
      <c r="P1032" s="137"/>
      <c r="Q1032" s="137"/>
      <c r="R1032" s="137"/>
      <c r="S1032" s="137"/>
      <c r="T1032" s="138"/>
      <c r="AT1032" s="135" t="s">
        <v>179</v>
      </c>
      <c r="AU1032" s="135" t="s">
        <v>78</v>
      </c>
      <c r="AV1032" s="13" t="s">
        <v>76</v>
      </c>
      <c r="AW1032" s="13" t="s">
        <v>30</v>
      </c>
      <c r="AX1032" s="13" t="s">
        <v>68</v>
      </c>
      <c r="AY1032" s="135" t="s">
        <v>168</v>
      </c>
    </row>
    <row r="1033" spans="1:51" s="13" customFormat="1" ht="12">
      <c r="A1033" s="306"/>
      <c r="B1033" s="307"/>
      <c r="C1033" s="306"/>
      <c r="D1033" s="308" t="s">
        <v>179</v>
      </c>
      <c r="E1033" s="309" t="s">
        <v>3</v>
      </c>
      <c r="F1033" s="310" t="s">
        <v>1260</v>
      </c>
      <c r="G1033" s="306"/>
      <c r="H1033" s="309" t="s">
        <v>3</v>
      </c>
      <c r="I1033" s="267"/>
      <c r="J1033" s="306"/>
      <c r="K1033" s="306"/>
      <c r="L1033" s="134"/>
      <c r="M1033" s="136"/>
      <c r="N1033" s="137"/>
      <c r="O1033" s="137"/>
      <c r="P1033" s="137"/>
      <c r="Q1033" s="137"/>
      <c r="R1033" s="137"/>
      <c r="S1033" s="137"/>
      <c r="T1033" s="138"/>
      <c r="AT1033" s="135" t="s">
        <v>179</v>
      </c>
      <c r="AU1033" s="135" t="s">
        <v>78</v>
      </c>
      <c r="AV1033" s="13" t="s">
        <v>76</v>
      </c>
      <c r="AW1033" s="13" t="s">
        <v>30</v>
      </c>
      <c r="AX1033" s="13" t="s">
        <v>68</v>
      </c>
      <c r="AY1033" s="135" t="s">
        <v>168</v>
      </c>
    </row>
    <row r="1034" spans="1:51" s="14" customFormat="1" ht="12">
      <c r="A1034" s="311"/>
      <c r="B1034" s="312"/>
      <c r="C1034" s="311"/>
      <c r="D1034" s="308" t="s">
        <v>179</v>
      </c>
      <c r="E1034" s="313" t="s">
        <v>3</v>
      </c>
      <c r="F1034" s="314" t="s">
        <v>1261</v>
      </c>
      <c r="G1034" s="311"/>
      <c r="H1034" s="315">
        <v>3</v>
      </c>
      <c r="I1034" s="268"/>
      <c r="J1034" s="311"/>
      <c r="K1034" s="311"/>
      <c r="L1034" s="139"/>
      <c r="M1034" s="141"/>
      <c r="N1034" s="142"/>
      <c r="O1034" s="142"/>
      <c r="P1034" s="142"/>
      <c r="Q1034" s="142"/>
      <c r="R1034" s="142"/>
      <c r="S1034" s="142"/>
      <c r="T1034" s="143"/>
      <c r="AT1034" s="140" t="s">
        <v>179</v>
      </c>
      <c r="AU1034" s="140" t="s">
        <v>78</v>
      </c>
      <c r="AV1034" s="14" t="s">
        <v>78</v>
      </c>
      <c r="AW1034" s="14" t="s">
        <v>30</v>
      </c>
      <c r="AX1034" s="14" t="s">
        <v>68</v>
      </c>
      <c r="AY1034" s="140" t="s">
        <v>168</v>
      </c>
    </row>
    <row r="1035" spans="1:51" s="13" customFormat="1" ht="12">
      <c r="A1035" s="306"/>
      <c r="B1035" s="307"/>
      <c r="C1035" s="306"/>
      <c r="D1035" s="308" t="s">
        <v>179</v>
      </c>
      <c r="E1035" s="309" t="s">
        <v>3</v>
      </c>
      <c r="F1035" s="310" t="s">
        <v>1262</v>
      </c>
      <c r="G1035" s="306"/>
      <c r="H1035" s="309" t="s">
        <v>3</v>
      </c>
      <c r="I1035" s="267"/>
      <c r="J1035" s="306"/>
      <c r="K1035" s="306"/>
      <c r="L1035" s="134"/>
      <c r="M1035" s="136"/>
      <c r="N1035" s="137"/>
      <c r="O1035" s="137"/>
      <c r="P1035" s="137"/>
      <c r="Q1035" s="137"/>
      <c r="R1035" s="137"/>
      <c r="S1035" s="137"/>
      <c r="T1035" s="138"/>
      <c r="AT1035" s="135" t="s">
        <v>179</v>
      </c>
      <c r="AU1035" s="135" t="s">
        <v>78</v>
      </c>
      <c r="AV1035" s="13" t="s">
        <v>76</v>
      </c>
      <c r="AW1035" s="13" t="s">
        <v>30</v>
      </c>
      <c r="AX1035" s="13" t="s">
        <v>68</v>
      </c>
      <c r="AY1035" s="135" t="s">
        <v>168</v>
      </c>
    </row>
    <row r="1036" spans="1:51" s="14" customFormat="1" ht="12">
      <c r="A1036" s="311"/>
      <c r="B1036" s="312"/>
      <c r="C1036" s="311"/>
      <c r="D1036" s="308" t="s">
        <v>179</v>
      </c>
      <c r="E1036" s="313" t="s">
        <v>3</v>
      </c>
      <c r="F1036" s="314" t="s">
        <v>1263</v>
      </c>
      <c r="G1036" s="311"/>
      <c r="H1036" s="315">
        <v>9.2</v>
      </c>
      <c r="I1036" s="268"/>
      <c r="J1036" s="311"/>
      <c r="K1036" s="311"/>
      <c r="L1036" s="139"/>
      <c r="M1036" s="141"/>
      <c r="N1036" s="142"/>
      <c r="O1036" s="142"/>
      <c r="P1036" s="142"/>
      <c r="Q1036" s="142"/>
      <c r="R1036" s="142"/>
      <c r="S1036" s="142"/>
      <c r="T1036" s="143"/>
      <c r="AT1036" s="140" t="s">
        <v>179</v>
      </c>
      <c r="AU1036" s="140" t="s">
        <v>78</v>
      </c>
      <c r="AV1036" s="14" t="s">
        <v>78</v>
      </c>
      <c r="AW1036" s="14" t="s">
        <v>30</v>
      </c>
      <c r="AX1036" s="14" t="s">
        <v>68</v>
      </c>
      <c r="AY1036" s="140" t="s">
        <v>168</v>
      </c>
    </row>
    <row r="1037" spans="1:51" s="15" customFormat="1" ht="12">
      <c r="A1037" s="316"/>
      <c r="B1037" s="317"/>
      <c r="C1037" s="316"/>
      <c r="D1037" s="308" t="s">
        <v>179</v>
      </c>
      <c r="E1037" s="318" t="s">
        <v>3</v>
      </c>
      <c r="F1037" s="319" t="s">
        <v>186</v>
      </c>
      <c r="G1037" s="316"/>
      <c r="H1037" s="320">
        <v>12.2</v>
      </c>
      <c r="I1037" s="269"/>
      <c r="J1037" s="316"/>
      <c r="K1037" s="316"/>
      <c r="L1037" s="144"/>
      <c r="M1037" s="146"/>
      <c r="N1037" s="147"/>
      <c r="O1037" s="147"/>
      <c r="P1037" s="147"/>
      <c r="Q1037" s="147"/>
      <c r="R1037" s="147"/>
      <c r="S1037" s="147"/>
      <c r="T1037" s="148"/>
      <c r="AT1037" s="145" t="s">
        <v>179</v>
      </c>
      <c r="AU1037" s="145" t="s">
        <v>78</v>
      </c>
      <c r="AV1037" s="15" t="s">
        <v>175</v>
      </c>
      <c r="AW1037" s="15" t="s">
        <v>30</v>
      </c>
      <c r="AX1037" s="15" t="s">
        <v>76</v>
      </c>
      <c r="AY1037" s="145" t="s">
        <v>168</v>
      </c>
    </row>
    <row r="1038" spans="1:65" s="2" customFormat="1" ht="16.5" customHeight="1">
      <c r="A1038" s="273"/>
      <c r="B1038" s="276"/>
      <c r="C1038" s="326" t="s">
        <v>1264</v>
      </c>
      <c r="D1038" s="326" t="s">
        <v>332</v>
      </c>
      <c r="E1038" s="327" t="s">
        <v>1249</v>
      </c>
      <c r="F1038" s="328" t="s">
        <v>1250</v>
      </c>
      <c r="G1038" s="329" t="s">
        <v>173</v>
      </c>
      <c r="H1038" s="330">
        <v>0.911</v>
      </c>
      <c r="I1038" s="272"/>
      <c r="J1038" s="331">
        <f>ROUND(I1038*H1038,2)</f>
        <v>0</v>
      </c>
      <c r="K1038" s="328" t="s">
        <v>174</v>
      </c>
      <c r="L1038" s="154"/>
      <c r="M1038" s="155" t="s">
        <v>3</v>
      </c>
      <c r="N1038" s="156" t="s">
        <v>39</v>
      </c>
      <c r="O1038" s="128">
        <v>0</v>
      </c>
      <c r="P1038" s="128">
        <f>O1038*H1038</f>
        <v>0</v>
      </c>
      <c r="Q1038" s="128">
        <v>0.44</v>
      </c>
      <c r="R1038" s="128">
        <f>Q1038*H1038</f>
        <v>0.40084000000000003</v>
      </c>
      <c r="S1038" s="128">
        <v>0</v>
      </c>
      <c r="T1038" s="129">
        <f>S1038*H1038</f>
        <v>0</v>
      </c>
      <c r="U1038" s="31"/>
      <c r="V1038" s="31"/>
      <c r="W1038" s="31"/>
      <c r="X1038" s="31"/>
      <c r="Y1038" s="31"/>
      <c r="Z1038" s="31"/>
      <c r="AA1038" s="31"/>
      <c r="AB1038" s="31"/>
      <c r="AC1038" s="31"/>
      <c r="AD1038" s="31"/>
      <c r="AE1038" s="31"/>
      <c r="AR1038" s="130" t="s">
        <v>440</v>
      </c>
      <c r="AT1038" s="130" t="s">
        <v>332</v>
      </c>
      <c r="AU1038" s="130" t="s">
        <v>78</v>
      </c>
      <c r="AY1038" s="19" t="s">
        <v>168</v>
      </c>
      <c r="BE1038" s="131">
        <f>IF(N1038="základní",J1038,0)</f>
        <v>0</v>
      </c>
      <c r="BF1038" s="131">
        <f>IF(N1038="snížená",J1038,0)</f>
        <v>0</v>
      </c>
      <c r="BG1038" s="131">
        <f>IF(N1038="zákl. přenesená",J1038,0)</f>
        <v>0</v>
      </c>
      <c r="BH1038" s="131">
        <f>IF(N1038="sníž. přenesená",J1038,0)</f>
        <v>0</v>
      </c>
      <c r="BI1038" s="131">
        <f>IF(N1038="nulová",J1038,0)</f>
        <v>0</v>
      </c>
      <c r="BJ1038" s="19" t="s">
        <v>76</v>
      </c>
      <c r="BK1038" s="131">
        <f>ROUND(I1038*H1038,2)</f>
        <v>0</v>
      </c>
      <c r="BL1038" s="19" t="s">
        <v>323</v>
      </c>
      <c r="BM1038" s="130" t="s">
        <v>1265</v>
      </c>
    </row>
    <row r="1039" spans="1:51" s="13" customFormat="1" ht="12">
      <c r="A1039" s="306"/>
      <c r="B1039" s="307"/>
      <c r="C1039" s="306"/>
      <c r="D1039" s="308" t="s">
        <v>179</v>
      </c>
      <c r="E1039" s="309" t="s">
        <v>3</v>
      </c>
      <c r="F1039" s="310" t="s">
        <v>1266</v>
      </c>
      <c r="G1039" s="306"/>
      <c r="H1039" s="309" t="s">
        <v>3</v>
      </c>
      <c r="I1039" s="267"/>
      <c r="J1039" s="306"/>
      <c r="K1039" s="306"/>
      <c r="L1039" s="134"/>
      <c r="M1039" s="136"/>
      <c r="N1039" s="137"/>
      <c r="O1039" s="137"/>
      <c r="P1039" s="137"/>
      <c r="Q1039" s="137"/>
      <c r="R1039" s="137"/>
      <c r="S1039" s="137"/>
      <c r="T1039" s="138"/>
      <c r="AT1039" s="135" t="s">
        <v>179</v>
      </c>
      <c r="AU1039" s="135" t="s">
        <v>78</v>
      </c>
      <c r="AV1039" s="13" t="s">
        <v>76</v>
      </c>
      <c r="AW1039" s="13" t="s">
        <v>30</v>
      </c>
      <c r="AX1039" s="13" t="s">
        <v>68</v>
      </c>
      <c r="AY1039" s="135" t="s">
        <v>168</v>
      </c>
    </row>
    <row r="1040" spans="1:51" s="14" customFormat="1" ht="12">
      <c r="A1040" s="311"/>
      <c r="B1040" s="312"/>
      <c r="C1040" s="311"/>
      <c r="D1040" s="308" t="s">
        <v>179</v>
      </c>
      <c r="E1040" s="313" t="s">
        <v>3</v>
      </c>
      <c r="F1040" s="314" t="s">
        <v>1267</v>
      </c>
      <c r="G1040" s="311"/>
      <c r="H1040" s="315">
        <v>0.166</v>
      </c>
      <c r="I1040" s="268"/>
      <c r="J1040" s="311"/>
      <c r="K1040" s="311"/>
      <c r="L1040" s="139"/>
      <c r="M1040" s="141"/>
      <c r="N1040" s="142"/>
      <c r="O1040" s="142"/>
      <c r="P1040" s="142"/>
      <c r="Q1040" s="142"/>
      <c r="R1040" s="142"/>
      <c r="S1040" s="142"/>
      <c r="T1040" s="143"/>
      <c r="AT1040" s="140" t="s">
        <v>179</v>
      </c>
      <c r="AU1040" s="140" t="s">
        <v>78</v>
      </c>
      <c r="AV1040" s="14" t="s">
        <v>78</v>
      </c>
      <c r="AW1040" s="14" t="s">
        <v>30</v>
      </c>
      <c r="AX1040" s="14" t="s">
        <v>68</v>
      </c>
      <c r="AY1040" s="140" t="s">
        <v>168</v>
      </c>
    </row>
    <row r="1041" spans="1:51" s="13" customFormat="1" ht="12">
      <c r="A1041" s="306"/>
      <c r="B1041" s="307"/>
      <c r="C1041" s="306"/>
      <c r="D1041" s="308" t="s">
        <v>179</v>
      </c>
      <c r="E1041" s="309" t="s">
        <v>3</v>
      </c>
      <c r="F1041" s="310" t="s">
        <v>1268</v>
      </c>
      <c r="G1041" s="306"/>
      <c r="H1041" s="309" t="s">
        <v>3</v>
      </c>
      <c r="I1041" s="267"/>
      <c r="J1041" s="306"/>
      <c r="K1041" s="306"/>
      <c r="L1041" s="134"/>
      <c r="M1041" s="136"/>
      <c r="N1041" s="137"/>
      <c r="O1041" s="137"/>
      <c r="P1041" s="137"/>
      <c r="Q1041" s="137"/>
      <c r="R1041" s="137"/>
      <c r="S1041" s="137"/>
      <c r="T1041" s="138"/>
      <c r="AT1041" s="135" t="s">
        <v>179</v>
      </c>
      <c r="AU1041" s="135" t="s">
        <v>78</v>
      </c>
      <c r="AV1041" s="13" t="s">
        <v>76</v>
      </c>
      <c r="AW1041" s="13" t="s">
        <v>30</v>
      </c>
      <c r="AX1041" s="13" t="s">
        <v>68</v>
      </c>
      <c r="AY1041" s="135" t="s">
        <v>168</v>
      </c>
    </row>
    <row r="1042" spans="1:51" s="14" customFormat="1" ht="12">
      <c r="A1042" s="311"/>
      <c r="B1042" s="312"/>
      <c r="C1042" s="311"/>
      <c r="D1042" s="308" t="s">
        <v>179</v>
      </c>
      <c r="E1042" s="313" t="s">
        <v>3</v>
      </c>
      <c r="F1042" s="314" t="s">
        <v>1269</v>
      </c>
      <c r="G1042" s="311"/>
      <c r="H1042" s="315">
        <v>0.745</v>
      </c>
      <c r="I1042" s="268"/>
      <c r="J1042" s="311"/>
      <c r="K1042" s="311"/>
      <c r="L1042" s="139"/>
      <c r="M1042" s="141"/>
      <c r="N1042" s="142"/>
      <c r="O1042" s="142"/>
      <c r="P1042" s="142"/>
      <c r="Q1042" s="142"/>
      <c r="R1042" s="142"/>
      <c r="S1042" s="142"/>
      <c r="T1042" s="143"/>
      <c r="AT1042" s="140" t="s">
        <v>179</v>
      </c>
      <c r="AU1042" s="140" t="s">
        <v>78</v>
      </c>
      <c r="AV1042" s="14" t="s">
        <v>78</v>
      </c>
      <c r="AW1042" s="14" t="s">
        <v>30</v>
      </c>
      <c r="AX1042" s="14" t="s">
        <v>68</v>
      </c>
      <c r="AY1042" s="140" t="s">
        <v>168</v>
      </c>
    </row>
    <row r="1043" spans="1:51" s="15" customFormat="1" ht="12">
      <c r="A1043" s="316"/>
      <c r="B1043" s="317"/>
      <c r="C1043" s="316"/>
      <c r="D1043" s="308" t="s">
        <v>179</v>
      </c>
      <c r="E1043" s="318" t="s">
        <v>3</v>
      </c>
      <c r="F1043" s="319" t="s">
        <v>186</v>
      </c>
      <c r="G1043" s="316"/>
      <c r="H1043" s="320">
        <v>0.911</v>
      </c>
      <c r="I1043" s="269"/>
      <c r="J1043" s="316"/>
      <c r="K1043" s="316"/>
      <c r="L1043" s="144"/>
      <c r="M1043" s="146"/>
      <c r="N1043" s="147"/>
      <c r="O1043" s="147"/>
      <c r="P1043" s="147"/>
      <c r="Q1043" s="147"/>
      <c r="R1043" s="147"/>
      <c r="S1043" s="147"/>
      <c r="T1043" s="148"/>
      <c r="AT1043" s="145" t="s">
        <v>179</v>
      </c>
      <c r="AU1043" s="145" t="s">
        <v>78</v>
      </c>
      <c r="AV1043" s="15" t="s">
        <v>175</v>
      </c>
      <c r="AW1043" s="15" t="s">
        <v>30</v>
      </c>
      <c r="AX1043" s="15" t="s">
        <v>76</v>
      </c>
      <c r="AY1043" s="145" t="s">
        <v>168</v>
      </c>
    </row>
    <row r="1044" spans="1:65" s="2" customFormat="1" ht="24.2" customHeight="1">
      <c r="A1044" s="273"/>
      <c r="B1044" s="276"/>
      <c r="C1044" s="298" t="s">
        <v>1270</v>
      </c>
      <c r="D1044" s="298" t="s">
        <v>170</v>
      </c>
      <c r="E1044" s="299" t="s">
        <v>1271</v>
      </c>
      <c r="F1044" s="300" t="s">
        <v>1272</v>
      </c>
      <c r="G1044" s="301" t="s">
        <v>263</v>
      </c>
      <c r="H1044" s="302">
        <v>160</v>
      </c>
      <c r="I1044" s="266"/>
      <c r="J1044" s="303">
        <f>ROUND(I1044*H1044,2)</f>
        <v>0</v>
      </c>
      <c r="K1044" s="300" t="s">
        <v>174</v>
      </c>
      <c r="L1044" s="32"/>
      <c r="M1044" s="126" t="s">
        <v>3</v>
      </c>
      <c r="N1044" s="127" t="s">
        <v>39</v>
      </c>
      <c r="O1044" s="128">
        <v>0.3</v>
      </c>
      <c r="P1044" s="128">
        <f>O1044*H1044</f>
        <v>48</v>
      </c>
      <c r="Q1044" s="128">
        <v>0.01423</v>
      </c>
      <c r="R1044" s="128">
        <f>Q1044*H1044</f>
        <v>2.2767999999999997</v>
      </c>
      <c r="S1044" s="128">
        <v>0</v>
      </c>
      <c r="T1044" s="129">
        <f>S1044*H1044</f>
        <v>0</v>
      </c>
      <c r="U1044" s="31"/>
      <c r="V1044" s="31"/>
      <c r="W1044" s="31"/>
      <c r="X1044" s="31"/>
      <c r="Y1044" s="31"/>
      <c r="Z1044" s="31"/>
      <c r="AA1044" s="31"/>
      <c r="AB1044" s="31"/>
      <c r="AC1044" s="31"/>
      <c r="AD1044" s="31"/>
      <c r="AE1044" s="31"/>
      <c r="AR1044" s="130" t="s">
        <v>323</v>
      </c>
      <c r="AT1044" s="130" t="s">
        <v>170</v>
      </c>
      <c r="AU1044" s="130" t="s">
        <v>78</v>
      </c>
      <c r="AY1044" s="19" t="s">
        <v>168</v>
      </c>
      <c r="BE1044" s="131">
        <f>IF(N1044="základní",J1044,0)</f>
        <v>0</v>
      </c>
      <c r="BF1044" s="131">
        <f>IF(N1044="snížená",J1044,0)</f>
        <v>0</v>
      </c>
      <c r="BG1044" s="131">
        <f>IF(N1044="zákl. přenesená",J1044,0)</f>
        <v>0</v>
      </c>
      <c r="BH1044" s="131">
        <f>IF(N1044="sníž. přenesená",J1044,0)</f>
        <v>0</v>
      </c>
      <c r="BI1044" s="131">
        <f>IF(N1044="nulová",J1044,0)</f>
        <v>0</v>
      </c>
      <c r="BJ1044" s="19" t="s">
        <v>76</v>
      </c>
      <c r="BK1044" s="131">
        <f>ROUND(I1044*H1044,2)</f>
        <v>0</v>
      </c>
      <c r="BL1044" s="19" t="s">
        <v>323</v>
      </c>
      <c r="BM1044" s="130" t="s">
        <v>1273</v>
      </c>
    </row>
    <row r="1045" spans="1:47" s="2" customFormat="1" ht="12">
      <c r="A1045" s="273"/>
      <c r="B1045" s="276"/>
      <c r="C1045" s="273"/>
      <c r="D1045" s="304" t="s">
        <v>177</v>
      </c>
      <c r="E1045" s="273"/>
      <c r="F1045" s="305" t="s">
        <v>1274</v>
      </c>
      <c r="G1045" s="273"/>
      <c r="H1045" s="273"/>
      <c r="I1045" s="263"/>
      <c r="J1045" s="273"/>
      <c r="K1045" s="273"/>
      <c r="L1045" s="32"/>
      <c r="M1045" s="132"/>
      <c r="N1045" s="133"/>
      <c r="O1045" s="50"/>
      <c r="P1045" s="50"/>
      <c r="Q1045" s="50"/>
      <c r="R1045" s="50"/>
      <c r="S1045" s="50"/>
      <c r="T1045" s="51"/>
      <c r="U1045" s="31"/>
      <c r="V1045" s="31"/>
      <c r="W1045" s="31"/>
      <c r="X1045" s="31"/>
      <c r="Y1045" s="31"/>
      <c r="Z1045" s="31"/>
      <c r="AA1045" s="31"/>
      <c r="AB1045" s="31"/>
      <c r="AC1045" s="31"/>
      <c r="AD1045" s="31"/>
      <c r="AE1045" s="31"/>
      <c r="AT1045" s="19" t="s">
        <v>177</v>
      </c>
      <c r="AU1045" s="19" t="s">
        <v>78</v>
      </c>
    </row>
    <row r="1046" spans="1:51" s="13" customFormat="1" ht="12">
      <c r="A1046" s="306"/>
      <c r="B1046" s="307"/>
      <c r="C1046" s="306"/>
      <c r="D1046" s="308" t="s">
        <v>179</v>
      </c>
      <c r="E1046" s="309" t="s">
        <v>3</v>
      </c>
      <c r="F1046" s="310" t="s">
        <v>975</v>
      </c>
      <c r="G1046" s="306"/>
      <c r="H1046" s="309" t="s">
        <v>3</v>
      </c>
      <c r="I1046" s="267"/>
      <c r="J1046" s="306"/>
      <c r="K1046" s="306"/>
      <c r="L1046" s="134"/>
      <c r="M1046" s="136"/>
      <c r="N1046" s="137"/>
      <c r="O1046" s="137"/>
      <c r="P1046" s="137"/>
      <c r="Q1046" s="137"/>
      <c r="R1046" s="137"/>
      <c r="S1046" s="137"/>
      <c r="T1046" s="138"/>
      <c r="AT1046" s="135" t="s">
        <v>179</v>
      </c>
      <c r="AU1046" s="135" t="s">
        <v>78</v>
      </c>
      <c r="AV1046" s="13" t="s">
        <v>76</v>
      </c>
      <c r="AW1046" s="13" t="s">
        <v>30</v>
      </c>
      <c r="AX1046" s="13" t="s">
        <v>68</v>
      </c>
      <c r="AY1046" s="135" t="s">
        <v>168</v>
      </c>
    </row>
    <row r="1047" spans="1:51" s="14" customFormat="1" ht="12">
      <c r="A1047" s="311"/>
      <c r="B1047" s="312"/>
      <c r="C1047" s="311"/>
      <c r="D1047" s="308" t="s">
        <v>179</v>
      </c>
      <c r="E1047" s="313" t="s">
        <v>3</v>
      </c>
      <c r="F1047" s="314" t="s">
        <v>836</v>
      </c>
      <c r="G1047" s="311"/>
      <c r="H1047" s="315">
        <v>160</v>
      </c>
      <c r="I1047" s="268"/>
      <c r="J1047" s="311"/>
      <c r="K1047" s="311"/>
      <c r="L1047" s="139"/>
      <c r="M1047" s="141"/>
      <c r="N1047" s="142"/>
      <c r="O1047" s="142"/>
      <c r="P1047" s="142"/>
      <c r="Q1047" s="142"/>
      <c r="R1047" s="142"/>
      <c r="S1047" s="142"/>
      <c r="T1047" s="143"/>
      <c r="AT1047" s="140" t="s">
        <v>179</v>
      </c>
      <c r="AU1047" s="140" t="s">
        <v>78</v>
      </c>
      <c r="AV1047" s="14" t="s">
        <v>78</v>
      </c>
      <c r="AW1047" s="14" t="s">
        <v>30</v>
      </c>
      <c r="AX1047" s="14" t="s">
        <v>76</v>
      </c>
      <c r="AY1047" s="140" t="s">
        <v>168</v>
      </c>
    </row>
    <row r="1048" spans="1:65" s="2" customFormat="1" ht="16.5" customHeight="1">
      <c r="A1048" s="273"/>
      <c r="B1048" s="276"/>
      <c r="C1048" s="298" t="s">
        <v>1275</v>
      </c>
      <c r="D1048" s="298" t="s">
        <v>170</v>
      </c>
      <c r="E1048" s="299" t="s">
        <v>1276</v>
      </c>
      <c r="F1048" s="300" t="s">
        <v>1277</v>
      </c>
      <c r="G1048" s="301" t="s">
        <v>263</v>
      </c>
      <c r="H1048" s="302">
        <v>7.5</v>
      </c>
      <c r="I1048" s="266"/>
      <c r="J1048" s="303">
        <f>ROUND(I1048*H1048,2)</f>
        <v>0</v>
      </c>
      <c r="K1048" s="300" t="s">
        <v>174</v>
      </c>
      <c r="L1048" s="32"/>
      <c r="M1048" s="126" t="s">
        <v>3</v>
      </c>
      <c r="N1048" s="127" t="s">
        <v>39</v>
      </c>
      <c r="O1048" s="128">
        <v>0.41</v>
      </c>
      <c r="P1048" s="128">
        <f>O1048*H1048</f>
        <v>3.0749999999999997</v>
      </c>
      <c r="Q1048" s="128">
        <v>0</v>
      </c>
      <c r="R1048" s="128">
        <f>Q1048*H1048</f>
        <v>0</v>
      </c>
      <c r="S1048" s="128">
        <v>0</v>
      </c>
      <c r="T1048" s="129">
        <f>S1048*H1048</f>
        <v>0</v>
      </c>
      <c r="U1048" s="31"/>
      <c r="V1048" s="31"/>
      <c r="W1048" s="31"/>
      <c r="X1048" s="31"/>
      <c r="Y1048" s="31"/>
      <c r="Z1048" s="31"/>
      <c r="AA1048" s="31"/>
      <c r="AB1048" s="31"/>
      <c r="AC1048" s="31"/>
      <c r="AD1048" s="31"/>
      <c r="AE1048" s="31"/>
      <c r="AR1048" s="130" t="s">
        <v>323</v>
      </c>
      <c r="AT1048" s="130" t="s">
        <v>170</v>
      </c>
      <c r="AU1048" s="130" t="s">
        <v>78</v>
      </c>
      <c r="AY1048" s="19" t="s">
        <v>168</v>
      </c>
      <c r="BE1048" s="131">
        <f>IF(N1048="základní",J1048,0)</f>
        <v>0</v>
      </c>
      <c r="BF1048" s="131">
        <f>IF(N1048="snížená",J1048,0)</f>
        <v>0</v>
      </c>
      <c r="BG1048" s="131">
        <f>IF(N1048="zákl. přenesená",J1048,0)</f>
        <v>0</v>
      </c>
      <c r="BH1048" s="131">
        <f>IF(N1048="sníž. přenesená",J1048,0)</f>
        <v>0</v>
      </c>
      <c r="BI1048" s="131">
        <f>IF(N1048="nulová",J1048,0)</f>
        <v>0</v>
      </c>
      <c r="BJ1048" s="19" t="s">
        <v>76</v>
      </c>
      <c r="BK1048" s="131">
        <f>ROUND(I1048*H1048,2)</f>
        <v>0</v>
      </c>
      <c r="BL1048" s="19" t="s">
        <v>323</v>
      </c>
      <c r="BM1048" s="130" t="s">
        <v>1278</v>
      </c>
    </row>
    <row r="1049" spans="1:47" s="2" customFormat="1" ht="12">
      <c r="A1049" s="273"/>
      <c r="B1049" s="276"/>
      <c r="C1049" s="273"/>
      <c r="D1049" s="304" t="s">
        <v>177</v>
      </c>
      <c r="E1049" s="273"/>
      <c r="F1049" s="305" t="s">
        <v>1279</v>
      </c>
      <c r="G1049" s="273"/>
      <c r="H1049" s="273"/>
      <c r="I1049" s="263"/>
      <c r="J1049" s="273"/>
      <c r="K1049" s="273"/>
      <c r="L1049" s="32"/>
      <c r="M1049" s="132"/>
      <c r="N1049" s="133"/>
      <c r="O1049" s="50"/>
      <c r="P1049" s="50"/>
      <c r="Q1049" s="50"/>
      <c r="R1049" s="50"/>
      <c r="S1049" s="50"/>
      <c r="T1049" s="51"/>
      <c r="U1049" s="31"/>
      <c r="V1049" s="31"/>
      <c r="W1049" s="31"/>
      <c r="X1049" s="31"/>
      <c r="Y1049" s="31"/>
      <c r="Z1049" s="31"/>
      <c r="AA1049" s="31"/>
      <c r="AB1049" s="31"/>
      <c r="AC1049" s="31"/>
      <c r="AD1049" s="31"/>
      <c r="AE1049" s="31"/>
      <c r="AT1049" s="19" t="s">
        <v>177</v>
      </c>
      <c r="AU1049" s="19" t="s">
        <v>78</v>
      </c>
    </row>
    <row r="1050" spans="1:51" s="13" customFormat="1" ht="12">
      <c r="A1050" s="306"/>
      <c r="B1050" s="307"/>
      <c r="C1050" s="306"/>
      <c r="D1050" s="308" t="s">
        <v>179</v>
      </c>
      <c r="E1050" s="309" t="s">
        <v>3</v>
      </c>
      <c r="F1050" s="310" t="s">
        <v>1280</v>
      </c>
      <c r="G1050" s="306"/>
      <c r="H1050" s="309" t="s">
        <v>3</v>
      </c>
      <c r="I1050" s="267"/>
      <c r="J1050" s="306"/>
      <c r="K1050" s="306"/>
      <c r="L1050" s="134"/>
      <c r="M1050" s="136"/>
      <c r="N1050" s="137"/>
      <c r="O1050" s="137"/>
      <c r="P1050" s="137"/>
      <c r="Q1050" s="137"/>
      <c r="R1050" s="137"/>
      <c r="S1050" s="137"/>
      <c r="T1050" s="138"/>
      <c r="AT1050" s="135" t="s">
        <v>179</v>
      </c>
      <c r="AU1050" s="135" t="s">
        <v>78</v>
      </c>
      <c r="AV1050" s="13" t="s">
        <v>76</v>
      </c>
      <c r="AW1050" s="13" t="s">
        <v>30</v>
      </c>
      <c r="AX1050" s="13" t="s">
        <v>68</v>
      </c>
      <c r="AY1050" s="135" t="s">
        <v>168</v>
      </c>
    </row>
    <row r="1051" spans="1:51" s="14" customFormat="1" ht="12">
      <c r="A1051" s="311"/>
      <c r="B1051" s="312"/>
      <c r="C1051" s="311"/>
      <c r="D1051" s="308" t="s">
        <v>179</v>
      </c>
      <c r="E1051" s="313" t="s">
        <v>3</v>
      </c>
      <c r="F1051" s="314" t="s">
        <v>1281</v>
      </c>
      <c r="G1051" s="311"/>
      <c r="H1051" s="315">
        <v>7.5</v>
      </c>
      <c r="I1051" s="268"/>
      <c r="J1051" s="311"/>
      <c r="K1051" s="311"/>
      <c r="L1051" s="139"/>
      <c r="M1051" s="141"/>
      <c r="N1051" s="142"/>
      <c r="O1051" s="142"/>
      <c r="P1051" s="142"/>
      <c r="Q1051" s="142"/>
      <c r="R1051" s="142"/>
      <c r="S1051" s="142"/>
      <c r="T1051" s="143"/>
      <c r="AT1051" s="140" t="s">
        <v>179</v>
      </c>
      <c r="AU1051" s="140" t="s">
        <v>78</v>
      </c>
      <c r="AV1051" s="14" t="s">
        <v>78</v>
      </c>
      <c r="AW1051" s="14" t="s">
        <v>30</v>
      </c>
      <c r="AX1051" s="14" t="s">
        <v>76</v>
      </c>
      <c r="AY1051" s="140" t="s">
        <v>168</v>
      </c>
    </row>
    <row r="1052" spans="1:65" s="2" customFormat="1" ht="16.5" customHeight="1">
      <c r="A1052" s="273"/>
      <c r="B1052" s="276"/>
      <c r="C1052" s="326" t="s">
        <v>1282</v>
      </c>
      <c r="D1052" s="326" t="s">
        <v>332</v>
      </c>
      <c r="E1052" s="327" t="s">
        <v>1283</v>
      </c>
      <c r="F1052" s="328" t="s">
        <v>1284</v>
      </c>
      <c r="G1052" s="329" t="s">
        <v>263</v>
      </c>
      <c r="H1052" s="330">
        <v>10.125</v>
      </c>
      <c r="I1052" s="272"/>
      <c r="J1052" s="331">
        <f>ROUND(I1052*H1052,2)</f>
        <v>0</v>
      </c>
      <c r="K1052" s="328" t="s">
        <v>174</v>
      </c>
      <c r="L1052" s="154"/>
      <c r="M1052" s="155" t="s">
        <v>3</v>
      </c>
      <c r="N1052" s="156" t="s">
        <v>39</v>
      </c>
      <c r="O1052" s="128">
        <v>0</v>
      </c>
      <c r="P1052" s="128">
        <f>O1052*H1052</f>
        <v>0</v>
      </c>
      <c r="Q1052" s="128">
        <v>0.01023</v>
      </c>
      <c r="R1052" s="128">
        <f>Q1052*H1052</f>
        <v>0.10357875</v>
      </c>
      <c r="S1052" s="128">
        <v>0</v>
      </c>
      <c r="T1052" s="129">
        <f>S1052*H1052</f>
        <v>0</v>
      </c>
      <c r="U1052" s="31"/>
      <c r="V1052" s="31"/>
      <c r="W1052" s="31"/>
      <c r="X1052" s="31"/>
      <c r="Y1052" s="31"/>
      <c r="Z1052" s="31"/>
      <c r="AA1052" s="31"/>
      <c r="AB1052" s="31"/>
      <c r="AC1052" s="31"/>
      <c r="AD1052" s="31"/>
      <c r="AE1052" s="31"/>
      <c r="AR1052" s="130" t="s">
        <v>440</v>
      </c>
      <c r="AT1052" s="130" t="s">
        <v>332</v>
      </c>
      <c r="AU1052" s="130" t="s">
        <v>78</v>
      </c>
      <c r="AY1052" s="19" t="s">
        <v>168</v>
      </c>
      <c r="BE1052" s="131">
        <f>IF(N1052="základní",J1052,0)</f>
        <v>0</v>
      </c>
      <c r="BF1052" s="131">
        <f>IF(N1052="snížená",J1052,0)</f>
        <v>0</v>
      </c>
      <c r="BG1052" s="131">
        <f>IF(N1052="zákl. přenesená",J1052,0)</f>
        <v>0</v>
      </c>
      <c r="BH1052" s="131">
        <f>IF(N1052="sníž. přenesená",J1052,0)</f>
        <v>0</v>
      </c>
      <c r="BI1052" s="131">
        <f>IF(N1052="nulová",J1052,0)</f>
        <v>0</v>
      </c>
      <c r="BJ1052" s="19" t="s">
        <v>76</v>
      </c>
      <c r="BK1052" s="131">
        <f>ROUND(I1052*H1052,2)</f>
        <v>0</v>
      </c>
      <c r="BL1052" s="19" t="s">
        <v>323</v>
      </c>
      <c r="BM1052" s="130" t="s">
        <v>1285</v>
      </c>
    </row>
    <row r="1053" spans="1:51" s="14" customFormat="1" ht="12">
      <c r="A1053" s="311"/>
      <c r="B1053" s="312"/>
      <c r="C1053" s="311"/>
      <c r="D1053" s="308" t="s">
        <v>179</v>
      </c>
      <c r="E1053" s="311"/>
      <c r="F1053" s="314" t="s">
        <v>1286</v>
      </c>
      <c r="G1053" s="311"/>
      <c r="H1053" s="315">
        <v>10.125</v>
      </c>
      <c r="I1053" s="268"/>
      <c r="J1053" s="311"/>
      <c r="K1053" s="311"/>
      <c r="L1053" s="139"/>
      <c r="M1053" s="141"/>
      <c r="N1053" s="142"/>
      <c r="O1053" s="142"/>
      <c r="P1053" s="142"/>
      <c r="Q1053" s="142"/>
      <c r="R1053" s="142"/>
      <c r="S1053" s="142"/>
      <c r="T1053" s="143"/>
      <c r="AT1053" s="140" t="s">
        <v>179</v>
      </c>
      <c r="AU1053" s="140" t="s">
        <v>78</v>
      </c>
      <c r="AV1053" s="14" t="s">
        <v>78</v>
      </c>
      <c r="AW1053" s="14" t="s">
        <v>4</v>
      </c>
      <c r="AX1053" s="14" t="s">
        <v>76</v>
      </c>
      <c r="AY1053" s="140" t="s">
        <v>168</v>
      </c>
    </row>
    <row r="1054" spans="1:65" s="2" customFormat="1" ht="16.5" customHeight="1">
      <c r="A1054" s="273"/>
      <c r="B1054" s="276"/>
      <c r="C1054" s="298" t="s">
        <v>1287</v>
      </c>
      <c r="D1054" s="298" t="s">
        <v>170</v>
      </c>
      <c r="E1054" s="299" t="s">
        <v>1288</v>
      </c>
      <c r="F1054" s="300" t="s">
        <v>1289</v>
      </c>
      <c r="G1054" s="301" t="s">
        <v>335</v>
      </c>
      <c r="H1054" s="302">
        <v>147.096</v>
      </c>
      <c r="I1054" s="266"/>
      <c r="J1054" s="303">
        <f>ROUND(I1054*H1054,2)</f>
        <v>0</v>
      </c>
      <c r="K1054" s="300" t="s">
        <v>174</v>
      </c>
      <c r="L1054" s="32"/>
      <c r="M1054" s="126" t="s">
        <v>3</v>
      </c>
      <c r="N1054" s="127" t="s">
        <v>39</v>
      </c>
      <c r="O1054" s="128">
        <v>0.459</v>
      </c>
      <c r="P1054" s="128">
        <f>O1054*H1054</f>
        <v>67.517064</v>
      </c>
      <c r="Q1054" s="128">
        <v>0</v>
      </c>
      <c r="R1054" s="128">
        <f>Q1054*H1054</f>
        <v>0</v>
      </c>
      <c r="S1054" s="128">
        <v>0</v>
      </c>
      <c r="T1054" s="129">
        <f>S1054*H1054</f>
        <v>0</v>
      </c>
      <c r="U1054" s="31"/>
      <c r="V1054" s="31"/>
      <c r="W1054" s="31"/>
      <c r="X1054" s="31"/>
      <c r="Y1054" s="31"/>
      <c r="Z1054" s="31"/>
      <c r="AA1054" s="31"/>
      <c r="AB1054" s="31"/>
      <c r="AC1054" s="31"/>
      <c r="AD1054" s="31"/>
      <c r="AE1054" s="31"/>
      <c r="AR1054" s="130" t="s">
        <v>323</v>
      </c>
      <c r="AT1054" s="130" t="s">
        <v>170</v>
      </c>
      <c r="AU1054" s="130" t="s">
        <v>78</v>
      </c>
      <c r="AY1054" s="19" t="s">
        <v>168</v>
      </c>
      <c r="BE1054" s="131">
        <f>IF(N1054="základní",J1054,0)</f>
        <v>0</v>
      </c>
      <c r="BF1054" s="131">
        <f>IF(N1054="snížená",J1054,0)</f>
        <v>0</v>
      </c>
      <c r="BG1054" s="131">
        <f>IF(N1054="zákl. přenesená",J1054,0)</f>
        <v>0</v>
      </c>
      <c r="BH1054" s="131">
        <f>IF(N1054="sníž. přenesená",J1054,0)</f>
        <v>0</v>
      </c>
      <c r="BI1054" s="131">
        <f>IF(N1054="nulová",J1054,0)</f>
        <v>0</v>
      </c>
      <c r="BJ1054" s="19" t="s">
        <v>76</v>
      </c>
      <c r="BK1054" s="131">
        <f>ROUND(I1054*H1054,2)</f>
        <v>0</v>
      </c>
      <c r="BL1054" s="19" t="s">
        <v>323</v>
      </c>
      <c r="BM1054" s="130" t="s">
        <v>1290</v>
      </c>
    </row>
    <row r="1055" spans="1:47" s="2" customFormat="1" ht="12">
      <c r="A1055" s="273"/>
      <c r="B1055" s="276"/>
      <c r="C1055" s="273"/>
      <c r="D1055" s="304" t="s">
        <v>177</v>
      </c>
      <c r="E1055" s="273"/>
      <c r="F1055" s="305" t="s">
        <v>1291</v>
      </c>
      <c r="G1055" s="273"/>
      <c r="H1055" s="273"/>
      <c r="I1055" s="263"/>
      <c r="J1055" s="273"/>
      <c r="K1055" s="273"/>
      <c r="L1055" s="32"/>
      <c r="M1055" s="132"/>
      <c r="N1055" s="133"/>
      <c r="O1055" s="50"/>
      <c r="P1055" s="50"/>
      <c r="Q1055" s="50"/>
      <c r="R1055" s="50"/>
      <c r="S1055" s="50"/>
      <c r="T1055" s="51"/>
      <c r="U1055" s="31"/>
      <c r="V1055" s="31"/>
      <c r="W1055" s="31"/>
      <c r="X1055" s="31"/>
      <c r="Y1055" s="31"/>
      <c r="Z1055" s="31"/>
      <c r="AA1055" s="31"/>
      <c r="AB1055" s="31"/>
      <c r="AC1055" s="31"/>
      <c r="AD1055" s="31"/>
      <c r="AE1055" s="31"/>
      <c r="AT1055" s="19" t="s">
        <v>177</v>
      </c>
      <c r="AU1055" s="19" t="s">
        <v>78</v>
      </c>
    </row>
    <row r="1056" spans="1:51" s="13" customFormat="1" ht="12">
      <c r="A1056" s="306"/>
      <c r="B1056" s="307"/>
      <c r="C1056" s="306"/>
      <c r="D1056" s="308" t="s">
        <v>179</v>
      </c>
      <c r="E1056" s="309" t="s">
        <v>3</v>
      </c>
      <c r="F1056" s="310" t="s">
        <v>1292</v>
      </c>
      <c r="G1056" s="306"/>
      <c r="H1056" s="309" t="s">
        <v>3</v>
      </c>
      <c r="I1056" s="267"/>
      <c r="J1056" s="306"/>
      <c r="K1056" s="306"/>
      <c r="L1056" s="134"/>
      <c r="M1056" s="136"/>
      <c r="N1056" s="137"/>
      <c r="O1056" s="137"/>
      <c r="P1056" s="137"/>
      <c r="Q1056" s="137"/>
      <c r="R1056" s="137"/>
      <c r="S1056" s="137"/>
      <c r="T1056" s="138"/>
      <c r="AT1056" s="135" t="s">
        <v>179</v>
      </c>
      <c r="AU1056" s="135" t="s">
        <v>78</v>
      </c>
      <c r="AV1056" s="13" t="s">
        <v>76</v>
      </c>
      <c r="AW1056" s="13" t="s">
        <v>30</v>
      </c>
      <c r="AX1056" s="13" t="s">
        <v>68</v>
      </c>
      <c r="AY1056" s="135" t="s">
        <v>168</v>
      </c>
    </row>
    <row r="1057" spans="1:51" s="13" customFormat="1" ht="12">
      <c r="A1057" s="306"/>
      <c r="B1057" s="307"/>
      <c r="C1057" s="306"/>
      <c r="D1057" s="308" t="s">
        <v>179</v>
      </c>
      <c r="E1057" s="309" t="s">
        <v>3</v>
      </c>
      <c r="F1057" s="310" t="s">
        <v>838</v>
      </c>
      <c r="G1057" s="306"/>
      <c r="H1057" s="309" t="s">
        <v>3</v>
      </c>
      <c r="I1057" s="267"/>
      <c r="J1057" s="306"/>
      <c r="K1057" s="306"/>
      <c r="L1057" s="134"/>
      <c r="M1057" s="136"/>
      <c r="N1057" s="137"/>
      <c r="O1057" s="137"/>
      <c r="P1057" s="137"/>
      <c r="Q1057" s="137"/>
      <c r="R1057" s="137"/>
      <c r="S1057" s="137"/>
      <c r="T1057" s="138"/>
      <c r="AT1057" s="135" t="s">
        <v>179</v>
      </c>
      <c r="AU1057" s="135" t="s">
        <v>78</v>
      </c>
      <c r="AV1057" s="13" t="s">
        <v>76</v>
      </c>
      <c r="AW1057" s="13" t="s">
        <v>30</v>
      </c>
      <c r="AX1057" s="13" t="s">
        <v>68</v>
      </c>
      <c r="AY1057" s="135" t="s">
        <v>168</v>
      </c>
    </row>
    <row r="1058" spans="1:51" s="14" customFormat="1" ht="12">
      <c r="A1058" s="311"/>
      <c r="B1058" s="312"/>
      <c r="C1058" s="311"/>
      <c r="D1058" s="308" t="s">
        <v>179</v>
      </c>
      <c r="E1058" s="313" t="s">
        <v>3</v>
      </c>
      <c r="F1058" s="314" t="s">
        <v>1293</v>
      </c>
      <c r="G1058" s="311"/>
      <c r="H1058" s="315">
        <v>9.32</v>
      </c>
      <c r="I1058" s="268"/>
      <c r="J1058" s="311"/>
      <c r="K1058" s="311"/>
      <c r="L1058" s="139"/>
      <c r="M1058" s="141"/>
      <c r="N1058" s="142"/>
      <c r="O1058" s="142"/>
      <c r="P1058" s="142"/>
      <c r="Q1058" s="142"/>
      <c r="R1058" s="142"/>
      <c r="S1058" s="142"/>
      <c r="T1058" s="143"/>
      <c r="AT1058" s="140" t="s">
        <v>179</v>
      </c>
      <c r="AU1058" s="140" t="s">
        <v>78</v>
      </c>
      <c r="AV1058" s="14" t="s">
        <v>78</v>
      </c>
      <c r="AW1058" s="14" t="s">
        <v>30</v>
      </c>
      <c r="AX1058" s="14" t="s">
        <v>68</v>
      </c>
      <c r="AY1058" s="140" t="s">
        <v>168</v>
      </c>
    </row>
    <row r="1059" spans="1:51" s="14" customFormat="1" ht="12">
      <c r="A1059" s="311"/>
      <c r="B1059" s="312"/>
      <c r="C1059" s="311"/>
      <c r="D1059" s="308" t="s">
        <v>179</v>
      </c>
      <c r="E1059" s="313" t="s">
        <v>3</v>
      </c>
      <c r="F1059" s="314" t="s">
        <v>1294</v>
      </c>
      <c r="G1059" s="311"/>
      <c r="H1059" s="315">
        <v>8.98</v>
      </c>
      <c r="I1059" s="268"/>
      <c r="J1059" s="311"/>
      <c r="K1059" s="311"/>
      <c r="L1059" s="139"/>
      <c r="M1059" s="141"/>
      <c r="N1059" s="142"/>
      <c r="O1059" s="142"/>
      <c r="P1059" s="142"/>
      <c r="Q1059" s="142"/>
      <c r="R1059" s="142"/>
      <c r="S1059" s="142"/>
      <c r="T1059" s="143"/>
      <c r="AT1059" s="140" t="s">
        <v>179</v>
      </c>
      <c r="AU1059" s="140" t="s">
        <v>78</v>
      </c>
      <c r="AV1059" s="14" t="s">
        <v>78</v>
      </c>
      <c r="AW1059" s="14" t="s">
        <v>30</v>
      </c>
      <c r="AX1059" s="14" t="s">
        <v>68</v>
      </c>
      <c r="AY1059" s="140" t="s">
        <v>168</v>
      </c>
    </row>
    <row r="1060" spans="1:51" s="13" customFormat="1" ht="12">
      <c r="A1060" s="306"/>
      <c r="B1060" s="307"/>
      <c r="C1060" s="306"/>
      <c r="D1060" s="308" t="s">
        <v>179</v>
      </c>
      <c r="E1060" s="309" t="s">
        <v>3</v>
      </c>
      <c r="F1060" s="310" t="s">
        <v>840</v>
      </c>
      <c r="G1060" s="306"/>
      <c r="H1060" s="309" t="s">
        <v>3</v>
      </c>
      <c r="I1060" s="267"/>
      <c r="J1060" s="306"/>
      <c r="K1060" s="306"/>
      <c r="L1060" s="134"/>
      <c r="M1060" s="136"/>
      <c r="N1060" s="137"/>
      <c r="O1060" s="137"/>
      <c r="P1060" s="137"/>
      <c r="Q1060" s="137"/>
      <c r="R1060" s="137"/>
      <c r="S1060" s="137"/>
      <c r="T1060" s="138"/>
      <c r="AT1060" s="135" t="s">
        <v>179</v>
      </c>
      <c r="AU1060" s="135" t="s">
        <v>78</v>
      </c>
      <c r="AV1060" s="13" t="s">
        <v>76</v>
      </c>
      <c r="AW1060" s="13" t="s">
        <v>30</v>
      </c>
      <c r="AX1060" s="13" t="s">
        <v>68</v>
      </c>
      <c r="AY1060" s="135" t="s">
        <v>168</v>
      </c>
    </row>
    <row r="1061" spans="1:51" s="14" customFormat="1" ht="12">
      <c r="A1061" s="311"/>
      <c r="B1061" s="312"/>
      <c r="C1061" s="311"/>
      <c r="D1061" s="308" t="s">
        <v>179</v>
      </c>
      <c r="E1061" s="313" t="s">
        <v>3</v>
      </c>
      <c r="F1061" s="314" t="s">
        <v>1295</v>
      </c>
      <c r="G1061" s="311"/>
      <c r="H1061" s="315">
        <v>2.62</v>
      </c>
      <c r="I1061" s="268"/>
      <c r="J1061" s="311"/>
      <c r="K1061" s="311"/>
      <c r="L1061" s="139"/>
      <c r="M1061" s="141"/>
      <c r="N1061" s="142"/>
      <c r="O1061" s="142"/>
      <c r="P1061" s="142"/>
      <c r="Q1061" s="142"/>
      <c r="R1061" s="142"/>
      <c r="S1061" s="142"/>
      <c r="T1061" s="143"/>
      <c r="AT1061" s="140" t="s">
        <v>179</v>
      </c>
      <c r="AU1061" s="140" t="s">
        <v>78</v>
      </c>
      <c r="AV1061" s="14" t="s">
        <v>78</v>
      </c>
      <c r="AW1061" s="14" t="s">
        <v>30</v>
      </c>
      <c r="AX1061" s="14" t="s">
        <v>68</v>
      </c>
      <c r="AY1061" s="140" t="s">
        <v>168</v>
      </c>
    </row>
    <row r="1062" spans="1:51" s="14" customFormat="1" ht="12">
      <c r="A1062" s="311"/>
      <c r="B1062" s="312"/>
      <c r="C1062" s="311"/>
      <c r="D1062" s="308" t="s">
        <v>179</v>
      </c>
      <c r="E1062" s="313" t="s">
        <v>3</v>
      </c>
      <c r="F1062" s="314" t="s">
        <v>1296</v>
      </c>
      <c r="G1062" s="311"/>
      <c r="H1062" s="315">
        <v>6.195</v>
      </c>
      <c r="I1062" s="268"/>
      <c r="J1062" s="311"/>
      <c r="K1062" s="311"/>
      <c r="L1062" s="139"/>
      <c r="M1062" s="141"/>
      <c r="N1062" s="142"/>
      <c r="O1062" s="142"/>
      <c r="P1062" s="142"/>
      <c r="Q1062" s="142"/>
      <c r="R1062" s="142"/>
      <c r="S1062" s="142"/>
      <c r="T1062" s="143"/>
      <c r="AT1062" s="140" t="s">
        <v>179</v>
      </c>
      <c r="AU1062" s="140" t="s">
        <v>78</v>
      </c>
      <c r="AV1062" s="14" t="s">
        <v>78</v>
      </c>
      <c r="AW1062" s="14" t="s">
        <v>30</v>
      </c>
      <c r="AX1062" s="14" t="s">
        <v>68</v>
      </c>
      <c r="AY1062" s="140" t="s">
        <v>168</v>
      </c>
    </row>
    <row r="1063" spans="1:51" s="13" customFormat="1" ht="12">
      <c r="A1063" s="306"/>
      <c r="B1063" s="307"/>
      <c r="C1063" s="306"/>
      <c r="D1063" s="308" t="s">
        <v>179</v>
      </c>
      <c r="E1063" s="309" t="s">
        <v>3</v>
      </c>
      <c r="F1063" s="310" t="s">
        <v>842</v>
      </c>
      <c r="G1063" s="306"/>
      <c r="H1063" s="309" t="s">
        <v>3</v>
      </c>
      <c r="I1063" s="267"/>
      <c r="J1063" s="306"/>
      <c r="K1063" s="306"/>
      <c r="L1063" s="134"/>
      <c r="M1063" s="136"/>
      <c r="N1063" s="137"/>
      <c r="O1063" s="137"/>
      <c r="P1063" s="137"/>
      <c r="Q1063" s="137"/>
      <c r="R1063" s="137"/>
      <c r="S1063" s="137"/>
      <c r="T1063" s="138"/>
      <c r="AT1063" s="135" t="s">
        <v>179</v>
      </c>
      <c r="AU1063" s="135" t="s">
        <v>78</v>
      </c>
      <c r="AV1063" s="13" t="s">
        <v>76</v>
      </c>
      <c r="AW1063" s="13" t="s">
        <v>30</v>
      </c>
      <c r="AX1063" s="13" t="s">
        <v>68</v>
      </c>
      <c r="AY1063" s="135" t="s">
        <v>168</v>
      </c>
    </row>
    <row r="1064" spans="1:51" s="14" customFormat="1" ht="12">
      <c r="A1064" s="311"/>
      <c r="B1064" s="312"/>
      <c r="C1064" s="311"/>
      <c r="D1064" s="308" t="s">
        <v>179</v>
      </c>
      <c r="E1064" s="313" t="s">
        <v>3</v>
      </c>
      <c r="F1064" s="314" t="s">
        <v>1297</v>
      </c>
      <c r="G1064" s="311"/>
      <c r="H1064" s="315">
        <v>2.11</v>
      </c>
      <c r="I1064" s="268"/>
      <c r="J1064" s="311"/>
      <c r="K1064" s="311"/>
      <c r="L1064" s="139"/>
      <c r="M1064" s="141"/>
      <c r="N1064" s="142"/>
      <c r="O1064" s="142"/>
      <c r="P1064" s="142"/>
      <c r="Q1064" s="142"/>
      <c r="R1064" s="142"/>
      <c r="S1064" s="142"/>
      <c r="T1064" s="143"/>
      <c r="AT1064" s="140" t="s">
        <v>179</v>
      </c>
      <c r="AU1064" s="140" t="s">
        <v>78</v>
      </c>
      <c r="AV1064" s="14" t="s">
        <v>78</v>
      </c>
      <c r="AW1064" s="14" t="s">
        <v>30</v>
      </c>
      <c r="AX1064" s="14" t="s">
        <v>68</v>
      </c>
      <c r="AY1064" s="140" t="s">
        <v>168</v>
      </c>
    </row>
    <row r="1065" spans="1:51" s="14" customFormat="1" ht="12">
      <c r="A1065" s="311"/>
      <c r="B1065" s="312"/>
      <c r="C1065" s="311"/>
      <c r="D1065" s="308" t="s">
        <v>179</v>
      </c>
      <c r="E1065" s="313" t="s">
        <v>3</v>
      </c>
      <c r="F1065" s="314" t="s">
        <v>1298</v>
      </c>
      <c r="G1065" s="311"/>
      <c r="H1065" s="315">
        <v>3.99</v>
      </c>
      <c r="I1065" s="268"/>
      <c r="J1065" s="311"/>
      <c r="K1065" s="311"/>
      <c r="L1065" s="139"/>
      <c r="M1065" s="141"/>
      <c r="N1065" s="142"/>
      <c r="O1065" s="142"/>
      <c r="P1065" s="142"/>
      <c r="Q1065" s="142"/>
      <c r="R1065" s="142"/>
      <c r="S1065" s="142"/>
      <c r="T1065" s="143"/>
      <c r="AT1065" s="140" t="s">
        <v>179</v>
      </c>
      <c r="AU1065" s="140" t="s">
        <v>78</v>
      </c>
      <c r="AV1065" s="14" t="s">
        <v>78</v>
      </c>
      <c r="AW1065" s="14" t="s">
        <v>30</v>
      </c>
      <c r="AX1065" s="14" t="s">
        <v>68</v>
      </c>
      <c r="AY1065" s="140" t="s">
        <v>168</v>
      </c>
    </row>
    <row r="1066" spans="1:51" s="13" customFormat="1" ht="12">
      <c r="A1066" s="306"/>
      <c r="B1066" s="307"/>
      <c r="C1066" s="306"/>
      <c r="D1066" s="308" t="s">
        <v>179</v>
      </c>
      <c r="E1066" s="309" t="s">
        <v>3</v>
      </c>
      <c r="F1066" s="310" t="s">
        <v>844</v>
      </c>
      <c r="G1066" s="306"/>
      <c r="H1066" s="309" t="s">
        <v>3</v>
      </c>
      <c r="I1066" s="267"/>
      <c r="J1066" s="306"/>
      <c r="K1066" s="306"/>
      <c r="L1066" s="134"/>
      <c r="M1066" s="136"/>
      <c r="N1066" s="137"/>
      <c r="O1066" s="137"/>
      <c r="P1066" s="137"/>
      <c r="Q1066" s="137"/>
      <c r="R1066" s="137"/>
      <c r="S1066" s="137"/>
      <c r="T1066" s="138"/>
      <c r="AT1066" s="135" t="s">
        <v>179</v>
      </c>
      <c r="AU1066" s="135" t="s">
        <v>78</v>
      </c>
      <c r="AV1066" s="13" t="s">
        <v>76</v>
      </c>
      <c r="AW1066" s="13" t="s">
        <v>30</v>
      </c>
      <c r="AX1066" s="13" t="s">
        <v>68</v>
      </c>
      <c r="AY1066" s="135" t="s">
        <v>168</v>
      </c>
    </row>
    <row r="1067" spans="1:51" s="14" customFormat="1" ht="12">
      <c r="A1067" s="311"/>
      <c r="B1067" s="312"/>
      <c r="C1067" s="311"/>
      <c r="D1067" s="308" t="s">
        <v>179</v>
      </c>
      <c r="E1067" s="313" t="s">
        <v>3</v>
      </c>
      <c r="F1067" s="314" t="s">
        <v>1299</v>
      </c>
      <c r="G1067" s="311"/>
      <c r="H1067" s="315">
        <v>30.77</v>
      </c>
      <c r="I1067" s="268"/>
      <c r="J1067" s="311"/>
      <c r="K1067" s="311"/>
      <c r="L1067" s="139"/>
      <c r="M1067" s="141"/>
      <c r="N1067" s="142"/>
      <c r="O1067" s="142"/>
      <c r="P1067" s="142"/>
      <c r="Q1067" s="142"/>
      <c r="R1067" s="142"/>
      <c r="S1067" s="142"/>
      <c r="T1067" s="143"/>
      <c r="AT1067" s="140" t="s">
        <v>179</v>
      </c>
      <c r="AU1067" s="140" t="s">
        <v>78</v>
      </c>
      <c r="AV1067" s="14" t="s">
        <v>78</v>
      </c>
      <c r="AW1067" s="14" t="s">
        <v>30</v>
      </c>
      <c r="AX1067" s="14" t="s">
        <v>68</v>
      </c>
      <c r="AY1067" s="140" t="s">
        <v>168</v>
      </c>
    </row>
    <row r="1068" spans="1:51" s="14" customFormat="1" ht="12">
      <c r="A1068" s="311"/>
      <c r="B1068" s="312"/>
      <c r="C1068" s="311"/>
      <c r="D1068" s="308" t="s">
        <v>179</v>
      </c>
      <c r="E1068" s="313" t="s">
        <v>3</v>
      </c>
      <c r="F1068" s="314" t="s">
        <v>1300</v>
      </c>
      <c r="G1068" s="311"/>
      <c r="H1068" s="315">
        <v>13.91</v>
      </c>
      <c r="I1068" s="268"/>
      <c r="J1068" s="311"/>
      <c r="K1068" s="311"/>
      <c r="L1068" s="139"/>
      <c r="M1068" s="141"/>
      <c r="N1068" s="142"/>
      <c r="O1068" s="142"/>
      <c r="P1068" s="142"/>
      <c r="Q1068" s="142"/>
      <c r="R1068" s="142"/>
      <c r="S1068" s="142"/>
      <c r="T1068" s="143"/>
      <c r="AT1068" s="140" t="s">
        <v>179</v>
      </c>
      <c r="AU1068" s="140" t="s">
        <v>78</v>
      </c>
      <c r="AV1068" s="14" t="s">
        <v>78</v>
      </c>
      <c r="AW1068" s="14" t="s">
        <v>30</v>
      </c>
      <c r="AX1068" s="14" t="s">
        <v>68</v>
      </c>
      <c r="AY1068" s="140" t="s">
        <v>168</v>
      </c>
    </row>
    <row r="1069" spans="1:51" s="13" customFormat="1" ht="12">
      <c r="A1069" s="306"/>
      <c r="B1069" s="307"/>
      <c r="C1069" s="306"/>
      <c r="D1069" s="308" t="s">
        <v>179</v>
      </c>
      <c r="E1069" s="309" t="s">
        <v>3</v>
      </c>
      <c r="F1069" s="310" t="s">
        <v>846</v>
      </c>
      <c r="G1069" s="306"/>
      <c r="H1069" s="309" t="s">
        <v>3</v>
      </c>
      <c r="I1069" s="267"/>
      <c r="J1069" s="306"/>
      <c r="K1069" s="306"/>
      <c r="L1069" s="134"/>
      <c r="M1069" s="136"/>
      <c r="N1069" s="137"/>
      <c r="O1069" s="137"/>
      <c r="P1069" s="137"/>
      <c r="Q1069" s="137"/>
      <c r="R1069" s="137"/>
      <c r="S1069" s="137"/>
      <c r="T1069" s="138"/>
      <c r="AT1069" s="135" t="s">
        <v>179</v>
      </c>
      <c r="AU1069" s="135" t="s">
        <v>78</v>
      </c>
      <c r="AV1069" s="13" t="s">
        <v>76</v>
      </c>
      <c r="AW1069" s="13" t="s">
        <v>30</v>
      </c>
      <c r="AX1069" s="13" t="s">
        <v>68</v>
      </c>
      <c r="AY1069" s="135" t="s">
        <v>168</v>
      </c>
    </row>
    <row r="1070" spans="1:51" s="14" customFormat="1" ht="12">
      <c r="A1070" s="311"/>
      <c r="B1070" s="312"/>
      <c r="C1070" s="311"/>
      <c r="D1070" s="308" t="s">
        <v>179</v>
      </c>
      <c r="E1070" s="313" t="s">
        <v>3</v>
      </c>
      <c r="F1070" s="314" t="s">
        <v>1301</v>
      </c>
      <c r="G1070" s="311"/>
      <c r="H1070" s="315">
        <v>5.37</v>
      </c>
      <c r="I1070" s="268"/>
      <c r="J1070" s="311"/>
      <c r="K1070" s="311"/>
      <c r="L1070" s="139"/>
      <c r="M1070" s="141"/>
      <c r="N1070" s="142"/>
      <c r="O1070" s="142"/>
      <c r="P1070" s="142"/>
      <c r="Q1070" s="142"/>
      <c r="R1070" s="142"/>
      <c r="S1070" s="142"/>
      <c r="T1070" s="143"/>
      <c r="AT1070" s="140" t="s">
        <v>179</v>
      </c>
      <c r="AU1070" s="140" t="s">
        <v>78</v>
      </c>
      <c r="AV1070" s="14" t="s">
        <v>78</v>
      </c>
      <c r="AW1070" s="14" t="s">
        <v>30</v>
      </c>
      <c r="AX1070" s="14" t="s">
        <v>68</v>
      </c>
      <c r="AY1070" s="140" t="s">
        <v>168</v>
      </c>
    </row>
    <row r="1071" spans="1:51" s="14" customFormat="1" ht="12">
      <c r="A1071" s="311"/>
      <c r="B1071" s="312"/>
      <c r="C1071" s="311"/>
      <c r="D1071" s="308" t="s">
        <v>179</v>
      </c>
      <c r="E1071" s="313" t="s">
        <v>3</v>
      </c>
      <c r="F1071" s="314" t="s">
        <v>1302</v>
      </c>
      <c r="G1071" s="311"/>
      <c r="H1071" s="315">
        <v>8.52</v>
      </c>
      <c r="I1071" s="268"/>
      <c r="J1071" s="311"/>
      <c r="K1071" s="311"/>
      <c r="L1071" s="139"/>
      <c r="M1071" s="141"/>
      <c r="N1071" s="142"/>
      <c r="O1071" s="142"/>
      <c r="P1071" s="142"/>
      <c r="Q1071" s="142"/>
      <c r="R1071" s="142"/>
      <c r="S1071" s="142"/>
      <c r="T1071" s="143"/>
      <c r="AT1071" s="140" t="s">
        <v>179</v>
      </c>
      <c r="AU1071" s="140" t="s">
        <v>78</v>
      </c>
      <c r="AV1071" s="14" t="s">
        <v>78</v>
      </c>
      <c r="AW1071" s="14" t="s">
        <v>30</v>
      </c>
      <c r="AX1071" s="14" t="s">
        <v>68</v>
      </c>
      <c r="AY1071" s="140" t="s">
        <v>168</v>
      </c>
    </row>
    <row r="1072" spans="1:51" s="13" customFormat="1" ht="12">
      <c r="A1072" s="306"/>
      <c r="B1072" s="307"/>
      <c r="C1072" s="306"/>
      <c r="D1072" s="308" t="s">
        <v>179</v>
      </c>
      <c r="E1072" s="309" t="s">
        <v>3</v>
      </c>
      <c r="F1072" s="310" t="s">
        <v>848</v>
      </c>
      <c r="G1072" s="306"/>
      <c r="H1072" s="309" t="s">
        <v>3</v>
      </c>
      <c r="I1072" s="267"/>
      <c r="J1072" s="306"/>
      <c r="K1072" s="306"/>
      <c r="L1072" s="134"/>
      <c r="M1072" s="136"/>
      <c r="N1072" s="137"/>
      <c r="O1072" s="137"/>
      <c r="P1072" s="137"/>
      <c r="Q1072" s="137"/>
      <c r="R1072" s="137"/>
      <c r="S1072" s="137"/>
      <c r="T1072" s="138"/>
      <c r="AT1072" s="135" t="s">
        <v>179</v>
      </c>
      <c r="AU1072" s="135" t="s">
        <v>78</v>
      </c>
      <c r="AV1072" s="13" t="s">
        <v>76</v>
      </c>
      <c r="AW1072" s="13" t="s">
        <v>30</v>
      </c>
      <c r="AX1072" s="13" t="s">
        <v>68</v>
      </c>
      <c r="AY1072" s="135" t="s">
        <v>168</v>
      </c>
    </row>
    <row r="1073" spans="1:51" s="14" customFormat="1" ht="12">
      <c r="A1073" s="311"/>
      <c r="B1073" s="312"/>
      <c r="C1073" s="311"/>
      <c r="D1073" s="308" t="s">
        <v>179</v>
      </c>
      <c r="E1073" s="313" t="s">
        <v>3</v>
      </c>
      <c r="F1073" s="314" t="s">
        <v>1303</v>
      </c>
      <c r="G1073" s="311"/>
      <c r="H1073" s="315">
        <v>8.87</v>
      </c>
      <c r="I1073" s="268"/>
      <c r="J1073" s="311"/>
      <c r="K1073" s="311"/>
      <c r="L1073" s="139"/>
      <c r="M1073" s="141"/>
      <c r="N1073" s="142"/>
      <c r="O1073" s="142"/>
      <c r="P1073" s="142"/>
      <c r="Q1073" s="142"/>
      <c r="R1073" s="142"/>
      <c r="S1073" s="142"/>
      <c r="T1073" s="143"/>
      <c r="AT1073" s="140" t="s">
        <v>179</v>
      </c>
      <c r="AU1073" s="140" t="s">
        <v>78</v>
      </c>
      <c r="AV1073" s="14" t="s">
        <v>78</v>
      </c>
      <c r="AW1073" s="14" t="s">
        <v>30</v>
      </c>
      <c r="AX1073" s="14" t="s">
        <v>68</v>
      </c>
      <c r="AY1073" s="140" t="s">
        <v>168</v>
      </c>
    </row>
    <row r="1074" spans="1:51" s="14" customFormat="1" ht="12">
      <c r="A1074" s="311"/>
      <c r="B1074" s="312"/>
      <c r="C1074" s="311"/>
      <c r="D1074" s="308" t="s">
        <v>179</v>
      </c>
      <c r="E1074" s="313" t="s">
        <v>3</v>
      </c>
      <c r="F1074" s="314" t="s">
        <v>1304</v>
      </c>
      <c r="G1074" s="311"/>
      <c r="H1074" s="315">
        <v>7.646</v>
      </c>
      <c r="I1074" s="268"/>
      <c r="J1074" s="311"/>
      <c r="K1074" s="311"/>
      <c r="L1074" s="139"/>
      <c r="M1074" s="141"/>
      <c r="N1074" s="142"/>
      <c r="O1074" s="142"/>
      <c r="P1074" s="142"/>
      <c r="Q1074" s="142"/>
      <c r="R1074" s="142"/>
      <c r="S1074" s="142"/>
      <c r="T1074" s="143"/>
      <c r="AT1074" s="140" t="s">
        <v>179</v>
      </c>
      <c r="AU1074" s="140" t="s">
        <v>78</v>
      </c>
      <c r="AV1074" s="14" t="s">
        <v>78</v>
      </c>
      <c r="AW1074" s="14" t="s">
        <v>30</v>
      </c>
      <c r="AX1074" s="14" t="s">
        <v>68</v>
      </c>
      <c r="AY1074" s="140" t="s">
        <v>168</v>
      </c>
    </row>
    <row r="1075" spans="1:51" s="13" customFormat="1" ht="12">
      <c r="A1075" s="306"/>
      <c r="B1075" s="307"/>
      <c r="C1075" s="306"/>
      <c r="D1075" s="308" t="s">
        <v>179</v>
      </c>
      <c r="E1075" s="309" t="s">
        <v>3</v>
      </c>
      <c r="F1075" s="310" t="s">
        <v>850</v>
      </c>
      <c r="G1075" s="306"/>
      <c r="H1075" s="309" t="s">
        <v>3</v>
      </c>
      <c r="I1075" s="267"/>
      <c r="J1075" s="306"/>
      <c r="K1075" s="306"/>
      <c r="L1075" s="134"/>
      <c r="M1075" s="136"/>
      <c r="N1075" s="137"/>
      <c r="O1075" s="137"/>
      <c r="P1075" s="137"/>
      <c r="Q1075" s="137"/>
      <c r="R1075" s="137"/>
      <c r="S1075" s="137"/>
      <c r="T1075" s="138"/>
      <c r="AT1075" s="135" t="s">
        <v>179</v>
      </c>
      <c r="AU1075" s="135" t="s">
        <v>78</v>
      </c>
      <c r="AV1075" s="13" t="s">
        <v>76</v>
      </c>
      <c r="AW1075" s="13" t="s">
        <v>30</v>
      </c>
      <c r="AX1075" s="13" t="s">
        <v>68</v>
      </c>
      <c r="AY1075" s="135" t="s">
        <v>168</v>
      </c>
    </row>
    <row r="1076" spans="1:51" s="14" customFormat="1" ht="12">
      <c r="A1076" s="311"/>
      <c r="B1076" s="312"/>
      <c r="C1076" s="311"/>
      <c r="D1076" s="308" t="s">
        <v>179</v>
      </c>
      <c r="E1076" s="313" t="s">
        <v>3</v>
      </c>
      <c r="F1076" s="314" t="s">
        <v>1305</v>
      </c>
      <c r="G1076" s="311"/>
      <c r="H1076" s="315">
        <v>11.56</v>
      </c>
      <c r="I1076" s="268"/>
      <c r="J1076" s="311"/>
      <c r="K1076" s="311"/>
      <c r="L1076" s="139"/>
      <c r="M1076" s="141"/>
      <c r="N1076" s="142"/>
      <c r="O1076" s="142"/>
      <c r="P1076" s="142"/>
      <c r="Q1076" s="142"/>
      <c r="R1076" s="142"/>
      <c r="S1076" s="142"/>
      <c r="T1076" s="143"/>
      <c r="AT1076" s="140" t="s">
        <v>179</v>
      </c>
      <c r="AU1076" s="140" t="s">
        <v>78</v>
      </c>
      <c r="AV1076" s="14" t="s">
        <v>78</v>
      </c>
      <c r="AW1076" s="14" t="s">
        <v>30</v>
      </c>
      <c r="AX1076" s="14" t="s">
        <v>68</v>
      </c>
      <c r="AY1076" s="140" t="s">
        <v>168</v>
      </c>
    </row>
    <row r="1077" spans="1:51" s="14" customFormat="1" ht="12">
      <c r="A1077" s="311"/>
      <c r="B1077" s="312"/>
      <c r="C1077" s="311"/>
      <c r="D1077" s="308" t="s">
        <v>179</v>
      </c>
      <c r="E1077" s="313" t="s">
        <v>3</v>
      </c>
      <c r="F1077" s="314" t="s">
        <v>1306</v>
      </c>
      <c r="G1077" s="311"/>
      <c r="H1077" s="315">
        <v>9.735</v>
      </c>
      <c r="I1077" s="268"/>
      <c r="J1077" s="311"/>
      <c r="K1077" s="311"/>
      <c r="L1077" s="139"/>
      <c r="M1077" s="141"/>
      <c r="N1077" s="142"/>
      <c r="O1077" s="142"/>
      <c r="P1077" s="142"/>
      <c r="Q1077" s="142"/>
      <c r="R1077" s="142"/>
      <c r="S1077" s="142"/>
      <c r="T1077" s="143"/>
      <c r="AT1077" s="140" t="s">
        <v>179</v>
      </c>
      <c r="AU1077" s="140" t="s">
        <v>78</v>
      </c>
      <c r="AV1077" s="14" t="s">
        <v>78</v>
      </c>
      <c r="AW1077" s="14" t="s">
        <v>30</v>
      </c>
      <c r="AX1077" s="14" t="s">
        <v>68</v>
      </c>
      <c r="AY1077" s="140" t="s">
        <v>168</v>
      </c>
    </row>
    <row r="1078" spans="1:51" s="16" customFormat="1" ht="12">
      <c r="A1078" s="321"/>
      <c r="B1078" s="322"/>
      <c r="C1078" s="321"/>
      <c r="D1078" s="308" t="s">
        <v>179</v>
      </c>
      <c r="E1078" s="323" t="s">
        <v>3</v>
      </c>
      <c r="F1078" s="324" t="s">
        <v>198</v>
      </c>
      <c r="G1078" s="321"/>
      <c r="H1078" s="325">
        <v>129.596</v>
      </c>
      <c r="I1078" s="270"/>
      <c r="J1078" s="321"/>
      <c r="K1078" s="321"/>
      <c r="L1078" s="149"/>
      <c r="M1078" s="151"/>
      <c r="N1078" s="152"/>
      <c r="O1078" s="152"/>
      <c r="P1078" s="152"/>
      <c r="Q1078" s="152"/>
      <c r="R1078" s="152"/>
      <c r="S1078" s="152"/>
      <c r="T1078" s="153"/>
      <c r="AT1078" s="150" t="s">
        <v>179</v>
      </c>
      <c r="AU1078" s="150" t="s">
        <v>78</v>
      </c>
      <c r="AV1078" s="16" t="s">
        <v>199</v>
      </c>
      <c r="AW1078" s="16" t="s">
        <v>30</v>
      </c>
      <c r="AX1078" s="16" t="s">
        <v>68</v>
      </c>
      <c r="AY1078" s="150" t="s">
        <v>168</v>
      </c>
    </row>
    <row r="1079" spans="1:51" s="13" customFormat="1" ht="12">
      <c r="A1079" s="306"/>
      <c r="B1079" s="307"/>
      <c r="C1079" s="306"/>
      <c r="D1079" s="308" t="s">
        <v>179</v>
      </c>
      <c r="E1079" s="309" t="s">
        <v>3</v>
      </c>
      <c r="F1079" s="310" t="s">
        <v>1307</v>
      </c>
      <c r="G1079" s="306"/>
      <c r="H1079" s="309" t="s">
        <v>3</v>
      </c>
      <c r="I1079" s="267"/>
      <c r="J1079" s="306"/>
      <c r="K1079" s="306"/>
      <c r="L1079" s="134"/>
      <c r="M1079" s="136"/>
      <c r="N1079" s="137"/>
      <c r="O1079" s="137"/>
      <c r="P1079" s="137"/>
      <c r="Q1079" s="137"/>
      <c r="R1079" s="137"/>
      <c r="S1079" s="137"/>
      <c r="T1079" s="138"/>
      <c r="AT1079" s="135" t="s">
        <v>179</v>
      </c>
      <c r="AU1079" s="135" t="s">
        <v>78</v>
      </c>
      <c r="AV1079" s="13" t="s">
        <v>76</v>
      </c>
      <c r="AW1079" s="13" t="s">
        <v>30</v>
      </c>
      <c r="AX1079" s="13" t="s">
        <v>68</v>
      </c>
      <c r="AY1079" s="135" t="s">
        <v>168</v>
      </c>
    </row>
    <row r="1080" spans="1:51" s="14" customFormat="1" ht="12">
      <c r="A1080" s="311"/>
      <c r="B1080" s="312"/>
      <c r="C1080" s="311"/>
      <c r="D1080" s="308" t="s">
        <v>179</v>
      </c>
      <c r="E1080" s="313" t="s">
        <v>3</v>
      </c>
      <c r="F1080" s="314" t="s">
        <v>1308</v>
      </c>
      <c r="G1080" s="311"/>
      <c r="H1080" s="315">
        <v>17.5</v>
      </c>
      <c r="I1080" s="268"/>
      <c r="J1080" s="311"/>
      <c r="K1080" s="311"/>
      <c r="L1080" s="139"/>
      <c r="M1080" s="141"/>
      <c r="N1080" s="142"/>
      <c r="O1080" s="142"/>
      <c r="P1080" s="142"/>
      <c r="Q1080" s="142"/>
      <c r="R1080" s="142"/>
      <c r="S1080" s="142"/>
      <c r="T1080" s="143"/>
      <c r="AT1080" s="140" t="s">
        <v>179</v>
      </c>
      <c r="AU1080" s="140" t="s">
        <v>78</v>
      </c>
      <c r="AV1080" s="14" t="s">
        <v>78</v>
      </c>
      <c r="AW1080" s="14" t="s">
        <v>30</v>
      </c>
      <c r="AX1080" s="14" t="s">
        <v>68</v>
      </c>
      <c r="AY1080" s="140" t="s">
        <v>168</v>
      </c>
    </row>
    <row r="1081" spans="1:51" s="16" customFormat="1" ht="12">
      <c r="A1081" s="321"/>
      <c r="B1081" s="322"/>
      <c r="C1081" s="321"/>
      <c r="D1081" s="308" t="s">
        <v>179</v>
      </c>
      <c r="E1081" s="323" t="s">
        <v>3</v>
      </c>
      <c r="F1081" s="324" t="s">
        <v>198</v>
      </c>
      <c r="G1081" s="321"/>
      <c r="H1081" s="325">
        <v>17.5</v>
      </c>
      <c r="I1081" s="270"/>
      <c r="J1081" s="321"/>
      <c r="K1081" s="321"/>
      <c r="L1081" s="149"/>
      <c r="M1081" s="151"/>
      <c r="N1081" s="152"/>
      <c r="O1081" s="152"/>
      <c r="P1081" s="152"/>
      <c r="Q1081" s="152"/>
      <c r="R1081" s="152"/>
      <c r="S1081" s="152"/>
      <c r="T1081" s="153"/>
      <c r="AT1081" s="150" t="s">
        <v>179</v>
      </c>
      <c r="AU1081" s="150" t="s">
        <v>78</v>
      </c>
      <c r="AV1081" s="16" t="s">
        <v>199</v>
      </c>
      <c r="AW1081" s="16" t="s">
        <v>30</v>
      </c>
      <c r="AX1081" s="16" t="s">
        <v>68</v>
      </c>
      <c r="AY1081" s="150" t="s">
        <v>168</v>
      </c>
    </row>
    <row r="1082" spans="1:51" s="15" customFormat="1" ht="12">
      <c r="A1082" s="316"/>
      <c r="B1082" s="317"/>
      <c r="C1082" s="316"/>
      <c r="D1082" s="308" t="s">
        <v>179</v>
      </c>
      <c r="E1082" s="318" t="s">
        <v>3</v>
      </c>
      <c r="F1082" s="319" t="s">
        <v>186</v>
      </c>
      <c r="G1082" s="316"/>
      <c r="H1082" s="320">
        <v>147.096</v>
      </c>
      <c r="I1082" s="269"/>
      <c r="J1082" s="316"/>
      <c r="K1082" s="316"/>
      <c r="L1082" s="144"/>
      <c r="M1082" s="146"/>
      <c r="N1082" s="147"/>
      <c r="O1082" s="147"/>
      <c r="P1082" s="147"/>
      <c r="Q1082" s="147"/>
      <c r="R1082" s="147"/>
      <c r="S1082" s="147"/>
      <c r="T1082" s="148"/>
      <c r="AT1082" s="145" t="s">
        <v>179</v>
      </c>
      <c r="AU1082" s="145" t="s">
        <v>78</v>
      </c>
      <c r="AV1082" s="15" t="s">
        <v>175</v>
      </c>
      <c r="AW1082" s="15" t="s">
        <v>30</v>
      </c>
      <c r="AX1082" s="15" t="s">
        <v>76</v>
      </c>
      <c r="AY1082" s="145" t="s">
        <v>168</v>
      </c>
    </row>
    <row r="1083" spans="1:65" s="2" customFormat="1" ht="16.5" customHeight="1">
      <c r="A1083" s="273"/>
      <c r="B1083" s="276"/>
      <c r="C1083" s="326" t="s">
        <v>1309</v>
      </c>
      <c r="D1083" s="326" t="s">
        <v>332</v>
      </c>
      <c r="E1083" s="327" t="s">
        <v>1310</v>
      </c>
      <c r="F1083" s="328" t="s">
        <v>1311</v>
      </c>
      <c r="G1083" s="329" t="s">
        <v>173</v>
      </c>
      <c r="H1083" s="330">
        <v>1.039</v>
      </c>
      <c r="I1083" s="272"/>
      <c r="J1083" s="331">
        <f>ROUND(I1083*H1083,2)</f>
        <v>0</v>
      </c>
      <c r="K1083" s="328" t="s">
        <v>174</v>
      </c>
      <c r="L1083" s="154"/>
      <c r="M1083" s="155" t="s">
        <v>3</v>
      </c>
      <c r="N1083" s="156" t="s">
        <v>39</v>
      </c>
      <c r="O1083" s="128">
        <v>0</v>
      </c>
      <c r="P1083" s="128">
        <f>O1083*H1083</f>
        <v>0</v>
      </c>
      <c r="Q1083" s="128">
        <v>0.44</v>
      </c>
      <c r="R1083" s="128">
        <f>Q1083*H1083</f>
        <v>0.45715999999999996</v>
      </c>
      <c r="S1083" s="128">
        <v>0</v>
      </c>
      <c r="T1083" s="129">
        <f>S1083*H1083</f>
        <v>0</v>
      </c>
      <c r="U1083" s="31"/>
      <c r="V1083" s="31"/>
      <c r="W1083" s="31"/>
      <c r="X1083" s="31"/>
      <c r="Y1083" s="31"/>
      <c r="Z1083" s="31"/>
      <c r="AA1083" s="31"/>
      <c r="AB1083" s="31"/>
      <c r="AC1083" s="31"/>
      <c r="AD1083" s="31"/>
      <c r="AE1083" s="31"/>
      <c r="AR1083" s="130" t="s">
        <v>440</v>
      </c>
      <c r="AT1083" s="130" t="s">
        <v>332</v>
      </c>
      <c r="AU1083" s="130" t="s">
        <v>78</v>
      </c>
      <c r="AY1083" s="19" t="s">
        <v>168</v>
      </c>
      <c r="BE1083" s="131">
        <f>IF(N1083="základní",J1083,0)</f>
        <v>0</v>
      </c>
      <c r="BF1083" s="131">
        <f>IF(N1083="snížená",J1083,0)</f>
        <v>0</v>
      </c>
      <c r="BG1083" s="131">
        <f>IF(N1083="zákl. přenesená",J1083,0)</f>
        <v>0</v>
      </c>
      <c r="BH1083" s="131">
        <f>IF(N1083="sníž. přenesená",J1083,0)</f>
        <v>0</v>
      </c>
      <c r="BI1083" s="131">
        <f>IF(N1083="nulová",J1083,0)</f>
        <v>0</v>
      </c>
      <c r="BJ1083" s="19" t="s">
        <v>76</v>
      </c>
      <c r="BK1083" s="131">
        <f>ROUND(I1083*H1083,2)</f>
        <v>0</v>
      </c>
      <c r="BL1083" s="19" t="s">
        <v>323</v>
      </c>
      <c r="BM1083" s="130" t="s">
        <v>1312</v>
      </c>
    </row>
    <row r="1084" spans="1:51" s="13" customFormat="1" ht="12">
      <c r="A1084" s="306"/>
      <c r="B1084" s="307"/>
      <c r="C1084" s="306"/>
      <c r="D1084" s="308" t="s">
        <v>179</v>
      </c>
      <c r="E1084" s="309" t="s">
        <v>3</v>
      </c>
      <c r="F1084" s="310" t="s">
        <v>1313</v>
      </c>
      <c r="G1084" s="306"/>
      <c r="H1084" s="309" t="s">
        <v>3</v>
      </c>
      <c r="I1084" s="267"/>
      <c r="J1084" s="306"/>
      <c r="K1084" s="306"/>
      <c r="L1084" s="134"/>
      <c r="M1084" s="136"/>
      <c r="N1084" s="137"/>
      <c r="O1084" s="137"/>
      <c r="P1084" s="137"/>
      <c r="Q1084" s="137"/>
      <c r="R1084" s="137"/>
      <c r="S1084" s="137"/>
      <c r="T1084" s="138"/>
      <c r="AT1084" s="135" t="s">
        <v>179</v>
      </c>
      <c r="AU1084" s="135" t="s">
        <v>78</v>
      </c>
      <c r="AV1084" s="13" t="s">
        <v>76</v>
      </c>
      <c r="AW1084" s="13" t="s">
        <v>30</v>
      </c>
      <c r="AX1084" s="13" t="s">
        <v>68</v>
      </c>
      <c r="AY1084" s="135" t="s">
        <v>168</v>
      </c>
    </row>
    <row r="1085" spans="1:51" s="14" customFormat="1" ht="12">
      <c r="A1085" s="311"/>
      <c r="B1085" s="312"/>
      <c r="C1085" s="311"/>
      <c r="D1085" s="308" t="s">
        <v>179</v>
      </c>
      <c r="E1085" s="313" t="s">
        <v>3</v>
      </c>
      <c r="F1085" s="314" t="s">
        <v>1314</v>
      </c>
      <c r="G1085" s="311"/>
      <c r="H1085" s="315">
        <v>0.894</v>
      </c>
      <c r="I1085" s="268"/>
      <c r="J1085" s="311"/>
      <c r="K1085" s="311"/>
      <c r="L1085" s="139"/>
      <c r="M1085" s="141"/>
      <c r="N1085" s="142"/>
      <c r="O1085" s="142"/>
      <c r="P1085" s="142"/>
      <c r="Q1085" s="142"/>
      <c r="R1085" s="142"/>
      <c r="S1085" s="142"/>
      <c r="T1085" s="143"/>
      <c r="AT1085" s="140" t="s">
        <v>179</v>
      </c>
      <c r="AU1085" s="140" t="s">
        <v>78</v>
      </c>
      <c r="AV1085" s="14" t="s">
        <v>78</v>
      </c>
      <c r="AW1085" s="14" t="s">
        <v>30</v>
      </c>
      <c r="AX1085" s="14" t="s">
        <v>68</v>
      </c>
      <c r="AY1085" s="140" t="s">
        <v>168</v>
      </c>
    </row>
    <row r="1086" spans="1:51" s="13" customFormat="1" ht="12">
      <c r="A1086" s="306"/>
      <c r="B1086" s="307"/>
      <c r="C1086" s="306"/>
      <c r="D1086" s="308" t="s">
        <v>179</v>
      </c>
      <c r="E1086" s="309" t="s">
        <v>3</v>
      </c>
      <c r="F1086" s="310" t="s">
        <v>1315</v>
      </c>
      <c r="G1086" s="306"/>
      <c r="H1086" s="309" t="s">
        <v>3</v>
      </c>
      <c r="I1086" s="267"/>
      <c r="J1086" s="306"/>
      <c r="K1086" s="306"/>
      <c r="L1086" s="134"/>
      <c r="M1086" s="136"/>
      <c r="N1086" s="137"/>
      <c r="O1086" s="137"/>
      <c r="P1086" s="137"/>
      <c r="Q1086" s="137"/>
      <c r="R1086" s="137"/>
      <c r="S1086" s="137"/>
      <c r="T1086" s="138"/>
      <c r="AT1086" s="135" t="s">
        <v>179</v>
      </c>
      <c r="AU1086" s="135" t="s">
        <v>78</v>
      </c>
      <c r="AV1086" s="13" t="s">
        <v>76</v>
      </c>
      <c r="AW1086" s="13" t="s">
        <v>30</v>
      </c>
      <c r="AX1086" s="13" t="s">
        <v>68</v>
      </c>
      <c r="AY1086" s="135" t="s">
        <v>168</v>
      </c>
    </row>
    <row r="1087" spans="1:51" s="14" customFormat="1" ht="12">
      <c r="A1087" s="311"/>
      <c r="B1087" s="312"/>
      <c r="C1087" s="311"/>
      <c r="D1087" s="308" t="s">
        <v>179</v>
      </c>
      <c r="E1087" s="313" t="s">
        <v>3</v>
      </c>
      <c r="F1087" s="314" t="s">
        <v>1316</v>
      </c>
      <c r="G1087" s="311"/>
      <c r="H1087" s="315">
        <v>0.145</v>
      </c>
      <c r="I1087" s="268"/>
      <c r="J1087" s="311"/>
      <c r="K1087" s="311"/>
      <c r="L1087" s="139"/>
      <c r="M1087" s="141"/>
      <c r="N1087" s="142"/>
      <c r="O1087" s="142"/>
      <c r="P1087" s="142"/>
      <c r="Q1087" s="142"/>
      <c r="R1087" s="142"/>
      <c r="S1087" s="142"/>
      <c r="T1087" s="143"/>
      <c r="AT1087" s="140" t="s">
        <v>179</v>
      </c>
      <c r="AU1087" s="140" t="s">
        <v>78</v>
      </c>
      <c r="AV1087" s="14" t="s">
        <v>78</v>
      </c>
      <c r="AW1087" s="14" t="s">
        <v>30</v>
      </c>
      <c r="AX1087" s="14" t="s">
        <v>68</v>
      </c>
      <c r="AY1087" s="140" t="s">
        <v>168</v>
      </c>
    </row>
    <row r="1088" spans="1:51" s="15" customFormat="1" ht="12">
      <c r="A1088" s="316"/>
      <c r="B1088" s="317"/>
      <c r="C1088" s="316"/>
      <c r="D1088" s="308" t="s">
        <v>179</v>
      </c>
      <c r="E1088" s="318" t="s">
        <v>3</v>
      </c>
      <c r="F1088" s="319" t="s">
        <v>186</v>
      </c>
      <c r="G1088" s="316"/>
      <c r="H1088" s="320">
        <v>1.039</v>
      </c>
      <c r="I1088" s="269"/>
      <c r="J1088" s="316"/>
      <c r="K1088" s="316"/>
      <c r="L1088" s="144"/>
      <c r="M1088" s="146"/>
      <c r="N1088" s="147"/>
      <c r="O1088" s="147"/>
      <c r="P1088" s="147"/>
      <c r="Q1088" s="147"/>
      <c r="R1088" s="147"/>
      <c r="S1088" s="147"/>
      <c r="T1088" s="148"/>
      <c r="AT1088" s="145" t="s">
        <v>179</v>
      </c>
      <c r="AU1088" s="145" t="s">
        <v>78</v>
      </c>
      <c r="AV1088" s="15" t="s">
        <v>175</v>
      </c>
      <c r="AW1088" s="15" t="s">
        <v>30</v>
      </c>
      <c r="AX1088" s="15" t="s">
        <v>76</v>
      </c>
      <c r="AY1088" s="145" t="s">
        <v>168</v>
      </c>
    </row>
    <row r="1089" spans="1:65" s="2" customFormat="1" ht="33" customHeight="1">
      <c r="A1089" s="273"/>
      <c r="B1089" s="276"/>
      <c r="C1089" s="298" t="s">
        <v>1317</v>
      </c>
      <c r="D1089" s="298" t="s">
        <v>170</v>
      </c>
      <c r="E1089" s="299" t="s">
        <v>1318</v>
      </c>
      <c r="F1089" s="300" t="s">
        <v>1319</v>
      </c>
      <c r="G1089" s="301" t="s">
        <v>263</v>
      </c>
      <c r="H1089" s="302">
        <v>18.507</v>
      </c>
      <c r="I1089" s="266"/>
      <c r="J1089" s="303">
        <f>ROUND(I1089*H1089,2)</f>
        <v>0</v>
      </c>
      <c r="K1089" s="300" t="s">
        <v>3</v>
      </c>
      <c r="L1089" s="32"/>
      <c r="M1089" s="126" t="s">
        <v>3</v>
      </c>
      <c r="N1089" s="127" t="s">
        <v>39</v>
      </c>
      <c r="O1089" s="128">
        <v>0.71</v>
      </c>
      <c r="P1089" s="128">
        <f>O1089*H1089</f>
        <v>13.13997</v>
      </c>
      <c r="Q1089" s="128">
        <v>0.01579</v>
      </c>
      <c r="R1089" s="128">
        <f>Q1089*H1089</f>
        <v>0.29222553</v>
      </c>
      <c r="S1089" s="128">
        <v>0</v>
      </c>
      <c r="T1089" s="129">
        <f>S1089*H1089</f>
        <v>0</v>
      </c>
      <c r="U1089" s="31"/>
      <c r="V1089" s="31"/>
      <c r="W1089" s="31"/>
      <c r="X1089" s="31"/>
      <c r="Y1089" s="31"/>
      <c r="Z1089" s="31"/>
      <c r="AA1089" s="31"/>
      <c r="AB1089" s="31"/>
      <c r="AC1089" s="31"/>
      <c r="AD1089" s="31"/>
      <c r="AE1089" s="31"/>
      <c r="AR1089" s="130" t="s">
        <v>323</v>
      </c>
      <c r="AT1089" s="130" t="s">
        <v>170</v>
      </c>
      <c r="AU1089" s="130" t="s">
        <v>78</v>
      </c>
      <c r="AY1089" s="19" t="s">
        <v>168</v>
      </c>
      <c r="BE1089" s="131">
        <f>IF(N1089="základní",J1089,0)</f>
        <v>0</v>
      </c>
      <c r="BF1089" s="131">
        <f>IF(N1089="snížená",J1089,0)</f>
        <v>0</v>
      </c>
      <c r="BG1089" s="131">
        <f>IF(N1089="zákl. přenesená",J1089,0)</f>
        <v>0</v>
      </c>
      <c r="BH1089" s="131">
        <f>IF(N1089="sníž. přenesená",J1089,0)</f>
        <v>0</v>
      </c>
      <c r="BI1089" s="131">
        <f>IF(N1089="nulová",J1089,0)</f>
        <v>0</v>
      </c>
      <c r="BJ1089" s="19" t="s">
        <v>76</v>
      </c>
      <c r="BK1089" s="131">
        <f>ROUND(I1089*H1089,2)</f>
        <v>0</v>
      </c>
      <c r="BL1089" s="19" t="s">
        <v>323</v>
      </c>
      <c r="BM1089" s="130" t="s">
        <v>1320</v>
      </c>
    </row>
    <row r="1090" spans="1:51" s="13" customFormat="1" ht="12">
      <c r="A1090" s="306"/>
      <c r="B1090" s="307"/>
      <c r="C1090" s="306"/>
      <c r="D1090" s="308" t="s">
        <v>179</v>
      </c>
      <c r="E1090" s="309" t="s">
        <v>3</v>
      </c>
      <c r="F1090" s="310" t="s">
        <v>934</v>
      </c>
      <c r="G1090" s="306"/>
      <c r="H1090" s="309" t="s">
        <v>3</v>
      </c>
      <c r="I1090" s="267"/>
      <c r="J1090" s="306"/>
      <c r="K1090" s="306"/>
      <c r="L1090" s="134"/>
      <c r="M1090" s="136"/>
      <c r="N1090" s="137"/>
      <c r="O1090" s="137"/>
      <c r="P1090" s="137"/>
      <c r="Q1090" s="137"/>
      <c r="R1090" s="137"/>
      <c r="S1090" s="137"/>
      <c r="T1090" s="138"/>
      <c r="AT1090" s="135" t="s">
        <v>179</v>
      </c>
      <c r="AU1090" s="135" t="s">
        <v>78</v>
      </c>
      <c r="AV1090" s="13" t="s">
        <v>76</v>
      </c>
      <c r="AW1090" s="13" t="s">
        <v>30</v>
      </c>
      <c r="AX1090" s="13" t="s">
        <v>68</v>
      </c>
      <c r="AY1090" s="135" t="s">
        <v>168</v>
      </c>
    </row>
    <row r="1091" spans="1:51" s="13" customFormat="1" ht="12">
      <c r="A1091" s="306"/>
      <c r="B1091" s="307"/>
      <c r="C1091" s="306"/>
      <c r="D1091" s="308" t="s">
        <v>179</v>
      </c>
      <c r="E1091" s="309" t="s">
        <v>3</v>
      </c>
      <c r="F1091" s="310" t="s">
        <v>945</v>
      </c>
      <c r="G1091" s="306"/>
      <c r="H1091" s="309" t="s">
        <v>3</v>
      </c>
      <c r="I1091" s="267"/>
      <c r="J1091" s="306"/>
      <c r="K1091" s="306"/>
      <c r="L1091" s="134"/>
      <c r="M1091" s="136"/>
      <c r="N1091" s="137"/>
      <c r="O1091" s="137"/>
      <c r="P1091" s="137"/>
      <c r="Q1091" s="137"/>
      <c r="R1091" s="137"/>
      <c r="S1091" s="137"/>
      <c r="T1091" s="138"/>
      <c r="AT1091" s="135" t="s">
        <v>179</v>
      </c>
      <c r="AU1091" s="135" t="s">
        <v>78</v>
      </c>
      <c r="AV1091" s="13" t="s">
        <v>76</v>
      </c>
      <c r="AW1091" s="13" t="s">
        <v>30</v>
      </c>
      <c r="AX1091" s="13" t="s">
        <v>68</v>
      </c>
      <c r="AY1091" s="135" t="s">
        <v>168</v>
      </c>
    </row>
    <row r="1092" spans="1:51" s="14" customFormat="1" ht="12">
      <c r="A1092" s="311"/>
      <c r="B1092" s="312"/>
      <c r="C1092" s="311"/>
      <c r="D1092" s="308" t="s">
        <v>179</v>
      </c>
      <c r="E1092" s="313" t="s">
        <v>3</v>
      </c>
      <c r="F1092" s="314" t="s">
        <v>946</v>
      </c>
      <c r="G1092" s="311"/>
      <c r="H1092" s="315">
        <v>4.208</v>
      </c>
      <c r="I1092" s="268"/>
      <c r="J1092" s="311"/>
      <c r="K1092" s="311"/>
      <c r="L1092" s="139"/>
      <c r="M1092" s="141"/>
      <c r="N1092" s="142"/>
      <c r="O1092" s="142"/>
      <c r="P1092" s="142"/>
      <c r="Q1092" s="142"/>
      <c r="R1092" s="142"/>
      <c r="S1092" s="142"/>
      <c r="T1092" s="143"/>
      <c r="AT1092" s="140" t="s">
        <v>179</v>
      </c>
      <c r="AU1092" s="140" t="s">
        <v>78</v>
      </c>
      <c r="AV1092" s="14" t="s">
        <v>78</v>
      </c>
      <c r="AW1092" s="14" t="s">
        <v>30</v>
      </c>
      <c r="AX1092" s="14" t="s">
        <v>68</v>
      </c>
      <c r="AY1092" s="140" t="s">
        <v>168</v>
      </c>
    </row>
    <row r="1093" spans="1:51" s="14" customFormat="1" ht="12">
      <c r="A1093" s="311"/>
      <c r="B1093" s="312"/>
      <c r="C1093" s="311"/>
      <c r="D1093" s="308" t="s">
        <v>179</v>
      </c>
      <c r="E1093" s="313" t="s">
        <v>3</v>
      </c>
      <c r="F1093" s="314" t="s">
        <v>947</v>
      </c>
      <c r="G1093" s="311"/>
      <c r="H1093" s="315">
        <v>14.299</v>
      </c>
      <c r="I1093" s="268"/>
      <c r="J1093" s="311"/>
      <c r="K1093" s="311"/>
      <c r="L1093" s="139"/>
      <c r="M1093" s="141"/>
      <c r="N1093" s="142"/>
      <c r="O1093" s="142"/>
      <c r="P1093" s="142"/>
      <c r="Q1093" s="142"/>
      <c r="R1093" s="142"/>
      <c r="S1093" s="142"/>
      <c r="T1093" s="143"/>
      <c r="AT1093" s="140" t="s">
        <v>179</v>
      </c>
      <c r="AU1093" s="140" t="s">
        <v>78</v>
      </c>
      <c r="AV1093" s="14" t="s">
        <v>78</v>
      </c>
      <c r="AW1093" s="14" t="s">
        <v>30</v>
      </c>
      <c r="AX1093" s="14" t="s">
        <v>68</v>
      </c>
      <c r="AY1093" s="140" t="s">
        <v>168</v>
      </c>
    </row>
    <row r="1094" spans="1:51" s="15" customFormat="1" ht="12">
      <c r="A1094" s="316"/>
      <c r="B1094" s="317"/>
      <c r="C1094" s="316"/>
      <c r="D1094" s="308" t="s">
        <v>179</v>
      </c>
      <c r="E1094" s="318" t="s">
        <v>3</v>
      </c>
      <c r="F1094" s="319" t="s">
        <v>186</v>
      </c>
      <c r="G1094" s="316"/>
      <c r="H1094" s="320">
        <v>18.507</v>
      </c>
      <c r="I1094" s="269"/>
      <c r="J1094" s="316"/>
      <c r="K1094" s="316"/>
      <c r="L1094" s="144"/>
      <c r="M1094" s="146"/>
      <c r="N1094" s="147"/>
      <c r="O1094" s="147"/>
      <c r="P1094" s="147"/>
      <c r="Q1094" s="147"/>
      <c r="R1094" s="147"/>
      <c r="S1094" s="147"/>
      <c r="T1094" s="148"/>
      <c r="AT1094" s="145" t="s">
        <v>179</v>
      </c>
      <c r="AU1094" s="145" t="s">
        <v>78</v>
      </c>
      <c r="AV1094" s="15" t="s">
        <v>175</v>
      </c>
      <c r="AW1094" s="15" t="s">
        <v>30</v>
      </c>
      <c r="AX1094" s="15" t="s">
        <v>76</v>
      </c>
      <c r="AY1094" s="145" t="s">
        <v>168</v>
      </c>
    </row>
    <row r="1095" spans="1:65" s="2" customFormat="1" ht="21.75" customHeight="1">
      <c r="A1095" s="273"/>
      <c r="B1095" s="276"/>
      <c r="C1095" s="298" t="s">
        <v>1321</v>
      </c>
      <c r="D1095" s="298" t="s">
        <v>170</v>
      </c>
      <c r="E1095" s="299" t="s">
        <v>1322</v>
      </c>
      <c r="F1095" s="300" t="s">
        <v>1323</v>
      </c>
      <c r="G1095" s="301" t="s">
        <v>173</v>
      </c>
      <c r="H1095" s="302">
        <v>15.461</v>
      </c>
      <c r="I1095" s="266"/>
      <c r="J1095" s="303">
        <f>ROUND(I1095*H1095,2)</f>
        <v>0</v>
      </c>
      <c r="K1095" s="300" t="s">
        <v>174</v>
      </c>
      <c r="L1095" s="32"/>
      <c r="M1095" s="126" t="s">
        <v>3</v>
      </c>
      <c r="N1095" s="127" t="s">
        <v>39</v>
      </c>
      <c r="O1095" s="128">
        <v>0</v>
      </c>
      <c r="P1095" s="128">
        <f>O1095*H1095</f>
        <v>0</v>
      </c>
      <c r="Q1095" s="128">
        <v>0.02337</v>
      </c>
      <c r="R1095" s="128">
        <f>Q1095*H1095</f>
        <v>0.36132357</v>
      </c>
      <c r="S1095" s="128">
        <v>0</v>
      </c>
      <c r="T1095" s="129">
        <f>S1095*H1095</f>
        <v>0</v>
      </c>
      <c r="U1095" s="31"/>
      <c r="V1095" s="31"/>
      <c r="W1095" s="31"/>
      <c r="X1095" s="31"/>
      <c r="Y1095" s="31"/>
      <c r="Z1095" s="31"/>
      <c r="AA1095" s="31"/>
      <c r="AB1095" s="31"/>
      <c r="AC1095" s="31"/>
      <c r="AD1095" s="31"/>
      <c r="AE1095" s="31"/>
      <c r="AR1095" s="130" t="s">
        <v>323</v>
      </c>
      <c r="AT1095" s="130" t="s">
        <v>170</v>
      </c>
      <c r="AU1095" s="130" t="s">
        <v>78</v>
      </c>
      <c r="AY1095" s="19" t="s">
        <v>168</v>
      </c>
      <c r="BE1095" s="131">
        <f>IF(N1095="základní",J1095,0)</f>
        <v>0</v>
      </c>
      <c r="BF1095" s="131">
        <f>IF(N1095="snížená",J1095,0)</f>
        <v>0</v>
      </c>
      <c r="BG1095" s="131">
        <f>IF(N1095="zákl. přenesená",J1095,0)</f>
        <v>0</v>
      </c>
      <c r="BH1095" s="131">
        <f>IF(N1095="sníž. přenesená",J1095,0)</f>
        <v>0</v>
      </c>
      <c r="BI1095" s="131">
        <f>IF(N1095="nulová",J1095,0)</f>
        <v>0</v>
      </c>
      <c r="BJ1095" s="19" t="s">
        <v>76</v>
      </c>
      <c r="BK1095" s="131">
        <f>ROUND(I1095*H1095,2)</f>
        <v>0</v>
      </c>
      <c r="BL1095" s="19" t="s">
        <v>323</v>
      </c>
      <c r="BM1095" s="130" t="s">
        <v>1324</v>
      </c>
    </row>
    <row r="1096" spans="1:47" s="2" customFormat="1" ht="12">
      <c r="A1096" s="273"/>
      <c r="B1096" s="276"/>
      <c r="C1096" s="273"/>
      <c r="D1096" s="304" t="s">
        <v>177</v>
      </c>
      <c r="E1096" s="273"/>
      <c r="F1096" s="305" t="s">
        <v>1325</v>
      </c>
      <c r="G1096" s="273"/>
      <c r="H1096" s="273"/>
      <c r="I1096" s="263"/>
      <c r="J1096" s="273"/>
      <c r="K1096" s="273"/>
      <c r="L1096" s="32"/>
      <c r="M1096" s="132"/>
      <c r="N1096" s="133"/>
      <c r="O1096" s="50"/>
      <c r="P1096" s="50"/>
      <c r="Q1096" s="50"/>
      <c r="R1096" s="50"/>
      <c r="S1096" s="50"/>
      <c r="T1096" s="51"/>
      <c r="U1096" s="31"/>
      <c r="V1096" s="31"/>
      <c r="W1096" s="31"/>
      <c r="X1096" s="31"/>
      <c r="Y1096" s="31"/>
      <c r="Z1096" s="31"/>
      <c r="AA1096" s="31"/>
      <c r="AB1096" s="31"/>
      <c r="AC1096" s="31"/>
      <c r="AD1096" s="31"/>
      <c r="AE1096" s="31"/>
      <c r="AT1096" s="19" t="s">
        <v>177</v>
      </c>
      <c r="AU1096" s="19" t="s">
        <v>78</v>
      </c>
    </row>
    <row r="1097" spans="1:51" s="14" customFormat="1" ht="12">
      <c r="A1097" s="311"/>
      <c r="B1097" s="312"/>
      <c r="C1097" s="311"/>
      <c r="D1097" s="308" t="s">
        <v>179</v>
      </c>
      <c r="E1097" s="313" t="s">
        <v>3</v>
      </c>
      <c r="F1097" s="314" t="s">
        <v>1326</v>
      </c>
      <c r="G1097" s="311"/>
      <c r="H1097" s="315">
        <v>10.649</v>
      </c>
      <c r="I1097" s="268"/>
      <c r="J1097" s="311"/>
      <c r="K1097" s="311"/>
      <c r="L1097" s="139"/>
      <c r="M1097" s="141"/>
      <c r="N1097" s="142"/>
      <c r="O1097" s="142"/>
      <c r="P1097" s="142"/>
      <c r="Q1097" s="142"/>
      <c r="R1097" s="142"/>
      <c r="S1097" s="142"/>
      <c r="T1097" s="143"/>
      <c r="AT1097" s="140" t="s">
        <v>179</v>
      </c>
      <c r="AU1097" s="140" t="s">
        <v>78</v>
      </c>
      <c r="AV1097" s="14" t="s">
        <v>78</v>
      </c>
      <c r="AW1097" s="14" t="s">
        <v>30</v>
      </c>
      <c r="AX1097" s="14" t="s">
        <v>68</v>
      </c>
      <c r="AY1097" s="140" t="s">
        <v>168</v>
      </c>
    </row>
    <row r="1098" spans="1:51" s="14" customFormat="1" ht="12">
      <c r="A1098" s="311"/>
      <c r="B1098" s="312"/>
      <c r="C1098" s="311"/>
      <c r="D1098" s="308" t="s">
        <v>179</v>
      </c>
      <c r="E1098" s="313" t="s">
        <v>3</v>
      </c>
      <c r="F1098" s="314" t="s">
        <v>1327</v>
      </c>
      <c r="G1098" s="311"/>
      <c r="H1098" s="315">
        <v>3.52</v>
      </c>
      <c r="I1098" s="268"/>
      <c r="J1098" s="311"/>
      <c r="K1098" s="311"/>
      <c r="L1098" s="139"/>
      <c r="M1098" s="141"/>
      <c r="N1098" s="142"/>
      <c r="O1098" s="142"/>
      <c r="P1098" s="142"/>
      <c r="Q1098" s="142"/>
      <c r="R1098" s="142"/>
      <c r="S1098" s="142"/>
      <c r="T1098" s="143"/>
      <c r="AT1098" s="140" t="s">
        <v>179</v>
      </c>
      <c r="AU1098" s="140" t="s">
        <v>78</v>
      </c>
      <c r="AV1098" s="14" t="s">
        <v>78</v>
      </c>
      <c r="AW1098" s="14" t="s">
        <v>30</v>
      </c>
      <c r="AX1098" s="14" t="s">
        <v>68</v>
      </c>
      <c r="AY1098" s="140" t="s">
        <v>168</v>
      </c>
    </row>
    <row r="1099" spans="1:51" s="14" customFormat="1" ht="12">
      <c r="A1099" s="311"/>
      <c r="B1099" s="312"/>
      <c r="C1099" s="311"/>
      <c r="D1099" s="308" t="s">
        <v>179</v>
      </c>
      <c r="E1099" s="313" t="s">
        <v>3</v>
      </c>
      <c r="F1099" s="314" t="s">
        <v>1328</v>
      </c>
      <c r="G1099" s="311"/>
      <c r="H1099" s="315">
        <v>0.903</v>
      </c>
      <c r="I1099" s="268"/>
      <c r="J1099" s="311"/>
      <c r="K1099" s="311"/>
      <c r="L1099" s="139"/>
      <c r="M1099" s="141"/>
      <c r="N1099" s="142"/>
      <c r="O1099" s="142"/>
      <c r="P1099" s="142"/>
      <c r="Q1099" s="142"/>
      <c r="R1099" s="142"/>
      <c r="S1099" s="142"/>
      <c r="T1099" s="143"/>
      <c r="AT1099" s="140" t="s">
        <v>179</v>
      </c>
      <c r="AU1099" s="140" t="s">
        <v>78</v>
      </c>
      <c r="AV1099" s="14" t="s">
        <v>78</v>
      </c>
      <c r="AW1099" s="14" t="s">
        <v>30</v>
      </c>
      <c r="AX1099" s="14" t="s">
        <v>68</v>
      </c>
      <c r="AY1099" s="140" t="s">
        <v>168</v>
      </c>
    </row>
    <row r="1100" spans="1:51" s="14" customFormat="1" ht="12">
      <c r="A1100" s="311"/>
      <c r="B1100" s="312"/>
      <c r="C1100" s="311"/>
      <c r="D1100" s="308" t="s">
        <v>179</v>
      </c>
      <c r="E1100" s="313" t="s">
        <v>3</v>
      </c>
      <c r="F1100" s="314" t="s">
        <v>1329</v>
      </c>
      <c r="G1100" s="311"/>
      <c r="H1100" s="315">
        <v>0.389</v>
      </c>
      <c r="I1100" s="268"/>
      <c r="J1100" s="311"/>
      <c r="K1100" s="311"/>
      <c r="L1100" s="139"/>
      <c r="M1100" s="141"/>
      <c r="N1100" s="142"/>
      <c r="O1100" s="142"/>
      <c r="P1100" s="142"/>
      <c r="Q1100" s="142"/>
      <c r="R1100" s="142"/>
      <c r="S1100" s="142"/>
      <c r="T1100" s="143"/>
      <c r="AT1100" s="140" t="s">
        <v>179</v>
      </c>
      <c r="AU1100" s="140" t="s">
        <v>78</v>
      </c>
      <c r="AV1100" s="14" t="s">
        <v>78</v>
      </c>
      <c r="AW1100" s="14" t="s">
        <v>30</v>
      </c>
      <c r="AX1100" s="14" t="s">
        <v>68</v>
      </c>
      <c r="AY1100" s="140" t="s">
        <v>168</v>
      </c>
    </row>
    <row r="1101" spans="1:51" s="15" customFormat="1" ht="12">
      <c r="A1101" s="316"/>
      <c r="B1101" s="317"/>
      <c r="C1101" s="316"/>
      <c r="D1101" s="308" t="s">
        <v>179</v>
      </c>
      <c r="E1101" s="318" t="s">
        <v>3</v>
      </c>
      <c r="F1101" s="319" t="s">
        <v>186</v>
      </c>
      <c r="G1101" s="316"/>
      <c r="H1101" s="320">
        <v>15.461</v>
      </c>
      <c r="I1101" s="269"/>
      <c r="J1101" s="316"/>
      <c r="K1101" s="316"/>
      <c r="L1101" s="144"/>
      <c r="M1101" s="146"/>
      <c r="N1101" s="147"/>
      <c r="O1101" s="147"/>
      <c r="P1101" s="147"/>
      <c r="Q1101" s="147"/>
      <c r="R1101" s="147"/>
      <c r="S1101" s="147"/>
      <c r="T1101" s="148"/>
      <c r="AT1101" s="145" t="s">
        <v>179</v>
      </c>
      <c r="AU1101" s="145" t="s">
        <v>78</v>
      </c>
      <c r="AV1101" s="15" t="s">
        <v>175</v>
      </c>
      <c r="AW1101" s="15" t="s">
        <v>30</v>
      </c>
      <c r="AX1101" s="15" t="s">
        <v>76</v>
      </c>
      <c r="AY1101" s="145" t="s">
        <v>168</v>
      </c>
    </row>
    <row r="1102" spans="1:65" s="2" customFormat="1" ht="37.9" customHeight="1">
      <c r="A1102" s="273"/>
      <c r="B1102" s="276"/>
      <c r="C1102" s="298" t="s">
        <v>1330</v>
      </c>
      <c r="D1102" s="298" t="s">
        <v>170</v>
      </c>
      <c r="E1102" s="299" t="s">
        <v>1331</v>
      </c>
      <c r="F1102" s="300" t="s">
        <v>1332</v>
      </c>
      <c r="G1102" s="301" t="s">
        <v>326</v>
      </c>
      <c r="H1102" s="302">
        <v>30</v>
      </c>
      <c r="I1102" s="266"/>
      <c r="J1102" s="303">
        <f>ROUND(I1102*H1102,2)</f>
        <v>0</v>
      </c>
      <c r="K1102" s="300" t="s">
        <v>3</v>
      </c>
      <c r="L1102" s="32"/>
      <c r="M1102" s="126" t="s">
        <v>3</v>
      </c>
      <c r="N1102" s="127" t="s">
        <v>39</v>
      </c>
      <c r="O1102" s="128">
        <v>0.393</v>
      </c>
      <c r="P1102" s="128">
        <f>O1102*H1102</f>
        <v>11.790000000000001</v>
      </c>
      <c r="Q1102" s="128">
        <v>0.00267</v>
      </c>
      <c r="R1102" s="128">
        <f>Q1102*H1102</f>
        <v>0.0801</v>
      </c>
      <c r="S1102" s="128">
        <v>0</v>
      </c>
      <c r="T1102" s="129">
        <f>S1102*H1102</f>
        <v>0</v>
      </c>
      <c r="U1102" s="31"/>
      <c r="V1102" s="31"/>
      <c r="W1102" s="31"/>
      <c r="X1102" s="31"/>
      <c r="Y1102" s="31"/>
      <c r="Z1102" s="31"/>
      <c r="AA1102" s="31"/>
      <c r="AB1102" s="31"/>
      <c r="AC1102" s="31"/>
      <c r="AD1102" s="31"/>
      <c r="AE1102" s="31"/>
      <c r="AR1102" s="130" t="s">
        <v>323</v>
      </c>
      <c r="AT1102" s="130" t="s">
        <v>170</v>
      </c>
      <c r="AU1102" s="130" t="s">
        <v>78</v>
      </c>
      <c r="AY1102" s="19" t="s">
        <v>168</v>
      </c>
      <c r="BE1102" s="131">
        <f>IF(N1102="základní",J1102,0)</f>
        <v>0</v>
      </c>
      <c r="BF1102" s="131">
        <f>IF(N1102="snížená",J1102,0)</f>
        <v>0</v>
      </c>
      <c r="BG1102" s="131">
        <f>IF(N1102="zákl. přenesená",J1102,0)</f>
        <v>0</v>
      </c>
      <c r="BH1102" s="131">
        <f>IF(N1102="sníž. přenesená",J1102,0)</f>
        <v>0</v>
      </c>
      <c r="BI1102" s="131">
        <f>IF(N1102="nulová",J1102,0)</f>
        <v>0</v>
      </c>
      <c r="BJ1102" s="19" t="s">
        <v>76</v>
      </c>
      <c r="BK1102" s="131">
        <f>ROUND(I1102*H1102,2)</f>
        <v>0</v>
      </c>
      <c r="BL1102" s="19" t="s">
        <v>323</v>
      </c>
      <c r="BM1102" s="130" t="s">
        <v>1333</v>
      </c>
    </row>
    <row r="1103" spans="1:51" s="13" customFormat="1" ht="12">
      <c r="A1103" s="306"/>
      <c r="B1103" s="307"/>
      <c r="C1103" s="306"/>
      <c r="D1103" s="308" t="s">
        <v>179</v>
      </c>
      <c r="E1103" s="309" t="s">
        <v>3</v>
      </c>
      <c r="F1103" s="310" t="s">
        <v>1334</v>
      </c>
      <c r="G1103" s="306"/>
      <c r="H1103" s="309" t="s">
        <v>3</v>
      </c>
      <c r="I1103" s="267"/>
      <c r="J1103" s="306"/>
      <c r="K1103" s="306"/>
      <c r="L1103" s="134"/>
      <c r="M1103" s="136"/>
      <c r="N1103" s="137"/>
      <c r="O1103" s="137"/>
      <c r="P1103" s="137"/>
      <c r="Q1103" s="137"/>
      <c r="R1103" s="137"/>
      <c r="S1103" s="137"/>
      <c r="T1103" s="138"/>
      <c r="AT1103" s="135" t="s">
        <v>179</v>
      </c>
      <c r="AU1103" s="135" t="s">
        <v>78</v>
      </c>
      <c r="AV1103" s="13" t="s">
        <v>76</v>
      </c>
      <c r="AW1103" s="13" t="s">
        <v>30</v>
      </c>
      <c r="AX1103" s="13" t="s">
        <v>68</v>
      </c>
      <c r="AY1103" s="135" t="s">
        <v>168</v>
      </c>
    </row>
    <row r="1104" spans="1:51" s="14" customFormat="1" ht="12">
      <c r="A1104" s="311"/>
      <c r="B1104" s="312"/>
      <c r="C1104" s="311"/>
      <c r="D1104" s="308" t="s">
        <v>179</v>
      </c>
      <c r="E1104" s="313" t="s">
        <v>3</v>
      </c>
      <c r="F1104" s="314" t="s">
        <v>424</v>
      </c>
      <c r="G1104" s="311"/>
      <c r="H1104" s="315">
        <v>30</v>
      </c>
      <c r="I1104" s="268"/>
      <c r="J1104" s="311"/>
      <c r="K1104" s="311"/>
      <c r="L1104" s="139"/>
      <c r="M1104" s="141"/>
      <c r="N1104" s="142"/>
      <c r="O1104" s="142"/>
      <c r="P1104" s="142"/>
      <c r="Q1104" s="142"/>
      <c r="R1104" s="142"/>
      <c r="S1104" s="142"/>
      <c r="T1104" s="143"/>
      <c r="AT1104" s="140" t="s">
        <v>179</v>
      </c>
      <c r="AU1104" s="140" t="s">
        <v>78</v>
      </c>
      <c r="AV1104" s="14" t="s">
        <v>78</v>
      </c>
      <c r="AW1104" s="14" t="s">
        <v>30</v>
      </c>
      <c r="AX1104" s="14" t="s">
        <v>76</v>
      </c>
      <c r="AY1104" s="140" t="s">
        <v>168</v>
      </c>
    </row>
    <row r="1105" spans="1:65" s="2" customFormat="1" ht="37.9" customHeight="1">
      <c r="A1105" s="273"/>
      <c r="B1105" s="276"/>
      <c r="C1105" s="298" t="s">
        <v>1335</v>
      </c>
      <c r="D1105" s="298" t="s">
        <v>170</v>
      </c>
      <c r="E1105" s="299" t="s">
        <v>1336</v>
      </c>
      <c r="F1105" s="300" t="s">
        <v>1337</v>
      </c>
      <c r="G1105" s="301" t="s">
        <v>326</v>
      </c>
      <c r="H1105" s="302">
        <v>21</v>
      </c>
      <c r="I1105" s="266"/>
      <c r="J1105" s="303">
        <f>ROUND(I1105*H1105,2)</f>
        <v>0</v>
      </c>
      <c r="K1105" s="300" t="s">
        <v>3</v>
      </c>
      <c r="L1105" s="32"/>
      <c r="M1105" s="126" t="s">
        <v>3</v>
      </c>
      <c r="N1105" s="127" t="s">
        <v>39</v>
      </c>
      <c r="O1105" s="128">
        <v>0.393</v>
      </c>
      <c r="P1105" s="128">
        <f>O1105*H1105</f>
        <v>8.253</v>
      </c>
      <c r="Q1105" s="128">
        <v>0.00267</v>
      </c>
      <c r="R1105" s="128">
        <f>Q1105*H1105</f>
        <v>0.05607</v>
      </c>
      <c r="S1105" s="128">
        <v>0</v>
      </c>
      <c r="T1105" s="129">
        <f>S1105*H1105</f>
        <v>0</v>
      </c>
      <c r="U1105" s="31"/>
      <c r="V1105" s="31"/>
      <c r="W1105" s="31"/>
      <c r="X1105" s="31"/>
      <c r="Y1105" s="31"/>
      <c r="Z1105" s="31"/>
      <c r="AA1105" s="31"/>
      <c r="AB1105" s="31"/>
      <c r="AC1105" s="31"/>
      <c r="AD1105" s="31"/>
      <c r="AE1105" s="31"/>
      <c r="AR1105" s="130" t="s">
        <v>323</v>
      </c>
      <c r="AT1105" s="130" t="s">
        <v>170</v>
      </c>
      <c r="AU1105" s="130" t="s">
        <v>78</v>
      </c>
      <c r="AY1105" s="19" t="s">
        <v>168</v>
      </c>
      <c r="BE1105" s="131">
        <f>IF(N1105="základní",J1105,0)</f>
        <v>0</v>
      </c>
      <c r="BF1105" s="131">
        <f>IF(N1105="snížená",J1105,0)</f>
        <v>0</v>
      </c>
      <c r="BG1105" s="131">
        <f>IF(N1105="zákl. přenesená",J1105,0)</f>
        <v>0</v>
      </c>
      <c r="BH1105" s="131">
        <f>IF(N1105="sníž. přenesená",J1105,0)</f>
        <v>0</v>
      </c>
      <c r="BI1105" s="131">
        <f>IF(N1105="nulová",J1105,0)</f>
        <v>0</v>
      </c>
      <c r="BJ1105" s="19" t="s">
        <v>76</v>
      </c>
      <c r="BK1105" s="131">
        <f>ROUND(I1105*H1105,2)</f>
        <v>0</v>
      </c>
      <c r="BL1105" s="19" t="s">
        <v>323</v>
      </c>
      <c r="BM1105" s="130" t="s">
        <v>1338</v>
      </c>
    </row>
    <row r="1106" spans="1:51" s="13" customFormat="1" ht="12">
      <c r="A1106" s="306"/>
      <c r="B1106" s="307"/>
      <c r="C1106" s="306"/>
      <c r="D1106" s="308" t="s">
        <v>179</v>
      </c>
      <c r="E1106" s="309" t="s">
        <v>3</v>
      </c>
      <c r="F1106" s="310" t="s">
        <v>1339</v>
      </c>
      <c r="G1106" s="306"/>
      <c r="H1106" s="309" t="s">
        <v>3</v>
      </c>
      <c r="I1106" s="267"/>
      <c r="J1106" s="306"/>
      <c r="K1106" s="306"/>
      <c r="L1106" s="134"/>
      <c r="M1106" s="136"/>
      <c r="N1106" s="137"/>
      <c r="O1106" s="137"/>
      <c r="P1106" s="137"/>
      <c r="Q1106" s="137"/>
      <c r="R1106" s="137"/>
      <c r="S1106" s="137"/>
      <c r="T1106" s="138"/>
      <c r="AT1106" s="135" t="s">
        <v>179</v>
      </c>
      <c r="AU1106" s="135" t="s">
        <v>78</v>
      </c>
      <c r="AV1106" s="13" t="s">
        <v>76</v>
      </c>
      <c r="AW1106" s="13" t="s">
        <v>30</v>
      </c>
      <c r="AX1106" s="13" t="s">
        <v>68</v>
      </c>
      <c r="AY1106" s="135" t="s">
        <v>168</v>
      </c>
    </row>
    <row r="1107" spans="1:51" s="14" customFormat="1" ht="12">
      <c r="A1107" s="311"/>
      <c r="B1107" s="312"/>
      <c r="C1107" s="311"/>
      <c r="D1107" s="308" t="s">
        <v>179</v>
      </c>
      <c r="E1107" s="313" t="s">
        <v>3</v>
      </c>
      <c r="F1107" s="314" t="s">
        <v>4237</v>
      </c>
      <c r="G1107" s="311"/>
      <c r="H1107" s="315">
        <v>21</v>
      </c>
      <c r="I1107" s="268"/>
      <c r="J1107" s="311"/>
      <c r="K1107" s="311"/>
      <c r="L1107" s="139"/>
      <c r="M1107" s="141"/>
      <c r="N1107" s="142"/>
      <c r="O1107" s="142"/>
      <c r="P1107" s="142"/>
      <c r="Q1107" s="142"/>
      <c r="R1107" s="142"/>
      <c r="S1107" s="142"/>
      <c r="T1107" s="143"/>
      <c r="AT1107" s="140" t="s">
        <v>179</v>
      </c>
      <c r="AU1107" s="140" t="s">
        <v>78</v>
      </c>
      <c r="AV1107" s="14" t="s">
        <v>78</v>
      </c>
      <c r="AW1107" s="14" t="s">
        <v>30</v>
      </c>
      <c r="AX1107" s="14" t="s">
        <v>76</v>
      </c>
      <c r="AY1107" s="140" t="s">
        <v>168</v>
      </c>
    </row>
    <row r="1108" spans="1:65" s="2" customFormat="1" ht="16.5" customHeight="1">
      <c r="A1108" s="273"/>
      <c r="B1108" s="276"/>
      <c r="C1108" s="298" t="s">
        <v>1340</v>
      </c>
      <c r="D1108" s="298" t="s">
        <v>170</v>
      </c>
      <c r="E1108" s="299" t="s">
        <v>1341</v>
      </c>
      <c r="F1108" s="300" t="s">
        <v>1342</v>
      </c>
      <c r="G1108" s="301" t="s">
        <v>263</v>
      </c>
      <c r="H1108" s="302">
        <v>68.158</v>
      </c>
      <c r="I1108" s="266"/>
      <c r="J1108" s="303">
        <f>ROUND(I1108*H1108,2)</f>
        <v>0</v>
      </c>
      <c r="K1108" s="300" t="s">
        <v>174</v>
      </c>
      <c r="L1108" s="32"/>
      <c r="M1108" s="126" t="s">
        <v>3</v>
      </c>
      <c r="N1108" s="127" t="s">
        <v>39</v>
      </c>
      <c r="O1108" s="128">
        <v>0.256</v>
      </c>
      <c r="P1108" s="128">
        <f>O1108*H1108</f>
        <v>17.448448</v>
      </c>
      <c r="Q1108" s="128">
        <v>0.01002</v>
      </c>
      <c r="R1108" s="128">
        <f>Q1108*H1108</f>
        <v>0.68294316</v>
      </c>
      <c r="S1108" s="128">
        <v>0</v>
      </c>
      <c r="T1108" s="129">
        <f>S1108*H1108</f>
        <v>0</v>
      </c>
      <c r="U1108" s="31"/>
      <c r="V1108" s="31"/>
      <c r="W1108" s="31"/>
      <c r="X1108" s="31"/>
      <c r="Y1108" s="31"/>
      <c r="Z1108" s="31"/>
      <c r="AA1108" s="31"/>
      <c r="AB1108" s="31"/>
      <c r="AC1108" s="31"/>
      <c r="AD1108" s="31"/>
      <c r="AE1108" s="31"/>
      <c r="AR1108" s="130" t="s">
        <v>323</v>
      </c>
      <c r="AT1108" s="130" t="s">
        <v>170</v>
      </c>
      <c r="AU1108" s="130" t="s">
        <v>78</v>
      </c>
      <c r="AY1108" s="19" t="s">
        <v>168</v>
      </c>
      <c r="BE1108" s="131">
        <f>IF(N1108="základní",J1108,0)</f>
        <v>0</v>
      </c>
      <c r="BF1108" s="131">
        <f>IF(N1108="snížená",J1108,0)</f>
        <v>0</v>
      </c>
      <c r="BG1108" s="131">
        <f>IF(N1108="zákl. přenesená",J1108,0)</f>
        <v>0</v>
      </c>
      <c r="BH1108" s="131">
        <f>IF(N1108="sníž. přenesená",J1108,0)</f>
        <v>0</v>
      </c>
      <c r="BI1108" s="131">
        <f>IF(N1108="nulová",J1108,0)</f>
        <v>0</v>
      </c>
      <c r="BJ1108" s="19" t="s">
        <v>76</v>
      </c>
      <c r="BK1108" s="131">
        <f>ROUND(I1108*H1108,2)</f>
        <v>0</v>
      </c>
      <c r="BL1108" s="19" t="s">
        <v>323</v>
      </c>
      <c r="BM1108" s="130" t="s">
        <v>1343</v>
      </c>
    </row>
    <row r="1109" spans="1:47" s="2" customFormat="1" ht="12">
      <c r="A1109" s="273"/>
      <c r="B1109" s="276"/>
      <c r="C1109" s="273"/>
      <c r="D1109" s="304" t="s">
        <v>177</v>
      </c>
      <c r="E1109" s="273"/>
      <c r="F1109" s="305" t="s">
        <v>1344</v>
      </c>
      <c r="G1109" s="273"/>
      <c r="H1109" s="273"/>
      <c r="I1109" s="263"/>
      <c r="J1109" s="273"/>
      <c r="K1109" s="273"/>
      <c r="L1109" s="32"/>
      <c r="M1109" s="132"/>
      <c r="N1109" s="133"/>
      <c r="O1109" s="50"/>
      <c r="P1109" s="50"/>
      <c r="Q1109" s="50"/>
      <c r="R1109" s="50"/>
      <c r="S1109" s="50"/>
      <c r="T1109" s="51"/>
      <c r="U1109" s="31"/>
      <c r="V1109" s="31"/>
      <c r="W1109" s="31"/>
      <c r="X1109" s="31"/>
      <c r="Y1109" s="31"/>
      <c r="Z1109" s="31"/>
      <c r="AA1109" s="31"/>
      <c r="AB1109" s="31"/>
      <c r="AC1109" s="31"/>
      <c r="AD1109" s="31"/>
      <c r="AE1109" s="31"/>
      <c r="AT1109" s="19" t="s">
        <v>177</v>
      </c>
      <c r="AU1109" s="19" t="s">
        <v>78</v>
      </c>
    </row>
    <row r="1110" spans="1:51" s="13" customFormat="1" ht="12">
      <c r="A1110" s="306"/>
      <c r="B1110" s="307"/>
      <c r="C1110" s="306"/>
      <c r="D1110" s="308" t="s">
        <v>179</v>
      </c>
      <c r="E1110" s="309" t="s">
        <v>3</v>
      </c>
      <c r="F1110" s="310" t="s">
        <v>1345</v>
      </c>
      <c r="G1110" s="306"/>
      <c r="H1110" s="309" t="s">
        <v>3</v>
      </c>
      <c r="I1110" s="267"/>
      <c r="J1110" s="306"/>
      <c r="K1110" s="306"/>
      <c r="L1110" s="134"/>
      <c r="M1110" s="136"/>
      <c r="N1110" s="137"/>
      <c r="O1110" s="137"/>
      <c r="P1110" s="137"/>
      <c r="Q1110" s="137"/>
      <c r="R1110" s="137"/>
      <c r="S1110" s="137"/>
      <c r="T1110" s="138"/>
      <c r="AT1110" s="135" t="s">
        <v>179</v>
      </c>
      <c r="AU1110" s="135" t="s">
        <v>78</v>
      </c>
      <c r="AV1110" s="13" t="s">
        <v>76</v>
      </c>
      <c r="AW1110" s="13" t="s">
        <v>30</v>
      </c>
      <c r="AX1110" s="13" t="s">
        <v>68</v>
      </c>
      <c r="AY1110" s="135" t="s">
        <v>168</v>
      </c>
    </row>
    <row r="1111" spans="1:51" s="13" customFormat="1" ht="12">
      <c r="A1111" s="306"/>
      <c r="B1111" s="307"/>
      <c r="C1111" s="306"/>
      <c r="D1111" s="308" t="s">
        <v>179</v>
      </c>
      <c r="E1111" s="309" t="s">
        <v>3</v>
      </c>
      <c r="F1111" s="310" t="s">
        <v>838</v>
      </c>
      <c r="G1111" s="306"/>
      <c r="H1111" s="309" t="s">
        <v>3</v>
      </c>
      <c r="I1111" s="267"/>
      <c r="J1111" s="306"/>
      <c r="K1111" s="306"/>
      <c r="L1111" s="134"/>
      <c r="M1111" s="136"/>
      <c r="N1111" s="137"/>
      <c r="O1111" s="137"/>
      <c r="P1111" s="137"/>
      <c r="Q1111" s="137"/>
      <c r="R1111" s="137"/>
      <c r="S1111" s="137"/>
      <c r="T1111" s="138"/>
      <c r="AT1111" s="135" t="s">
        <v>179</v>
      </c>
      <c r="AU1111" s="135" t="s">
        <v>78</v>
      </c>
      <c r="AV1111" s="13" t="s">
        <v>76</v>
      </c>
      <c r="AW1111" s="13" t="s">
        <v>30</v>
      </c>
      <c r="AX1111" s="13" t="s">
        <v>68</v>
      </c>
      <c r="AY1111" s="135" t="s">
        <v>168</v>
      </c>
    </row>
    <row r="1112" spans="1:51" s="14" customFormat="1" ht="12">
      <c r="A1112" s="311"/>
      <c r="B1112" s="312"/>
      <c r="C1112" s="311"/>
      <c r="D1112" s="308" t="s">
        <v>179</v>
      </c>
      <c r="E1112" s="313" t="s">
        <v>3</v>
      </c>
      <c r="F1112" s="314" t="s">
        <v>839</v>
      </c>
      <c r="G1112" s="311"/>
      <c r="H1112" s="315">
        <v>2.982</v>
      </c>
      <c r="I1112" s="268"/>
      <c r="J1112" s="311"/>
      <c r="K1112" s="311"/>
      <c r="L1112" s="139"/>
      <c r="M1112" s="141"/>
      <c r="N1112" s="142"/>
      <c r="O1112" s="142"/>
      <c r="P1112" s="142"/>
      <c r="Q1112" s="142"/>
      <c r="R1112" s="142"/>
      <c r="S1112" s="142"/>
      <c r="T1112" s="143"/>
      <c r="AT1112" s="140" t="s">
        <v>179</v>
      </c>
      <c r="AU1112" s="140" t="s">
        <v>78</v>
      </c>
      <c r="AV1112" s="14" t="s">
        <v>78</v>
      </c>
      <c r="AW1112" s="14" t="s">
        <v>30</v>
      </c>
      <c r="AX1112" s="14" t="s">
        <v>68</v>
      </c>
      <c r="AY1112" s="140" t="s">
        <v>168</v>
      </c>
    </row>
    <row r="1113" spans="1:51" s="14" customFormat="1" ht="12">
      <c r="A1113" s="311"/>
      <c r="B1113" s="312"/>
      <c r="C1113" s="311"/>
      <c r="D1113" s="308" t="s">
        <v>179</v>
      </c>
      <c r="E1113" s="313" t="s">
        <v>3</v>
      </c>
      <c r="F1113" s="314" t="s">
        <v>1346</v>
      </c>
      <c r="G1113" s="311"/>
      <c r="H1113" s="315">
        <v>5.825</v>
      </c>
      <c r="I1113" s="268"/>
      <c r="J1113" s="311"/>
      <c r="K1113" s="311"/>
      <c r="L1113" s="139"/>
      <c r="M1113" s="141"/>
      <c r="N1113" s="142"/>
      <c r="O1113" s="142"/>
      <c r="P1113" s="142"/>
      <c r="Q1113" s="142"/>
      <c r="R1113" s="142"/>
      <c r="S1113" s="142"/>
      <c r="T1113" s="143"/>
      <c r="AT1113" s="140" t="s">
        <v>179</v>
      </c>
      <c r="AU1113" s="140" t="s">
        <v>78</v>
      </c>
      <c r="AV1113" s="14" t="s">
        <v>78</v>
      </c>
      <c r="AW1113" s="14" t="s">
        <v>30</v>
      </c>
      <c r="AX1113" s="14" t="s">
        <v>68</v>
      </c>
      <c r="AY1113" s="140" t="s">
        <v>168</v>
      </c>
    </row>
    <row r="1114" spans="1:51" s="13" customFormat="1" ht="12">
      <c r="A1114" s="306"/>
      <c r="B1114" s="307"/>
      <c r="C1114" s="306"/>
      <c r="D1114" s="308" t="s">
        <v>179</v>
      </c>
      <c r="E1114" s="309" t="s">
        <v>3</v>
      </c>
      <c r="F1114" s="310" t="s">
        <v>840</v>
      </c>
      <c r="G1114" s="306"/>
      <c r="H1114" s="309" t="s">
        <v>3</v>
      </c>
      <c r="I1114" s="267"/>
      <c r="J1114" s="306"/>
      <c r="K1114" s="306"/>
      <c r="L1114" s="134"/>
      <c r="M1114" s="136"/>
      <c r="N1114" s="137"/>
      <c r="O1114" s="137"/>
      <c r="P1114" s="137"/>
      <c r="Q1114" s="137"/>
      <c r="R1114" s="137"/>
      <c r="S1114" s="137"/>
      <c r="T1114" s="138"/>
      <c r="AT1114" s="135" t="s">
        <v>179</v>
      </c>
      <c r="AU1114" s="135" t="s">
        <v>78</v>
      </c>
      <c r="AV1114" s="13" t="s">
        <v>76</v>
      </c>
      <c r="AW1114" s="13" t="s">
        <v>30</v>
      </c>
      <c r="AX1114" s="13" t="s">
        <v>68</v>
      </c>
      <c r="AY1114" s="135" t="s">
        <v>168</v>
      </c>
    </row>
    <row r="1115" spans="1:51" s="14" customFormat="1" ht="12">
      <c r="A1115" s="311"/>
      <c r="B1115" s="312"/>
      <c r="C1115" s="311"/>
      <c r="D1115" s="308" t="s">
        <v>179</v>
      </c>
      <c r="E1115" s="313" t="s">
        <v>3</v>
      </c>
      <c r="F1115" s="314" t="s">
        <v>841</v>
      </c>
      <c r="G1115" s="311"/>
      <c r="H1115" s="315">
        <v>4.441</v>
      </c>
      <c r="I1115" s="268"/>
      <c r="J1115" s="311"/>
      <c r="K1115" s="311"/>
      <c r="L1115" s="139"/>
      <c r="M1115" s="141"/>
      <c r="N1115" s="142"/>
      <c r="O1115" s="142"/>
      <c r="P1115" s="142"/>
      <c r="Q1115" s="142"/>
      <c r="R1115" s="142"/>
      <c r="S1115" s="142"/>
      <c r="T1115" s="143"/>
      <c r="AT1115" s="140" t="s">
        <v>179</v>
      </c>
      <c r="AU1115" s="140" t="s">
        <v>78</v>
      </c>
      <c r="AV1115" s="14" t="s">
        <v>78</v>
      </c>
      <c r="AW1115" s="14" t="s">
        <v>30</v>
      </c>
      <c r="AX1115" s="14" t="s">
        <v>68</v>
      </c>
      <c r="AY1115" s="140" t="s">
        <v>168</v>
      </c>
    </row>
    <row r="1116" spans="1:51" s="14" customFormat="1" ht="12">
      <c r="A1116" s="311"/>
      <c r="B1116" s="312"/>
      <c r="C1116" s="311"/>
      <c r="D1116" s="308" t="s">
        <v>179</v>
      </c>
      <c r="E1116" s="313" t="s">
        <v>3</v>
      </c>
      <c r="F1116" s="314" t="s">
        <v>1347</v>
      </c>
      <c r="G1116" s="311"/>
      <c r="H1116" s="315">
        <v>1.638</v>
      </c>
      <c r="I1116" s="268"/>
      <c r="J1116" s="311"/>
      <c r="K1116" s="311"/>
      <c r="L1116" s="139"/>
      <c r="M1116" s="141"/>
      <c r="N1116" s="142"/>
      <c r="O1116" s="142"/>
      <c r="P1116" s="142"/>
      <c r="Q1116" s="142"/>
      <c r="R1116" s="142"/>
      <c r="S1116" s="142"/>
      <c r="T1116" s="143"/>
      <c r="AT1116" s="140" t="s">
        <v>179</v>
      </c>
      <c r="AU1116" s="140" t="s">
        <v>78</v>
      </c>
      <c r="AV1116" s="14" t="s">
        <v>78</v>
      </c>
      <c r="AW1116" s="14" t="s">
        <v>30</v>
      </c>
      <c r="AX1116" s="14" t="s">
        <v>68</v>
      </c>
      <c r="AY1116" s="140" t="s">
        <v>168</v>
      </c>
    </row>
    <row r="1117" spans="1:51" s="13" customFormat="1" ht="12">
      <c r="A1117" s="306"/>
      <c r="B1117" s="307"/>
      <c r="C1117" s="306"/>
      <c r="D1117" s="308" t="s">
        <v>179</v>
      </c>
      <c r="E1117" s="309" t="s">
        <v>3</v>
      </c>
      <c r="F1117" s="310" t="s">
        <v>842</v>
      </c>
      <c r="G1117" s="306"/>
      <c r="H1117" s="309" t="s">
        <v>3</v>
      </c>
      <c r="I1117" s="267"/>
      <c r="J1117" s="306"/>
      <c r="K1117" s="306"/>
      <c r="L1117" s="134"/>
      <c r="M1117" s="136"/>
      <c r="N1117" s="137"/>
      <c r="O1117" s="137"/>
      <c r="P1117" s="137"/>
      <c r="Q1117" s="137"/>
      <c r="R1117" s="137"/>
      <c r="S1117" s="137"/>
      <c r="T1117" s="138"/>
      <c r="AT1117" s="135" t="s">
        <v>179</v>
      </c>
      <c r="AU1117" s="135" t="s">
        <v>78</v>
      </c>
      <c r="AV1117" s="13" t="s">
        <v>76</v>
      </c>
      <c r="AW1117" s="13" t="s">
        <v>30</v>
      </c>
      <c r="AX1117" s="13" t="s">
        <v>68</v>
      </c>
      <c r="AY1117" s="135" t="s">
        <v>168</v>
      </c>
    </row>
    <row r="1118" spans="1:51" s="14" customFormat="1" ht="12">
      <c r="A1118" s="311"/>
      <c r="B1118" s="312"/>
      <c r="C1118" s="311"/>
      <c r="D1118" s="308" t="s">
        <v>179</v>
      </c>
      <c r="E1118" s="313" t="s">
        <v>3</v>
      </c>
      <c r="F1118" s="314" t="s">
        <v>843</v>
      </c>
      <c r="G1118" s="311"/>
      <c r="H1118" s="315">
        <v>0.918</v>
      </c>
      <c r="I1118" s="268"/>
      <c r="J1118" s="311"/>
      <c r="K1118" s="311"/>
      <c r="L1118" s="139"/>
      <c r="M1118" s="141"/>
      <c r="N1118" s="142"/>
      <c r="O1118" s="142"/>
      <c r="P1118" s="142"/>
      <c r="Q1118" s="142"/>
      <c r="R1118" s="142"/>
      <c r="S1118" s="142"/>
      <c r="T1118" s="143"/>
      <c r="AT1118" s="140" t="s">
        <v>179</v>
      </c>
      <c r="AU1118" s="140" t="s">
        <v>78</v>
      </c>
      <c r="AV1118" s="14" t="s">
        <v>78</v>
      </c>
      <c r="AW1118" s="14" t="s">
        <v>30</v>
      </c>
      <c r="AX1118" s="14" t="s">
        <v>68</v>
      </c>
      <c r="AY1118" s="140" t="s">
        <v>168</v>
      </c>
    </row>
    <row r="1119" spans="1:51" s="14" customFormat="1" ht="12">
      <c r="A1119" s="311"/>
      <c r="B1119" s="312"/>
      <c r="C1119" s="311"/>
      <c r="D1119" s="308" t="s">
        <v>179</v>
      </c>
      <c r="E1119" s="313" t="s">
        <v>3</v>
      </c>
      <c r="F1119" s="314" t="s">
        <v>1348</v>
      </c>
      <c r="G1119" s="311"/>
      <c r="H1119" s="315">
        <v>1.319</v>
      </c>
      <c r="I1119" s="268"/>
      <c r="J1119" s="311"/>
      <c r="K1119" s="311"/>
      <c r="L1119" s="139"/>
      <c r="M1119" s="141"/>
      <c r="N1119" s="142"/>
      <c r="O1119" s="142"/>
      <c r="P1119" s="142"/>
      <c r="Q1119" s="142"/>
      <c r="R1119" s="142"/>
      <c r="S1119" s="142"/>
      <c r="T1119" s="143"/>
      <c r="AT1119" s="140" t="s">
        <v>179</v>
      </c>
      <c r="AU1119" s="140" t="s">
        <v>78</v>
      </c>
      <c r="AV1119" s="14" t="s">
        <v>78</v>
      </c>
      <c r="AW1119" s="14" t="s">
        <v>30</v>
      </c>
      <c r="AX1119" s="14" t="s">
        <v>68</v>
      </c>
      <c r="AY1119" s="140" t="s">
        <v>168</v>
      </c>
    </row>
    <row r="1120" spans="1:51" s="13" customFormat="1" ht="12">
      <c r="A1120" s="306"/>
      <c r="B1120" s="307"/>
      <c r="C1120" s="306"/>
      <c r="D1120" s="308" t="s">
        <v>179</v>
      </c>
      <c r="E1120" s="309" t="s">
        <v>3</v>
      </c>
      <c r="F1120" s="310" t="s">
        <v>844</v>
      </c>
      <c r="G1120" s="306"/>
      <c r="H1120" s="309" t="s">
        <v>3</v>
      </c>
      <c r="I1120" s="267"/>
      <c r="J1120" s="306"/>
      <c r="K1120" s="306"/>
      <c r="L1120" s="134"/>
      <c r="M1120" s="136"/>
      <c r="N1120" s="137"/>
      <c r="O1120" s="137"/>
      <c r="P1120" s="137"/>
      <c r="Q1120" s="137"/>
      <c r="R1120" s="137"/>
      <c r="S1120" s="137"/>
      <c r="T1120" s="138"/>
      <c r="AT1120" s="135" t="s">
        <v>179</v>
      </c>
      <c r="AU1120" s="135" t="s">
        <v>78</v>
      </c>
      <c r="AV1120" s="13" t="s">
        <v>76</v>
      </c>
      <c r="AW1120" s="13" t="s">
        <v>30</v>
      </c>
      <c r="AX1120" s="13" t="s">
        <v>68</v>
      </c>
      <c r="AY1120" s="135" t="s">
        <v>168</v>
      </c>
    </row>
    <row r="1121" spans="1:51" s="14" customFormat="1" ht="12">
      <c r="A1121" s="311"/>
      <c r="B1121" s="312"/>
      <c r="C1121" s="311"/>
      <c r="D1121" s="308" t="s">
        <v>179</v>
      </c>
      <c r="E1121" s="313" t="s">
        <v>3</v>
      </c>
      <c r="F1121" s="314" t="s">
        <v>845</v>
      </c>
      <c r="G1121" s="311"/>
      <c r="H1121" s="315">
        <v>8.231</v>
      </c>
      <c r="I1121" s="268"/>
      <c r="J1121" s="311"/>
      <c r="K1121" s="311"/>
      <c r="L1121" s="139"/>
      <c r="M1121" s="141"/>
      <c r="N1121" s="142"/>
      <c r="O1121" s="142"/>
      <c r="P1121" s="142"/>
      <c r="Q1121" s="142"/>
      <c r="R1121" s="142"/>
      <c r="S1121" s="142"/>
      <c r="T1121" s="143"/>
      <c r="AT1121" s="140" t="s">
        <v>179</v>
      </c>
      <c r="AU1121" s="140" t="s">
        <v>78</v>
      </c>
      <c r="AV1121" s="14" t="s">
        <v>78</v>
      </c>
      <c r="AW1121" s="14" t="s">
        <v>30</v>
      </c>
      <c r="AX1121" s="14" t="s">
        <v>68</v>
      </c>
      <c r="AY1121" s="140" t="s">
        <v>168</v>
      </c>
    </row>
    <row r="1122" spans="1:51" s="14" customFormat="1" ht="12">
      <c r="A1122" s="311"/>
      <c r="B1122" s="312"/>
      <c r="C1122" s="311"/>
      <c r="D1122" s="308" t="s">
        <v>179</v>
      </c>
      <c r="E1122" s="313" t="s">
        <v>3</v>
      </c>
      <c r="F1122" s="314" t="s">
        <v>1349</v>
      </c>
      <c r="G1122" s="311"/>
      <c r="H1122" s="315">
        <v>19.231</v>
      </c>
      <c r="I1122" s="268"/>
      <c r="J1122" s="311"/>
      <c r="K1122" s="311"/>
      <c r="L1122" s="139"/>
      <c r="M1122" s="141"/>
      <c r="N1122" s="142"/>
      <c r="O1122" s="142"/>
      <c r="P1122" s="142"/>
      <c r="Q1122" s="142"/>
      <c r="R1122" s="142"/>
      <c r="S1122" s="142"/>
      <c r="T1122" s="143"/>
      <c r="AT1122" s="140" t="s">
        <v>179</v>
      </c>
      <c r="AU1122" s="140" t="s">
        <v>78</v>
      </c>
      <c r="AV1122" s="14" t="s">
        <v>78</v>
      </c>
      <c r="AW1122" s="14" t="s">
        <v>30</v>
      </c>
      <c r="AX1122" s="14" t="s">
        <v>68</v>
      </c>
      <c r="AY1122" s="140" t="s">
        <v>168</v>
      </c>
    </row>
    <row r="1123" spans="1:51" s="13" customFormat="1" ht="12">
      <c r="A1123" s="306"/>
      <c r="B1123" s="307"/>
      <c r="C1123" s="306"/>
      <c r="D1123" s="308" t="s">
        <v>179</v>
      </c>
      <c r="E1123" s="309" t="s">
        <v>3</v>
      </c>
      <c r="F1123" s="310" t="s">
        <v>846</v>
      </c>
      <c r="G1123" s="306"/>
      <c r="H1123" s="309" t="s">
        <v>3</v>
      </c>
      <c r="I1123" s="267"/>
      <c r="J1123" s="306"/>
      <c r="K1123" s="306"/>
      <c r="L1123" s="134"/>
      <c r="M1123" s="136"/>
      <c r="N1123" s="137"/>
      <c r="O1123" s="137"/>
      <c r="P1123" s="137"/>
      <c r="Q1123" s="137"/>
      <c r="R1123" s="137"/>
      <c r="S1123" s="137"/>
      <c r="T1123" s="138"/>
      <c r="AT1123" s="135" t="s">
        <v>179</v>
      </c>
      <c r="AU1123" s="135" t="s">
        <v>78</v>
      </c>
      <c r="AV1123" s="13" t="s">
        <v>76</v>
      </c>
      <c r="AW1123" s="13" t="s">
        <v>30</v>
      </c>
      <c r="AX1123" s="13" t="s">
        <v>68</v>
      </c>
      <c r="AY1123" s="135" t="s">
        <v>168</v>
      </c>
    </row>
    <row r="1124" spans="1:51" s="14" customFormat="1" ht="12">
      <c r="A1124" s="311"/>
      <c r="B1124" s="312"/>
      <c r="C1124" s="311"/>
      <c r="D1124" s="308" t="s">
        <v>179</v>
      </c>
      <c r="E1124" s="313" t="s">
        <v>3</v>
      </c>
      <c r="F1124" s="314" t="s">
        <v>847</v>
      </c>
      <c r="G1124" s="311"/>
      <c r="H1124" s="315">
        <v>2.698</v>
      </c>
      <c r="I1124" s="268"/>
      <c r="J1124" s="311"/>
      <c r="K1124" s="311"/>
      <c r="L1124" s="139"/>
      <c r="M1124" s="141"/>
      <c r="N1124" s="142"/>
      <c r="O1124" s="142"/>
      <c r="P1124" s="142"/>
      <c r="Q1124" s="142"/>
      <c r="R1124" s="142"/>
      <c r="S1124" s="142"/>
      <c r="T1124" s="143"/>
      <c r="AT1124" s="140" t="s">
        <v>179</v>
      </c>
      <c r="AU1124" s="140" t="s">
        <v>78</v>
      </c>
      <c r="AV1124" s="14" t="s">
        <v>78</v>
      </c>
      <c r="AW1124" s="14" t="s">
        <v>30</v>
      </c>
      <c r="AX1124" s="14" t="s">
        <v>68</v>
      </c>
      <c r="AY1124" s="140" t="s">
        <v>168</v>
      </c>
    </row>
    <row r="1125" spans="1:51" s="14" customFormat="1" ht="12">
      <c r="A1125" s="311"/>
      <c r="B1125" s="312"/>
      <c r="C1125" s="311"/>
      <c r="D1125" s="308" t="s">
        <v>179</v>
      </c>
      <c r="E1125" s="313" t="s">
        <v>3</v>
      </c>
      <c r="F1125" s="314" t="s">
        <v>1350</v>
      </c>
      <c r="G1125" s="311"/>
      <c r="H1125" s="315">
        <v>3.356</v>
      </c>
      <c r="I1125" s="268"/>
      <c r="J1125" s="311"/>
      <c r="K1125" s="311"/>
      <c r="L1125" s="139"/>
      <c r="M1125" s="141"/>
      <c r="N1125" s="142"/>
      <c r="O1125" s="142"/>
      <c r="P1125" s="142"/>
      <c r="Q1125" s="142"/>
      <c r="R1125" s="142"/>
      <c r="S1125" s="142"/>
      <c r="T1125" s="143"/>
      <c r="AT1125" s="140" t="s">
        <v>179</v>
      </c>
      <c r="AU1125" s="140" t="s">
        <v>78</v>
      </c>
      <c r="AV1125" s="14" t="s">
        <v>78</v>
      </c>
      <c r="AW1125" s="14" t="s">
        <v>30</v>
      </c>
      <c r="AX1125" s="14" t="s">
        <v>68</v>
      </c>
      <c r="AY1125" s="140" t="s">
        <v>168</v>
      </c>
    </row>
    <row r="1126" spans="1:51" s="13" customFormat="1" ht="12">
      <c r="A1126" s="306"/>
      <c r="B1126" s="307"/>
      <c r="C1126" s="306"/>
      <c r="D1126" s="308" t="s">
        <v>179</v>
      </c>
      <c r="E1126" s="309" t="s">
        <v>3</v>
      </c>
      <c r="F1126" s="310" t="s">
        <v>848</v>
      </c>
      <c r="G1126" s="306"/>
      <c r="H1126" s="309" t="s">
        <v>3</v>
      </c>
      <c r="I1126" s="267"/>
      <c r="J1126" s="306"/>
      <c r="K1126" s="306"/>
      <c r="L1126" s="134"/>
      <c r="M1126" s="136"/>
      <c r="N1126" s="137"/>
      <c r="O1126" s="137"/>
      <c r="P1126" s="137"/>
      <c r="Q1126" s="137"/>
      <c r="R1126" s="137"/>
      <c r="S1126" s="137"/>
      <c r="T1126" s="138"/>
      <c r="AT1126" s="135" t="s">
        <v>179</v>
      </c>
      <c r="AU1126" s="135" t="s">
        <v>78</v>
      </c>
      <c r="AV1126" s="13" t="s">
        <v>76</v>
      </c>
      <c r="AW1126" s="13" t="s">
        <v>30</v>
      </c>
      <c r="AX1126" s="13" t="s">
        <v>68</v>
      </c>
      <c r="AY1126" s="135" t="s">
        <v>168</v>
      </c>
    </row>
    <row r="1127" spans="1:51" s="14" customFormat="1" ht="12">
      <c r="A1127" s="311"/>
      <c r="B1127" s="312"/>
      <c r="C1127" s="311"/>
      <c r="D1127" s="308" t="s">
        <v>179</v>
      </c>
      <c r="E1127" s="313" t="s">
        <v>3</v>
      </c>
      <c r="F1127" s="314" t="s">
        <v>849</v>
      </c>
      <c r="G1127" s="311"/>
      <c r="H1127" s="315">
        <v>3.768</v>
      </c>
      <c r="I1127" s="268"/>
      <c r="J1127" s="311"/>
      <c r="K1127" s="311"/>
      <c r="L1127" s="139"/>
      <c r="M1127" s="141"/>
      <c r="N1127" s="142"/>
      <c r="O1127" s="142"/>
      <c r="P1127" s="142"/>
      <c r="Q1127" s="142"/>
      <c r="R1127" s="142"/>
      <c r="S1127" s="142"/>
      <c r="T1127" s="143"/>
      <c r="AT1127" s="140" t="s">
        <v>179</v>
      </c>
      <c r="AU1127" s="140" t="s">
        <v>78</v>
      </c>
      <c r="AV1127" s="14" t="s">
        <v>78</v>
      </c>
      <c r="AW1127" s="14" t="s">
        <v>30</v>
      </c>
      <c r="AX1127" s="14" t="s">
        <v>68</v>
      </c>
      <c r="AY1127" s="140" t="s">
        <v>168</v>
      </c>
    </row>
    <row r="1128" spans="1:51" s="14" customFormat="1" ht="12">
      <c r="A1128" s="311"/>
      <c r="B1128" s="312"/>
      <c r="C1128" s="311"/>
      <c r="D1128" s="308" t="s">
        <v>179</v>
      </c>
      <c r="E1128" s="313" t="s">
        <v>3</v>
      </c>
      <c r="F1128" s="314" t="s">
        <v>1351</v>
      </c>
      <c r="G1128" s="311"/>
      <c r="H1128" s="315">
        <v>5.544</v>
      </c>
      <c r="I1128" s="268"/>
      <c r="J1128" s="311"/>
      <c r="K1128" s="311"/>
      <c r="L1128" s="139"/>
      <c r="M1128" s="141"/>
      <c r="N1128" s="142"/>
      <c r="O1128" s="142"/>
      <c r="P1128" s="142"/>
      <c r="Q1128" s="142"/>
      <c r="R1128" s="142"/>
      <c r="S1128" s="142"/>
      <c r="T1128" s="143"/>
      <c r="AT1128" s="140" t="s">
        <v>179</v>
      </c>
      <c r="AU1128" s="140" t="s">
        <v>78</v>
      </c>
      <c r="AV1128" s="14" t="s">
        <v>78</v>
      </c>
      <c r="AW1128" s="14" t="s">
        <v>30</v>
      </c>
      <c r="AX1128" s="14" t="s">
        <v>68</v>
      </c>
      <c r="AY1128" s="140" t="s">
        <v>168</v>
      </c>
    </row>
    <row r="1129" spans="1:51" s="13" customFormat="1" ht="12">
      <c r="A1129" s="306"/>
      <c r="B1129" s="307"/>
      <c r="C1129" s="306"/>
      <c r="D1129" s="308" t="s">
        <v>179</v>
      </c>
      <c r="E1129" s="309" t="s">
        <v>3</v>
      </c>
      <c r="F1129" s="310" t="s">
        <v>850</v>
      </c>
      <c r="G1129" s="306"/>
      <c r="H1129" s="309" t="s">
        <v>3</v>
      </c>
      <c r="I1129" s="267"/>
      <c r="J1129" s="306"/>
      <c r="K1129" s="306"/>
      <c r="L1129" s="134"/>
      <c r="M1129" s="136"/>
      <c r="N1129" s="137"/>
      <c r="O1129" s="137"/>
      <c r="P1129" s="137"/>
      <c r="Q1129" s="137"/>
      <c r="R1129" s="137"/>
      <c r="S1129" s="137"/>
      <c r="T1129" s="138"/>
      <c r="AT1129" s="135" t="s">
        <v>179</v>
      </c>
      <c r="AU1129" s="135" t="s">
        <v>78</v>
      </c>
      <c r="AV1129" s="13" t="s">
        <v>76</v>
      </c>
      <c r="AW1129" s="13" t="s">
        <v>30</v>
      </c>
      <c r="AX1129" s="13" t="s">
        <v>68</v>
      </c>
      <c r="AY1129" s="135" t="s">
        <v>168</v>
      </c>
    </row>
    <row r="1130" spans="1:51" s="14" customFormat="1" ht="12">
      <c r="A1130" s="311"/>
      <c r="B1130" s="312"/>
      <c r="C1130" s="311"/>
      <c r="D1130" s="308" t="s">
        <v>179</v>
      </c>
      <c r="E1130" s="313" t="s">
        <v>3</v>
      </c>
      <c r="F1130" s="314" t="s">
        <v>851</v>
      </c>
      <c r="G1130" s="311"/>
      <c r="H1130" s="315">
        <v>3.092</v>
      </c>
      <c r="I1130" s="268"/>
      <c r="J1130" s="311"/>
      <c r="K1130" s="311"/>
      <c r="L1130" s="139"/>
      <c r="M1130" s="141"/>
      <c r="N1130" s="142"/>
      <c r="O1130" s="142"/>
      <c r="P1130" s="142"/>
      <c r="Q1130" s="142"/>
      <c r="R1130" s="142"/>
      <c r="S1130" s="142"/>
      <c r="T1130" s="143"/>
      <c r="AT1130" s="140" t="s">
        <v>179</v>
      </c>
      <c r="AU1130" s="140" t="s">
        <v>78</v>
      </c>
      <c r="AV1130" s="14" t="s">
        <v>78</v>
      </c>
      <c r="AW1130" s="14" t="s">
        <v>30</v>
      </c>
      <c r="AX1130" s="14" t="s">
        <v>68</v>
      </c>
      <c r="AY1130" s="140" t="s">
        <v>168</v>
      </c>
    </row>
    <row r="1131" spans="1:51" s="14" customFormat="1" ht="12">
      <c r="A1131" s="311"/>
      <c r="B1131" s="312"/>
      <c r="C1131" s="311"/>
      <c r="D1131" s="308" t="s">
        <v>179</v>
      </c>
      <c r="E1131" s="313" t="s">
        <v>3</v>
      </c>
      <c r="F1131" s="314" t="s">
        <v>852</v>
      </c>
      <c r="G1131" s="311"/>
      <c r="H1131" s="315">
        <v>5.115</v>
      </c>
      <c r="I1131" s="268"/>
      <c r="J1131" s="311"/>
      <c r="K1131" s="311"/>
      <c r="L1131" s="139"/>
      <c r="M1131" s="141"/>
      <c r="N1131" s="142"/>
      <c r="O1131" s="142"/>
      <c r="P1131" s="142"/>
      <c r="Q1131" s="142"/>
      <c r="R1131" s="142"/>
      <c r="S1131" s="142"/>
      <c r="T1131" s="143"/>
      <c r="AT1131" s="140" t="s">
        <v>179</v>
      </c>
      <c r="AU1131" s="140" t="s">
        <v>78</v>
      </c>
      <c r="AV1131" s="14" t="s">
        <v>78</v>
      </c>
      <c r="AW1131" s="14" t="s">
        <v>30</v>
      </c>
      <c r="AX1131" s="14" t="s">
        <v>68</v>
      </c>
      <c r="AY1131" s="140" t="s">
        <v>168</v>
      </c>
    </row>
    <row r="1132" spans="1:51" s="15" customFormat="1" ht="12">
      <c r="A1132" s="316"/>
      <c r="B1132" s="317"/>
      <c r="C1132" s="316"/>
      <c r="D1132" s="308" t="s">
        <v>179</v>
      </c>
      <c r="E1132" s="318" t="s">
        <v>3</v>
      </c>
      <c r="F1132" s="319" t="s">
        <v>186</v>
      </c>
      <c r="G1132" s="316"/>
      <c r="H1132" s="320">
        <v>68.158</v>
      </c>
      <c r="I1132" s="269"/>
      <c r="J1132" s="316"/>
      <c r="K1132" s="316"/>
      <c r="L1132" s="144"/>
      <c r="M1132" s="146"/>
      <c r="N1132" s="147"/>
      <c r="O1132" s="147"/>
      <c r="P1132" s="147"/>
      <c r="Q1132" s="147"/>
      <c r="R1132" s="147"/>
      <c r="S1132" s="147"/>
      <c r="T1132" s="148"/>
      <c r="AT1132" s="145" t="s">
        <v>179</v>
      </c>
      <c r="AU1132" s="145" t="s">
        <v>78</v>
      </c>
      <c r="AV1132" s="15" t="s">
        <v>175</v>
      </c>
      <c r="AW1132" s="15" t="s">
        <v>30</v>
      </c>
      <c r="AX1132" s="15" t="s">
        <v>76</v>
      </c>
      <c r="AY1132" s="145" t="s">
        <v>168</v>
      </c>
    </row>
    <row r="1133" spans="1:65" s="2" customFormat="1" ht="21.75" customHeight="1">
      <c r="A1133" s="273"/>
      <c r="B1133" s="276"/>
      <c r="C1133" s="298" t="s">
        <v>1352</v>
      </c>
      <c r="D1133" s="298" t="s">
        <v>170</v>
      </c>
      <c r="E1133" s="299" t="s">
        <v>1353</v>
      </c>
      <c r="F1133" s="300" t="s">
        <v>1354</v>
      </c>
      <c r="G1133" s="301" t="s">
        <v>335</v>
      </c>
      <c r="H1133" s="302">
        <v>76.1</v>
      </c>
      <c r="I1133" s="266"/>
      <c r="J1133" s="303">
        <f>ROUND(I1133*H1133,2)</f>
        <v>0</v>
      </c>
      <c r="K1133" s="300" t="s">
        <v>174</v>
      </c>
      <c r="L1133" s="32"/>
      <c r="M1133" s="126" t="s">
        <v>3</v>
      </c>
      <c r="N1133" s="127" t="s">
        <v>39</v>
      </c>
      <c r="O1133" s="128">
        <v>0.552</v>
      </c>
      <c r="P1133" s="128">
        <f>O1133*H1133</f>
        <v>42.0072</v>
      </c>
      <c r="Q1133" s="128">
        <v>0</v>
      </c>
      <c r="R1133" s="128">
        <f>Q1133*H1133</f>
        <v>0</v>
      </c>
      <c r="S1133" s="128">
        <v>0</v>
      </c>
      <c r="T1133" s="129">
        <f>S1133*H1133</f>
        <v>0</v>
      </c>
      <c r="U1133" s="31"/>
      <c r="V1133" s="31"/>
      <c r="W1133" s="31"/>
      <c r="X1133" s="31"/>
      <c r="Y1133" s="31"/>
      <c r="Z1133" s="31"/>
      <c r="AA1133" s="31"/>
      <c r="AB1133" s="31"/>
      <c r="AC1133" s="31"/>
      <c r="AD1133" s="31"/>
      <c r="AE1133" s="31"/>
      <c r="AR1133" s="130" t="s">
        <v>323</v>
      </c>
      <c r="AT1133" s="130" t="s">
        <v>170</v>
      </c>
      <c r="AU1133" s="130" t="s">
        <v>78</v>
      </c>
      <c r="AY1133" s="19" t="s">
        <v>168</v>
      </c>
      <c r="BE1133" s="131">
        <f>IF(N1133="základní",J1133,0)</f>
        <v>0</v>
      </c>
      <c r="BF1133" s="131">
        <f>IF(N1133="snížená",J1133,0)</f>
        <v>0</v>
      </c>
      <c r="BG1133" s="131">
        <f>IF(N1133="zákl. přenesená",J1133,0)</f>
        <v>0</v>
      </c>
      <c r="BH1133" s="131">
        <f>IF(N1133="sníž. přenesená",J1133,0)</f>
        <v>0</v>
      </c>
      <c r="BI1133" s="131">
        <f>IF(N1133="nulová",J1133,0)</f>
        <v>0</v>
      </c>
      <c r="BJ1133" s="19" t="s">
        <v>76</v>
      </c>
      <c r="BK1133" s="131">
        <f>ROUND(I1133*H1133,2)</f>
        <v>0</v>
      </c>
      <c r="BL1133" s="19" t="s">
        <v>323</v>
      </c>
      <c r="BM1133" s="130" t="s">
        <v>1355</v>
      </c>
    </row>
    <row r="1134" spans="1:47" s="2" customFormat="1" ht="12">
      <c r="A1134" s="273"/>
      <c r="B1134" s="276"/>
      <c r="C1134" s="273"/>
      <c r="D1134" s="304" t="s">
        <v>177</v>
      </c>
      <c r="E1134" s="273"/>
      <c r="F1134" s="305" t="s">
        <v>1356</v>
      </c>
      <c r="G1134" s="273"/>
      <c r="H1134" s="273"/>
      <c r="I1134" s="263"/>
      <c r="J1134" s="273"/>
      <c r="K1134" s="273"/>
      <c r="L1134" s="32"/>
      <c r="M1134" s="132"/>
      <c r="N1134" s="133"/>
      <c r="O1134" s="50"/>
      <c r="P1134" s="50"/>
      <c r="Q1134" s="50"/>
      <c r="R1134" s="50"/>
      <c r="S1134" s="50"/>
      <c r="T1134" s="51"/>
      <c r="U1134" s="31"/>
      <c r="V1134" s="31"/>
      <c r="W1134" s="31"/>
      <c r="X1134" s="31"/>
      <c r="Y1134" s="31"/>
      <c r="Z1134" s="31"/>
      <c r="AA1134" s="31"/>
      <c r="AB1134" s="31"/>
      <c r="AC1134" s="31"/>
      <c r="AD1134" s="31"/>
      <c r="AE1134" s="31"/>
      <c r="AT1134" s="19" t="s">
        <v>177</v>
      </c>
      <c r="AU1134" s="19" t="s">
        <v>78</v>
      </c>
    </row>
    <row r="1135" spans="1:51" s="13" customFormat="1" ht="12">
      <c r="A1135" s="306"/>
      <c r="B1135" s="307"/>
      <c r="C1135" s="306"/>
      <c r="D1135" s="308" t="s">
        <v>179</v>
      </c>
      <c r="E1135" s="309" t="s">
        <v>3</v>
      </c>
      <c r="F1135" s="310" t="s">
        <v>1357</v>
      </c>
      <c r="G1135" s="306"/>
      <c r="H1135" s="309" t="s">
        <v>3</v>
      </c>
      <c r="I1135" s="267"/>
      <c r="J1135" s="306"/>
      <c r="K1135" s="306"/>
      <c r="L1135" s="134"/>
      <c r="M1135" s="136"/>
      <c r="N1135" s="137"/>
      <c r="O1135" s="137"/>
      <c r="P1135" s="137"/>
      <c r="Q1135" s="137"/>
      <c r="R1135" s="137"/>
      <c r="S1135" s="137"/>
      <c r="T1135" s="138"/>
      <c r="AT1135" s="135" t="s">
        <v>179</v>
      </c>
      <c r="AU1135" s="135" t="s">
        <v>78</v>
      </c>
      <c r="AV1135" s="13" t="s">
        <v>76</v>
      </c>
      <c r="AW1135" s="13" t="s">
        <v>30</v>
      </c>
      <c r="AX1135" s="13" t="s">
        <v>68</v>
      </c>
      <c r="AY1135" s="135" t="s">
        <v>168</v>
      </c>
    </row>
    <row r="1136" spans="1:51" s="13" customFormat="1" ht="12">
      <c r="A1136" s="306"/>
      <c r="B1136" s="307"/>
      <c r="C1136" s="306"/>
      <c r="D1136" s="308" t="s">
        <v>179</v>
      </c>
      <c r="E1136" s="309" t="s">
        <v>3</v>
      </c>
      <c r="F1136" s="310" t="s">
        <v>1196</v>
      </c>
      <c r="G1136" s="306"/>
      <c r="H1136" s="309" t="s">
        <v>3</v>
      </c>
      <c r="I1136" s="267"/>
      <c r="J1136" s="306"/>
      <c r="K1136" s="306"/>
      <c r="L1136" s="134"/>
      <c r="M1136" s="136"/>
      <c r="N1136" s="137"/>
      <c r="O1136" s="137"/>
      <c r="P1136" s="137"/>
      <c r="Q1136" s="137"/>
      <c r="R1136" s="137"/>
      <c r="S1136" s="137"/>
      <c r="T1136" s="138"/>
      <c r="AT1136" s="135" t="s">
        <v>179</v>
      </c>
      <c r="AU1136" s="135" t="s">
        <v>78</v>
      </c>
      <c r="AV1136" s="13" t="s">
        <v>76</v>
      </c>
      <c r="AW1136" s="13" t="s">
        <v>30</v>
      </c>
      <c r="AX1136" s="13" t="s">
        <v>68</v>
      </c>
      <c r="AY1136" s="135" t="s">
        <v>168</v>
      </c>
    </row>
    <row r="1137" spans="1:51" s="14" customFormat="1" ht="12">
      <c r="A1137" s="311"/>
      <c r="B1137" s="312"/>
      <c r="C1137" s="311"/>
      <c r="D1137" s="308" t="s">
        <v>179</v>
      </c>
      <c r="E1137" s="313" t="s">
        <v>3</v>
      </c>
      <c r="F1137" s="314" t="s">
        <v>1358</v>
      </c>
      <c r="G1137" s="311"/>
      <c r="H1137" s="315">
        <v>12</v>
      </c>
      <c r="I1137" s="268"/>
      <c r="J1137" s="311"/>
      <c r="K1137" s="311"/>
      <c r="L1137" s="139"/>
      <c r="M1137" s="141"/>
      <c r="N1137" s="142"/>
      <c r="O1137" s="142"/>
      <c r="P1137" s="142"/>
      <c r="Q1137" s="142"/>
      <c r="R1137" s="142"/>
      <c r="S1137" s="142"/>
      <c r="T1137" s="143"/>
      <c r="AT1137" s="140" t="s">
        <v>179</v>
      </c>
      <c r="AU1137" s="140" t="s">
        <v>78</v>
      </c>
      <c r="AV1137" s="14" t="s">
        <v>78</v>
      </c>
      <c r="AW1137" s="14" t="s">
        <v>30</v>
      </c>
      <c r="AX1137" s="14" t="s">
        <v>68</v>
      </c>
      <c r="AY1137" s="140" t="s">
        <v>168</v>
      </c>
    </row>
    <row r="1138" spans="1:51" s="14" customFormat="1" ht="12">
      <c r="A1138" s="311"/>
      <c r="B1138" s="312"/>
      <c r="C1138" s="311"/>
      <c r="D1138" s="308" t="s">
        <v>179</v>
      </c>
      <c r="E1138" s="313" t="s">
        <v>3</v>
      </c>
      <c r="F1138" s="314" t="s">
        <v>1359</v>
      </c>
      <c r="G1138" s="311"/>
      <c r="H1138" s="315">
        <v>4</v>
      </c>
      <c r="I1138" s="268"/>
      <c r="J1138" s="311"/>
      <c r="K1138" s="311"/>
      <c r="L1138" s="139"/>
      <c r="M1138" s="141"/>
      <c r="N1138" s="142"/>
      <c r="O1138" s="142"/>
      <c r="P1138" s="142"/>
      <c r="Q1138" s="142"/>
      <c r="R1138" s="142"/>
      <c r="S1138" s="142"/>
      <c r="T1138" s="143"/>
      <c r="AT1138" s="140" t="s">
        <v>179</v>
      </c>
      <c r="AU1138" s="140" t="s">
        <v>78</v>
      </c>
      <c r="AV1138" s="14" t="s">
        <v>78</v>
      </c>
      <c r="AW1138" s="14" t="s">
        <v>30</v>
      </c>
      <c r="AX1138" s="14" t="s">
        <v>68</v>
      </c>
      <c r="AY1138" s="140" t="s">
        <v>168</v>
      </c>
    </row>
    <row r="1139" spans="1:51" s="14" customFormat="1" ht="12">
      <c r="A1139" s="311"/>
      <c r="B1139" s="312"/>
      <c r="C1139" s="311"/>
      <c r="D1139" s="308" t="s">
        <v>179</v>
      </c>
      <c r="E1139" s="313" t="s">
        <v>3</v>
      </c>
      <c r="F1139" s="314" t="s">
        <v>1360</v>
      </c>
      <c r="G1139" s="311"/>
      <c r="H1139" s="315">
        <v>2.5</v>
      </c>
      <c r="I1139" s="268"/>
      <c r="J1139" s="311"/>
      <c r="K1139" s="311"/>
      <c r="L1139" s="139"/>
      <c r="M1139" s="141"/>
      <c r="N1139" s="142"/>
      <c r="O1139" s="142"/>
      <c r="P1139" s="142"/>
      <c r="Q1139" s="142"/>
      <c r="R1139" s="142"/>
      <c r="S1139" s="142"/>
      <c r="T1139" s="143"/>
      <c r="AT1139" s="140" t="s">
        <v>179</v>
      </c>
      <c r="AU1139" s="140" t="s">
        <v>78</v>
      </c>
      <c r="AV1139" s="14" t="s">
        <v>78</v>
      </c>
      <c r="AW1139" s="14" t="s">
        <v>30</v>
      </c>
      <c r="AX1139" s="14" t="s">
        <v>68</v>
      </c>
      <c r="AY1139" s="140" t="s">
        <v>168</v>
      </c>
    </row>
    <row r="1140" spans="1:51" s="16" customFormat="1" ht="12">
      <c r="A1140" s="321"/>
      <c r="B1140" s="322"/>
      <c r="C1140" s="321"/>
      <c r="D1140" s="308" t="s">
        <v>179</v>
      </c>
      <c r="E1140" s="323" t="s">
        <v>3</v>
      </c>
      <c r="F1140" s="324" t="s">
        <v>198</v>
      </c>
      <c r="G1140" s="321"/>
      <c r="H1140" s="325">
        <v>18.5</v>
      </c>
      <c r="I1140" s="270"/>
      <c r="J1140" s="321"/>
      <c r="K1140" s="321"/>
      <c r="L1140" s="149"/>
      <c r="M1140" s="151"/>
      <c r="N1140" s="152"/>
      <c r="O1140" s="152"/>
      <c r="P1140" s="152"/>
      <c r="Q1140" s="152"/>
      <c r="R1140" s="152"/>
      <c r="S1140" s="152"/>
      <c r="T1140" s="153"/>
      <c r="AT1140" s="150" t="s">
        <v>179</v>
      </c>
      <c r="AU1140" s="150" t="s">
        <v>78</v>
      </c>
      <c r="AV1140" s="16" t="s">
        <v>199</v>
      </c>
      <c r="AW1140" s="16" t="s">
        <v>30</v>
      </c>
      <c r="AX1140" s="16" t="s">
        <v>68</v>
      </c>
      <c r="AY1140" s="150" t="s">
        <v>168</v>
      </c>
    </row>
    <row r="1141" spans="1:51" s="13" customFormat="1" ht="12">
      <c r="A1141" s="306"/>
      <c r="B1141" s="307"/>
      <c r="C1141" s="306"/>
      <c r="D1141" s="308" t="s">
        <v>179</v>
      </c>
      <c r="E1141" s="309" t="s">
        <v>3</v>
      </c>
      <c r="F1141" s="310" t="s">
        <v>1361</v>
      </c>
      <c r="G1141" s="306"/>
      <c r="H1141" s="309" t="s">
        <v>3</v>
      </c>
      <c r="I1141" s="267"/>
      <c r="J1141" s="306"/>
      <c r="K1141" s="306"/>
      <c r="L1141" s="134"/>
      <c r="M1141" s="136"/>
      <c r="N1141" s="137"/>
      <c r="O1141" s="137"/>
      <c r="P1141" s="137"/>
      <c r="Q1141" s="137"/>
      <c r="R1141" s="137"/>
      <c r="S1141" s="137"/>
      <c r="T1141" s="138"/>
      <c r="AT1141" s="135" t="s">
        <v>179</v>
      </c>
      <c r="AU1141" s="135" t="s">
        <v>78</v>
      </c>
      <c r="AV1141" s="13" t="s">
        <v>76</v>
      </c>
      <c r="AW1141" s="13" t="s">
        <v>30</v>
      </c>
      <c r="AX1141" s="13" t="s">
        <v>68</v>
      </c>
      <c r="AY1141" s="135" t="s">
        <v>168</v>
      </c>
    </row>
    <row r="1142" spans="1:51" s="14" customFormat="1" ht="12">
      <c r="A1142" s="311"/>
      <c r="B1142" s="312"/>
      <c r="C1142" s="311"/>
      <c r="D1142" s="308" t="s">
        <v>179</v>
      </c>
      <c r="E1142" s="313" t="s">
        <v>3</v>
      </c>
      <c r="F1142" s="314" t="s">
        <v>1362</v>
      </c>
      <c r="G1142" s="311"/>
      <c r="H1142" s="315">
        <v>24</v>
      </c>
      <c r="I1142" s="268"/>
      <c r="J1142" s="311"/>
      <c r="K1142" s="311"/>
      <c r="L1142" s="139"/>
      <c r="M1142" s="141"/>
      <c r="N1142" s="142"/>
      <c r="O1142" s="142"/>
      <c r="P1142" s="142"/>
      <c r="Q1142" s="142"/>
      <c r="R1142" s="142"/>
      <c r="S1142" s="142"/>
      <c r="T1142" s="143"/>
      <c r="AT1142" s="140" t="s">
        <v>179</v>
      </c>
      <c r="AU1142" s="140" t="s">
        <v>78</v>
      </c>
      <c r="AV1142" s="14" t="s">
        <v>78</v>
      </c>
      <c r="AW1142" s="14" t="s">
        <v>30</v>
      </c>
      <c r="AX1142" s="14" t="s">
        <v>68</v>
      </c>
      <c r="AY1142" s="140" t="s">
        <v>168</v>
      </c>
    </row>
    <row r="1143" spans="1:51" s="16" customFormat="1" ht="12">
      <c r="A1143" s="321"/>
      <c r="B1143" s="322"/>
      <c r="C1143" s="321"/>
      <c r="D1143" s="308" t="s">
        <v>179</v>
      </c>
      <c r="E1143" s="323" t="s">
        <v>3</v>
      </c>
      <c r="F1143" s="324" t="s">
        <v>198</v>
      </c>
      <c r="G1143" s="321"/>
      <c r="H1143" s="325">
        <v>24</v>
      </c>
      <c r="I1143" s="270"/>
      <c r="J1143" s="321"/>
      <c r="K1143" s="321"/>
      <c r="L1143" s="149"/>
      <c r="M1143" s="151"/>
      <c r="N1143" s="152"/>
      <c r="O1143" s="152"/>
      <c r="P1143" s="152"/>
      <c r="Q1143" s="152"/>
      <c r="R1143" s="152"/>
      <c r="S1143" s="152"/>
      <c r="T1143" s="153"/>
      <c r="AT1143" s="150" t="s">
        <v>179</v>
      </c>
      <c r="AU1143" s="150" t="s">
        <v>78</v>
      </c>
      <c r="AV1143" s="16" t="s">
        <v>199</v>
      </c>
      <c r="AW1143" s="16" t="s">
        <v>30</v>
      </c>
      <c r="AX1143" s="16" t="s">
        <v>68</v>
      </c>
      <c r="AY1143" s="150" t="s">
        <v>168</v>
      </c>
    </row>
    <row r="1144" spans="1:51" s="13" customFormat="1" ht="12">
      <c r="A1144" s="306"/>
      <c r="B1144" s="307"/>
      <c r="C1144" s="306"/>
      <c r="D1144" s="308" t="s">
        <v>179</v>
      </c>
      <c r="E1144" s="309" t="s">
        <v>3</v>
      </c>
      <c r="F1144" s="310" t="s">
        <v>1363</v>
      </c>
      <c r="G1144" s="306"/>
      <c r="H1144" s="309" t="s">
        <v>3</v>
      </c>
      <c r="I1144" s="267"/>
      <c r="J1144" s="306"/>
      <c r="K1144" s="306"/>
      <c r="L1144" s="134"/>
      <c r="M1144" s="136"/>
      <c r="N1144" s="137"/>
      <c r="O1144" s="137"/>
      <c r="P1144" s="137"/>
      <c r="Q1144" s="137"/>
      <c r="R1144" s="137"/>
      <c r="S1144" s="137"/>
      <c r="T1144" s="138"/>
      <c r="AT1144" s="135" t="s">
        <v>179</v>
      </c>
      <c r="AU1144" s="135" t="s">
        <v>78</v>
      </c>
      <c r="AV1144" s="13" t="s">
        <v>76</v>
      </c>
      <c r="AW1144" s="13" t="s">
        <v>30</v>
      </c>
      <c r="AX1144" s="13" t="s">
        <v>68</v>
      </c>
      <c r="AY1144" s="135" t="s">
        <v>168</v>
      </c>
    </row>
    <row r="1145" spans="1:51" s="14" customFormat="1" ht="12">
      <c r="A1145" s="311"/>
      <c r="B1145" s="312"/>
      <c r="C1145" s="311"/>
      <c r="D1145" s="308" t="s">
        <v>179</v>
      </c>
      <c r="E1145" s="313" t="s">
        <v>3</v>
      </c>
      <c r="F1145" s="314" t="s">
        <v>1364</v>
      </c>
      <c r="G1145" s="311"/>
      <c r="H1145" s="315">
        <v>21.6</v>
      </c>
      <c r="I1145" s="268"/>
      <c r="J1145" s="311"/>
      <c r="K1145" s="311"/>
      <c r="L1145" s="139"/>
      <c r="M1145" s="141"/>
      <c r="N1145" s="142"/>
      <c r="O1145" s="142"/>
      <c r="P1145" s="142"/>
      <c r="Q1145" s="142"/>
      <c r="R1145" s="142"/>
      <c r="S1145" s="142"/>
      <c r="T1145" s="143"/>
      <c r="AT1145" s="140" t="s">
        <v>179</v>
      </c>
      <c r="AU1145" s="140" t="s">
        <v>78</v>
      </c>
      <c r="AV1145" s="14" t="s">
        <v>78</v>
      </c>
      <c r="AW1145" s="14" t="s">
        <v>30</v>
      </c>
      <c r="AX1145" s="14" t="s">
        <v>68</v>
      </c>
      <c r="AY1145" s="140" t="s">
        <v>168</v>
      </c>
    </row>
    <row r="1146" spans="1:51" s="14" customFormat="1" ht="12">
      <c r="A1146" s="311"/>
      <c r="B1146" s="312"/>
      <c r="C1146" s="311"/>
      <c r="D1146" s="308" t="s">
        <v>179</v>
      </c>
      <c r="E1146" s="313" t="s">
        <v>3</v>
      </c>
      <c r="F1146" s="314" t="s">
        <v>1365</v>
      </c>
      <c r="G1146" s="311"/>
      <c r="H1146" s="315">
        <v>12</v>
      </c>
      <c r="I1146" s="268"/>
      <c r="J1146" s="311"/>
      <c r="K1146" s="311"/>
      <c r="L1146" s="139"/>
      <c r="M1146" s="141"/>
      <c r="N1146" s="142"/>
      <c r="O1146" s="142"/>
      <c r="P1146" s="142"/>
      <c r="Q1146" s="142"/>
      <c r="R1146" s="142"/>
      <c r="S1146" s="142"/>
      <c r="T1146" s="143"/>
      <c r="AT1146" s="140" t="s">
        <v>179</v>
      </c>
      <c r="AU1146" s="140" t="s">
        <v>78</v>
      </c>
      <c r="AV1146" s="14" t="s">
        <v>78</v>
      </c>
      <c r="AW1146" s="14" t="s">
        <v>30</v>
      </c>
      <c r="AX1146" s="14" t="s">
        <v>68</v>
      </c>
      <c r="AY1146" s="140" t="s">
        <v>168</v>
      </c>
    </row>
    <row r="1147" spans="1:51" s="16" customFormat="1" ht="12">
      <c r="A1147" s="321"/>
      <c r="B1147" s="322"/>
      <c r="C1147" s="321"/>
      <c r="D1147" s="308" t="s">
        <v>179</v>
      </c>
      <c r="E1147" s="323" t="s">
        <v>3</v>
      </c>
      <c r="F1147" s="324" t="s">
        <v>198</v>
      </c>
      <c r="G1147" s="321"/>
      <c r="H1147" s="325">
        <v>33.6</v>
      </c>
      <c r="I1147" s="270"/>
      <c r="J1147" s="321"/>
      <c r="K1147" s="321"/>
      <c r="L1147" s="149"/>
      <c r="M1147" s="151"/>
      <c r="N1147" s="152"/>
      <c r="O1147" s="152"/>
      <c r="P1147" s="152"/>
      <c r="Q1147" s="152"/>
      <c r="R1147" s="152"/>
      <c r="S1147" s="152"/>
      <c r="T1147" s="153"/>
      <c r="AT1147" s="150" t="s">
        <v>179</v>
      </c>
      <c r="AU1147" s="150" t="s">
        <v>78</v>
      </c>
      <c r="AV1147" s="16" t="s">
        <v>199</v>
      </c>
      <c r="AW1147" s="16" t="s">
        <v>30</v>
      </c>
      <c r="AX1147" s="16" t="s">
        <v>68</v>
      </c>
      <c r="AY1147" s="150" t="s">
        <v>168</v>
      </c>
    </row>
    <row r="1148" spans="1:51" s="15" customFormat="1" ht="12">
      <c r="A1148" s="316"/>
      <c r="B1148" s="317"/>
      <c r="C1148" s="316"/>
      <c r="D1148" s="308" t="s">
        <v>179</v>
      </c>
      <c r="E1148" s="318" t="s">
        <v>3</v>
      </c>
      <c r="F1148" s="319" t="s">
        <v>186</v>
      </c>
      <c r="G1148" s="316"/>
      <c r="H1148" s="320">
        <v>76.1</v>
      </c>
      <c r="I1148" s="269"/>
      <c r="J1148" s="316"/>
      <c r="K1148" s="316"/>
      <c r="L1148" s="144"/>
      <c r="M1148" s="146"/>
      <c r="N1148" s="147"/>
      <c r="O1148" s="147"/>
      <c r="P1148" s="147"/>
      <c r="Q1148" s="147"/>
      <c r="R1148" s="147"/>
      <c r="S1148" s="147"/>
      <c r="T1148" s="148"/>
      <c r="AT1148" s="145" t="s">
        <v>179</v>
      </c>
      <c r="AU1148" s="145" t="s">
        <v>78</v>
      </c>
      <c r="AV1148" s="15" t="s">
        <v>175</v>
      </c>
      <c r="AW1148" s="15" t="s">
        <v>30</v>
      </c>
      <c r="AX1148" s="15" t="s">
        <v>76</v>
      </c>
      <c r="AY1148" s="145" t="s">
        <v>168</v>
      </c>
    </row>
    <row r="1149" spans="1:65" s="2" customFormat="1" ht="16.5" customHeight="1">
      <c r="A1149" s="273"/>
      <c r="B1149" s="276"/>
      <c r="C1149" s="326" t="s">
        <v>1366</v>
      </c>
      <c r="D1149" s="326" t="s">
        <v>332</v>
      </c>
      <c r="E1149" s="327" t="s">
        <v>1367</v>
      </c>
      <c r="F1149" s="328" t="s">
        <v>1368</v>
      </c>
      <c r="G1149" s="329" t="s">
        <v>173</v>
      </c>
      <c r="H1149" s="330">
        <v>0.309</v>
      </c>
      <c r="I1149" s="272"/>
      <c r="J1149" s="331">
        <f>ROUND(I1149*H1149,2)</f>
        <v>0</v>
      </c>
      <c r="K1149" s="328" t="s">
        <v>174</v>
      </c>
      <c r="L1149" s="154"/>
      <c r="M1149" s="155" t="s">
        <v>3</v>
      </c>
      <c r="N1149" s="156" t="s">
        <v>39</v>
      </c>
      <c r="O1149" s="128">
        <v>0</v>
      </c>
      <c r="P1149" s="128">
        <f>O1149*H1149</f>
        <v>0</v>
      </c>
      <c r="Q1149" s="128">
        <v>0.44</v>
      </c>
      <c r="R1149" s="128">
        <f>Q1149*H1149</f>
        <v>0.13596</v>
      </c>
      <c r="S1149" s="128">
        <v>0</v>
      </c>
      <c r="T1149" s="129">
        <f>S1149*H1149</f>
        <v>0</v>
      </c>
      <c r="U1149" s="31"/>
      <c r="V1149" s="31"/>
      <c r="W1149" s="31"/>
      <c r="X1149" s="31"/>
      <c r="Y1149" s="31"/>
      <c r="Z1149" s="31"/>
      <c r="AA1149" s="31"/>
      <c r="AB1149" s="31"/>
      <c r="AC1149" s="31"/>
      <c r="AD1149" s="31"/>
      <c r="AE1149" s="31"/>
      <c r="AR1149" s="130" t="s">
        <v>440</v>
      </c>
      <c r="AT1149" s="130" t="s">
        <v>332</v>
      </c>
      <c r="AU1149" s="130" t="s">
        <v>78</v>
      </c>
      <c r="AY1149" s="19" t="s">
        <v>168</v>
      </c>
      <c r="BE1149" s="131">
        <f>IF(N1149="základní",J1149,0)</f>
        <v>0</v>
      </c>
      <c r="BF1149" s="131">
        <f>IF(N1149="snížená",J1149,0)</f>
        <v>0</v>
      </c>
      <c r="BG1149" s="131">
        <f>IF(N1149="zákl. přenesená",J1149,0)</f>
        <v>0</v>
      </c>
      <c r="BH1149" s="131">
        <f>IF(N1149="sníž. přenesená",J1149,0)</f>
        <v>0</v>
      </c>
      <c r="BI1149" s="131">
        <f>IF(N1149="nulová",J1149,0)</f>
        <v>0</v>
      </c>
      <c r="BJ1149" s="19" t="s">
        <v>76</v>
      </c>
      <c r="BK1149" s="131">
        <f>ROUND(I1149*H1149,2)</f>
        <v>0</v>
      </c>
      <c r="BL1149" s="19" t="s">
        <v>323</v>
      </c>
      <c r="BM1149" s="130" t="s">
        <v>1369</v>
      </c>
    </row>
    <row r="1150" spans="1:51" s="13" customFormat="1" ht="12">
      <c r="A1150" s="306"/>
      <c r="B1150" s="307"/>
      <c r="C1150" s="306"/>
      <c r="D1150" s="308" t="s">
        <v>179</v>
      </c>
      <c r="E1150" s="309" t="s">
        <v>3</v>
      </c>
      <c r="F1150" s="310" t="s">
        <v>1363</v>
      </c>
      <c r="G1150" s="306"/>
      <c r="H1150" s="309" t="s">
        <v>3</v>
      </c>
      <c r="I1150" s="267"/>
      <c r="J1150" s="306"/>
      <c r="K1150" s="306"/>
      <c r="L1150" s="134"/>
      <c r="M1150" s="136"/>
      <c r="N1150" s="137"/>
      <c r="O1150" s="137"/>
      <c r="P1150" s="137"/>
      <c r="Q1150" s="137"/>
      <c r="R1150" s="137"/>
      <c r="S1150" s="137"/>
      <c r="T1150" s="138"/>
      <c r="AT1150" s="135" t="s">
        <v>179</v>
      </c>
      <c r="AU1150" s="135" t="s">
        <v>78</v>
      </c>
      <c r="AV1150" s="13" t="s">
        <v>76</v>
      </c>
      <c r="AW1150" s="13" t="s">
        <v>30</v>
      </c>
      <c r="AX1150" s="13" t="s">
        <v>68</v>
      </c>
      <c r="AY1150" s="135" t="s">
        <v>168</v>
      </c>
    </row>
    <row r="1151" spans="1:51" s="14" customFormat="1" ht="12">
      <c r="A1151" s="311"/>
      <c r="B1151" s="312"/>
      <c r="C1151" s="311"/>
      <c r="D1151" s="308" t="s">
        <v>179</v>
      </c>
      <c r="E1151" s="313" t="s">
        <v>3</v>
      </c>
      <c r="F1151" s="314" t="s">
        <v>1370</v>
      </c>
      <c r="G1151" s="311"/>
      <c r="H1151" s="315">
        <v>0.309</v>
      </c>
      <c r="I1151" s="268"/>
      <c r="J1151" s="311"/>
      <c r="K1151" s="311"/>
      <c r="L1151" s="139"/>
      <c r="M1151" s="141"/>
      <c r="N1151" s="142"/>
      <c r="O1151" s="142"/>
      <c r="P1151" s="142"/>
      <c r="Q1151" s="142"/>
      <c r="R1151" s="142"/>
      <c r="S1151" s="142"/>
      <c r="T1151" s="143"/>
      <c r="AT1151" s="140" t="s">
        <v>179</v>
      </c>
      <c r="AU1151" s="140" t="s">
        <v>78</v>
      </c>
      <c r="AV1151" s="14" t="s">
        <v>78</v>
      </c>
      <c r="AW1151" s="14" t="s">
        <v>30</v>
      </c>
      <c r="AX1151" s="14" t="s">
        <v>76</v>
      </c>
      <c r="AY1151" s="140" t="s">
        <v>168</v>
      </c>
    </row>
    <row r="1152" spans="1:65" s="2" customFormat="1" ht="16.5" customHeight="1">
      <c r="A1152" s="273"/>
      <c r="B1152" s="276"/>
      <c r="C1152" s="326" t="s">
        <v>1371</v>
      </c>
      <c r="D1152" s="326" t="s">
        <v>332</v>
      </c>
      <c r="E1152" s="327" t="s">
        <v>1372</v>
      </c>
      <c r="F1152" s="328" t="s">
        <v>1373</v>
      </c>
      <c r="G1152" s="329" t="s">
        <v>173</v>
      </c>
      <c r="H1152" s="330">
        <v>0.629</v>
      </c>
      <c r="I1152" s="272"/>
      <c r="J1152" s="331">
        <f>ROUND(I1152*H1152,2)</f>
        <v>0</v>
      </c>
      <c r="K1152" s="328" t="s">
        <v>174</v>
      </c>
      <c r="L1152" s="154"/>
      <c r="M1152" s="155" t="s">
        <v>3</v>
      </c>
      <c r="N1152" s="156" t="s">
        <v>39</v>
      </c>
      <c r="O1152" s="128">
        <v>0</v>
      </c>
      <c r="P1152" s="128">
        <f>O1152*H1152</f>
        <v>0</v>
      </c>
      <c r="Q1152" s="128">
        <v>0.44</v>
      </c>
      <c r="R1152" s="128">
        <f>Q1152*H1152</f>
        <v>0.27676</v>
      </c>
      <c r="S1152" s="128">
        <v>0</v>
      </c>
      <c r="T1152" s="129">
        <f>S1152*H1152</f>
        <v>0</v>
      </c>
      <c r="U1152" s="31"/>
      <c r="V1152" s="31"/>
      <c r="W1152" s="31"/>
      <c r="X1152" s="31"/>
      <c r="Y1152" s="31"/>
      <c r="Z1152" s="31"/>
      <c r="AA1152" s="31"/>
      <c r="AB1152" s="31"/>
      <c r="AC1152" s="31"/>
      <c r="AD1152" s="31"/>
      <c r="AE1152" s="31"/>
      <c r="AR1152" s="130" t="s">
        <v>440</v>
      </c>
      <c r="AT1152" s="130" t="s">
        <v>332</v>
      </c>
      <c r="AU1152" s="130" t="s">
        <v>78</v>
      </c>
      <c r="AY1152" s="19" t="s">
        <v>168</v>
      </c>
      <c r="BE1152" s="131">
        <f>IF(N1152="základní",J1152,0)</f>
        <v>0</v>
      </c>
      <c r="BF1152" s="131">
        <f>IF(N1152="snížená",J1152,0)</f>
        <v>0</v>
      </c>
      <c r="BG1152" s="131">
        <f>IF(N1152="zákl. přenesená",J1152,0)</f>
        <v>0</v>
      </c>
      <c r="BH1152" s="131">
        <f>IF(N1152="sníž. přenesená",J1152,0)</f>
        <v>0</v>
      </c>
      <c r="BI1152" s="131">
        <f>IF(N1152="nulová",J1152,0)</f>
        <v>0</v>
      </c>
      <c r="BJ1152" s="19" t="s">
        <v>76</v>
      </c>
      <c r="BK1152" s="131">
        <f>ROUND(I1152*H1152,2)</f>
        <v>0</v>
      </c>
      <c r="BL1152" s="19" t="s">
        <v>323</v>
      </c>
      <c r="BM1152" s="130" t="s">
        <v>1374</v>
      </c>
    </row>
    <row r="1153" spans="1:51" s="13" customFormat="1" ht="12">
      <c r="A1153" s="306"/>
      <c r="B1153" s="307"/>
      <c r="C1153" s="306"/>
      <c r="D1153" s="308" t="s">
        <v>179</v>
      </c>
      <c r="E1153" s="309" t="s">
        <v>3</v>
      </c>
      <c r="F1153" s="310" t="s">
        <v>1196</v>
      </c>
      <c r="G1153" s="306"/>
      <c r="H1153" s="309" t="s">
        <v>3</v>
      </c>
      <c r="I1153" s="267"/>
      <c r="J1153" s="306"/>
      <c r="K1153" s="306"/>
      <c r="L1153" s="134"/>
      <c r="M1153" s="136"/>
      <c r="N1153" s="137"/>
      <c r="O1153" s="137"/>
      <c r="P1153" s="137"/>
      <c r="Q1153" s="137"/>
      <c r="R1153" s="137"/>
      <c r="S1153" s="137"/>
      <c r="T1153" s="138"/>
      <c r="AT1153" s="135" t="s">
        <v>179</v>
      </c>
      <c r="AU1153" s="135" t="s">
        <v>78</v>
      </c>
      <c r="AV1153" s="13" t="s">
        <v>76</v>
      </c>
      <c r="AW1153" s="13" t="s">
        <v>30</v>
      </c>
      <c r="AX1153" s="13" t="s">
        <v>68</v>
      </c>
      <c r="AY1153" s="135" t="s">
        <v>168</v>
      </c>
    </row>
    <row r="1154" spans="1:51" s="14" customFormat="1" ht="12">
      <c r="A1154" s="311"/>
      <c r="B1154" s="312"/>
      <c r="C1154" s="311"/>
      <c r="D1154" s="308" t="s">
        <v>179</v>
      </c>
      <c r="E1154" s="313" t="s">
        <v>3</v>
      </c>
      <c r="F1154" s="314" t="s">
        <v>1375</v>
      </c>
      <c r="G1154" s="311"/>
      <c r="H1154" s="315">
        <v>0.298</v>
      </c>
      <c r="I1154" s="268"/>
      <c r="J1154" s="311"/>
      <c r="K1154" s="311"/>
      <c r="L1154" s="139"/>
      <c r="M1154" s="141"/>
      <c r="N1154" s="142"/>
      <c r="O1154" s="142"/>
      <c r="P1154" s="142"/>
      <c r="Q1154" s="142"/>
      <c r="R1154" s="142"/>
      <c r="S1154" s="142"/>
      <c r="T1154" s="143"/>
      <c r="AT1154" s="140" t="s">
        <v>179</v>
      </c>
      <c r="AU1154" s="140" t="s">
        <v>78</v>
      </c>
      <c r="AV1154" s="14" t="s">
        <v>78</v>
      </c>
      <c r="AW1154" s="14" t="s">
        <v>30</v>
      </c>
      <c r="AX1154" s="14" t="s">
        <v>68</v>
      </c>
      <c r="AY1154" s="140" t="s">
        <v>168</v>
      </c>
    </row>
    <row r="1155" spans="1:51" s="13" customFormat="1" ht="12">
      <c r="A1155" s="306"/>
      <c r="B1155" s="307"/>
      <c r="C1155" s="306"/>
      <c r="D1155" s="308" t="s">
        <v>179</v>
      </c>
      <c r="E1155" s="309" t="s">
        <v>3</v>
      </c>
      <c r="F1155" s="310" t="s">
        <v>1361</v>
      </c>
      <c r="G1155" s="306"/>
      <c r="H1155" s="309" t="s">
        <v>3</v>
      </c>
      <c r="I1155" s="267"/>
      <c r="J1155" s="306"/>
      <c r="K1155" s="306"/>
      <c r="L1155" s="134"/>
      <c r="M1155" s="136"/>
      <c r="N1155" s="137"/>
      <c r="O1155" s="137"/>
      <c r="P1155" s="137"/>
      <c r="Q1155" s="137"/>
      <c r="R1155" s="137"/>
      <c r="S1155" s="137"/>
      <c r="T1155" s="138"/>
      <c r="AT1155" s="135" t="s">
        <v>179</v>
      </c>
      <c r="AU1155" s="135" t="s">
        <v>78</v>
      </c>
      <c r="AV1155" s="13" t="s">
        <v>76</v>
      </c>
      <c r="AW1155" s="13" t="s">
        <v>30</v>
      </c>
      <c r="AX1155" s="13" t="s">
        <v>68</v>
      </c>
      <c r="AY1155" s="135" t="s">
        <v>168</v>
      </c>
    </row>
    <row r="1156" spans="1:51" s="14" customFormat="1" ht="12">
      <c r="A1156" s="311"/>
      <c r="B1156" s="312"/>
      <c r="C1156" s="311"/>
      <c r="D1156" s="308" t="s">
        <v>179</v>
      </c>
      <c r="E1156" s="313" t="s">
        <v>3</v>
      </c>
      <c r="F1156" s="314" t="s">
        <v>1376</v>
      </c>
      <c r="G1156" s="311"/>
      <c r="H1156" s="315">
        <v>0.331</v>
      </c>
      <c r="I1156" s="268"/>
      <c r="J1156" s="311"/>
      <c r="K1156" s="311"/>
      <c r="L1156" s="139"/>
      <c r="M1156" s="141"/>
      <c r="N1156" s="142"/>
      <c r="O1156" s="142"/>
      <c r="P1156" s="142"/>
      <c r="Q1156" s="142"/>
      <c r="R1156" s="142"/>
      <c r="S1156" s="142"/>
      <c r="T1156" s="143"/>
      <c r="AT1156" s="140" t="s">
        <v>179</v>
      </c>
      <c r="AU1156" s="140" t="s">
        <v>78</v>
      </c>
      <c r="AV1156" s="14" t="s">
        <v>78</v>
      </c>
      <c r="AW1156" s="14" t="s">
        <v>30</v>
      </c>
      <c r="AX1156" s="14" t="s">
        <v>68</v>
      </c>
      <c r="AY1156" s="140" t="s">
        <v>168</v>
      </c>
    </row>
    <row r="1157" spans="1:51" s="15" customFormat="1" ht="12">
      <c r="A1157" s="316"/>
      <c r="B1157" s="317"/>
      <c r="C1157" s="316"/>
      <c r="D1157" s="308" t="s">
        <v>179</v>
      </c>
      <c r="E1157" s="318" t="s">
        <v>3</v>
      </c>
      <c r="F1157" s="319" t="s">
        <v>186</v>
      </c>
      <c r="G1157" s="316"/>
      <c r="H1157" s="320">
        <v>0.629</v>
      </c>
      <c r="I1157" s="269"/>
      <c r="J1157" s="316"/>
      <c r="K1157" s="316"/>
      <c r="L1157" s="144"/>
      <c r="M1157" s="146"/>
      <c r="N1157" s="147"/>
      <c r="O1157" s="147"/>
      <c r="P1157" s="147"/>
      <c r="Q1157" s="147"/>
      <c r="R1157" s="147"/>
      <c r="S1157" s="147"/>
      <c r="T1157" s="148"/>
      <c r="AT1157" s="145" t="s">
        <v>179</v>
      </c>
      <c r="AU1157" s="145" t="s">
        <v>78</v>
      </c>
      <c r="AV1157" s="15" t="s">
        <v>175</v>
      </c>
      <c r="AW1157" s="15" t="s">
        <v>30</v>
      </c>
      <c r="AX1157" s="15" t="s">
        <v>76</v>
      </c>
      <c r="AY1157" s="145" t="s">
        <v>168</v>
      </c>
    </row>
    <row r="1158" spans="1:65" s="2" customFormat="1" ht="16.5" customHeight="1">
      <c r="A1158" s="273"/>
      <c r="B1158" s="276"/>
      <c r="C1158" s="298" t="s">
        <v>1377</v>
      </c>
      <c r="D1158" s="298" t="s">
        <v>170</v>
      </c>
      <c r="E1158" s="299" t="s">
        <v>1378</v>
      </c>
      <c r="F1158" s="300" t="s">
        <v>1379</v>
      </c>
      <c r="G1158" s="301" t="s">
        <v>173</v>
      </c>
      <c r="H1158" s="302">
        <v>0.816</v>
      </c>
      <c r="I1158" s="266"/>
      <c r="J1158" s="303">
        <f>ROUND(I1158*H1158,2)</f>
        <v>0</v>
      </c>
      <c r="K1158" s="300" t="s">
        <v>174</v>
      </c>
      <c r="L1158" s="32"/>
      <c r="M1158" s="126" t="s">
        <v>3</v>
      </c>
      <c r="N1158" s="127" t="s">
        <v>39</v>
      </c>
      <c r="O1158" s="128">
        <v>0</v>
      </c>
      <c r="P1158" s="128">
        <f>O1158*H1158</f>
        <v>0</v>
      </c>
      <c r="Q1158" s="128">
        <v>0.02447</v>
      </c>
      <c r="R1158" s="128">
        <f>Q1158*H1158</f>
        <v>0.01996752</v>
      </c>
      <c r="S1158" s="128">
        <v>0</v>
      </c>
      <c r="T1158" s="129">
        <f>S1158*H1158</f>
        <v>0</v>
      </c>
      <c r="U1158" s="31"/>
      <c r="V1158" s="31"/>
      <c r="W1158" s="31"/>
      <c r="X1158" s="31"/>
      <c r="Y1158" s="31"/>
      <c r="Z1158" s="31"/>
      <c r="AA1158" s="31"/>
      <c r="AB1158" s="31"/>
      <c r="AC1158" s="31"/>
      <c r="AD1158" s="31"/>
      <c r="AE1158" s="31"/>
      <c r="AR1158" s="130" t="s">
        <v>323</v>
      </c>
      <c r="AT1158" s="130" t="s">
        <v>170</v>
      </c>
      <c r="AU1158" s="130" t="s">
        <v>78</v>
      </c>
      <c r="AY1158" s="19" t="s">
        <v>168</v>
      </c>
      <c r="BE1158" s="131">
        <f>IF(N1158="základní",J1158,0)</f>
        <v>0</v>
      </c>
      <c r="BF1158" s="131">
        <f>IF(N1158="snížená",J1158,0)</f>
        <v>0</v>
      </c>
      <c r="BG1158" s="131">
        <f>IF(N1158="zákl. přenesená",J1158,0)</f>
        <v>0</v>
      </c>
      <c r="BH1158" s="131">
        <f>IF(N1158="sníž. přenesená",J1158,0)</f>
        <v>0</v>
      </c>
      <c r="BI1158" s="131">
        <f>IF(N1158="nulová",J1158,0)</f>
        <v>0</v>
      </c>
      <c r="BJ1158" s="19" t="s">
        <v>76</v>
      </c>
      <c r="BK1158" s="131">
        <f>ROUND(I1158*H1158,2)</f>
        <v>0</v>
      </c>
      <c r="BL1158" s="19" t="s">
        <v>323</v>
      </c>
      <c r="BM1158" s="130" t="s">
        <v>1380</v>
      </c>
    </row>
    <row r="1159" spans="1:47" s="2" customFormat="1" ht="12">
      <c r="A1159" s="273"/>
      <c r="B1159" s="276"/>
      <c r="C1159" s="273"/>
      <c r="D1159" s="304" t="s">
        <v>177</v>
      </c>
      <c r="E1159" s="273"/>
      <c r="F1159" s="305" t="s">
        <v>1381</v>
      </c>
      <c r="G1159" s="273"/>
      <c r="H1159" s="273"/>
      <c r="I1159" s="263"/>
      <c r="J1159" s="273"/>
      <c r="K1159" s="273"/>
      <c r="L1159" s="32"/>
      <c r="M1159" s="132"/>
      <c r="N1159" s="133"/>
      <c r="O1159" s="50"/>
      <c r="P1159" s="50"/>
      <c r="Q1159" s="50"/>
      <c r="R1159" s="50"/>
      <c r="S1159" s="50"/>
      <c r="T1159" s="51"/>
      <c r="U1159" s="31"/>
      <c r="V1159" s="31"/>
      <c r="W1159" s="31"/>
      <c r="X1159" s="31"/>
      <c r="Y1159" s="31"/>
      <c r="Z1159" s="31"/>
      <c r="AA1159" s="31"/>
      <c r="AB1159" s="31"/>
      <c r="AC1159" s="31"/>
      <c r="AD1159" s="31"/>
      <c r="AE1159" s="31"/>
      <c r="AT1159" s="19" t="s">
        <v>177</v>
      </c>
      <c r="AU1159" s="19" t="s">
        <v>78</v>
      </c>
    </row>
    <row r="1160" spans="1:51" s="14" customFormat="1" ht="12">
      <c r="A1160" s="311"/>
      <c r="B1160" s="312"/>
      <c r="C1160" s="311"/>
      <c r="D1160" s="308" t="s">
        <v>179</v>
      </c>
      <c r="E1160" s="313" t="s">
        <v>3</v>
      </c>
      <c r="F1160" s="314" t="s">
        <v>1382</v>
      </c>
      <c r="G1160" s="311"/>
      <c r="H1160" s="315">
        <v>0.816</v>
      </c>
      <c r="I1160" s="268"/>
      <c r="J1160" s="311"/>
      <c r="K1160" s="311"/>
      <c r="L1160" s="139"/>
      <c r="M1160" s="141"/>
      <c r="N1160" s="142"/>
      <c r="O1160" s="142"/>
      <c r="P1160" s="142"/>
      <c r="Q1160" s="142"/>
      <c r="R1160" s="142"/>
      <c r="S1160" s="142"/>
      <c r="T1160" s="143"/>
      <c r="AT1160" s="140" t="s">
        <v>179</v>
      </c>
      <c r="AU1160" s="140" t="s">
        <v>78</v>
      </c>
      <c r="AV1160" s="14" t="s">
        <v>78</v>
      </c>
      <c r="AW1160" s="14" t="s">
        <v>30</v>
      </c>
      <c r="AX1160" s="14" t="s">
        <v>76</v>
      </c>
      <c r="AY1160" s="140" t="s">
        <v>168</v>
      </c>
    </row>
    <row r="1161" spans="1:65" s="2" customFormat="1" ht="33" customHeight="1">
      <c r="A1161" s="273"/>
      <c r="B1161" s="276"/>
      <c r="C1161" s="298" t="s">
        <v>1383</v>
      </c>
      <c r="D1161" s="298" t="s">
        <v>170</v>
      </c>
      <c r="E1161" s="299" t="s">
        <v>1384</v>
      </c>
      <c r="F1161" s="300" t="s">
        <v>1385</v>
      </c>
      <c r="G1161" s="301" t="s">
        <v>263</v>
      </c>
      <c r="H1161" s="302">
        <v>22.5</v>
      </c>
      <c r="I1161" s="266"/>
      <c r="J1161" s="303">
        <f>ROUND(I1161*H1161,2)</f>
        <v>0</v>
      </c>
      <c r="K1161" s="300" t="s">
        <v>3</v>
      </c>
      <c r="L1161" s="32"/>
      <c r="M1161" s="126" t="s">
        <v>3</v>
      </c>
      <c r="N1161" s="127" t="s">
        <v>39</v>
      </c>
      <c r="O1161" s="128">
        <v>0</v>
      </c>
      <c r="P1161" s="128">
        <f>O1161*H1161</f>
        <v>0</v>
      </c>
      <c r="Q1161" s="128">
        <v>0</v>
      </c>
      <c r="R1161" s="128">
        <f>Q1161*H1161</f>
        <v>0</v>
      </c>
      <c r="S1161" s="128">
        <v>0</v>
      </c>
      <c r="T1161" s="129">
        <f>S1161*H1161</f>
        <v>0</v>
      </c>
      <c r="U1161" s="31"/>
      <c r="V1161" s="31"/>
      <c r="W1161" s="31"/>
      <c r="X1161" s="31"/>
      <c r="Y1161" s="31"/>
      <c r="Z1161" s="31"/>
      <c r="AA1161" s="31"/>
      <c r="AB1161" s="31"/>
      <c r="AC1161" s="31"/>
      <c r="AD1161" s="31"/>
      <c r="AE1161" s="31"/>
      <c r="AR1161" s="130" t="s">
        <v>323</v>
      </c>
      <c r="AT1161" s="130" t="s">
        <v>170</v>
      </c>
      <c r="AU1161" s="130" t="s">
        <v>78</v>
      </c>
      <c r="AY1161" s="19" t="s">
        <v>168</v>
      </c>
      <c r="BE1161" s="131">
        <f>IF(N1161="základní",J1161,0)</f>
        <v>0</v>
      </c>
      <c r="BF1161" s="131">
        <f>IF(N1161="snížená",J1161,0)</f>
        <v>0</v>
      </c>
      <c r="BG1161" s="131">
        <f>IF(N1161="zákl. přenesená",J1161,0)</f>
        <v>0</v>
      </c>
      <c r="BH1161" s="131">
        <f>IF(N1161="sníž. přenesená",J1161,0)</f>
        <v>0</v>
      </c>
      <c r="BI1161" s="131">
        <f>IF(N1161="nulová",J1161,0)</f>
        <v>0</v>
      </c>
      <c r="BJ1161" s="19" t="s">
        <v>76</v>
      </c>
      <c r="BK1161" s="131">
        <f>ROUND(I1161*H1161,2)</f>
        <v>0</v>
      </c>
      <c r="BL1161" s="19" t="s">
        <v>323</v>
      </c>
      <c r="BM1161" s="130" t="s">
        <v>1386</v>
      </c>
    </row>
    <row r="1162" spans="1:51" s="13" customFormat="1" ht="12">
      <c r="A1162" s="306"/>
      <c r="B1162" s="307"/>
      <c r="C1162" s="306"/>
      <c r="D1162" s="308" t="s">
        <v>179</v>
      </c>
      <c r="E1162" s="309" t="s">
        <v>3</v>
      </c>
      <c r="F1162" s="310" t="s">
        <v>1387</v>
      </c>
      <c r="G1162" s="306"/>
      <c r="H1162" s="309" t="s">
        <v>3</v>
      </c>
      <c r="I1162" s="267"/>
      <c r="J1162" s="306"/>
      <c r="K1162" s="306"/>
      <c r="L1162" s="134"/>
      <c r="M1162" s="136"/>
      <c r="N1162" s="137"/>
      <c r="O1162" s="137"/>
      <c r="P1162" s="137"/>
      <c r="Q1162" s="137"/>
      <c r="R1162" s="137"/>
      <c r="S1162" s="137"/>
      <c r="T1162" s="138"/>
      <c r="AT1162" s="135" t="s">
        <v>179</v>
      </c>
      <c r="AU1162" s="135" t="s">
        <v>78</v>
      </c>
      <c r="AV1162" s="13" t="s">
        <v>76</v>
      </c>
      <c r="AW1162" s="13" t="s">
        <v>30</v>
      </c>
      <c r="AX1162" s="13" t="s">
        <v>68</v>
      </c>
      <c r="AY1162" s="135" t="s">
        <v>168</v>
      </c>
    </row>
    <row r="1163" spans="1:51" s="14" customFormat="1" ht="12">
      <c r="A1163" s="311"/>
      <c r="B1163" s="312"/>
      <c r="C1163" s="311"/>
      <c r="D1163" s="308" t="s">
        <v>179</v>
      </c>
      <c r="E1163" s="313" t="s">
        <v>3</v>
      </c>
      <c r="F1163" s="314" t="s">
        <v>1388</v>
      </c>
      <c r="G1163" s="311"/>
      <c r="H1163" s="315">
        <v>22.5</v>
      </c>
      <c r="I1163" s="268"/>
      <c r="J1163" s="311"/>
      <c r="K1163" s="311"/>
      <c r="L1163" s="139"/>
      <c r="M1163" s="141"/>
      <c r="N1163" s="142"/>
      <c r="O1163" s="142"/>
      <c r="P1163" s="142"/>
      <c r="Q1163" s="142"/>
      <c r="R1163" s="142"/>
      <c r="S1163" s="142"/>
      <c r="T1163" s="143"/>
      <c r="AT1163" s="140" t="s">
        <v>179</v>
      </c>
      <c r="AU1163" s="140" t="s">
        <v>78</v>
      </c>
      <c r="AV1163" s="14" t="s">
        <v>78</v>
      </c>
      <c r="AW1163" s="14" t="s">
        <v>30</v>
      </c>
      <c r="AX1163" s="14" t="s">
        <v>76</v>
      </c>
      <c r="AY1163" s="140" t="s">
        <v>168</v>
      </c>
    </row>
    <row r="1164" spans="1:65" s="2" customFormat="1" ht="24.2" customHeight="1">
      <c r="A1164" s="273"/>
      <c r="B1164" s="276"/>
      <c r="C1164" s="298" t="s">
        <v>1389</v>
      </c>
      <c r="D1164" s="298" t="s">
        <v>170</v>
      </c>
      <c r="E1164" s="299" t="s">
        <v>1390</v>
      </c>
      <c r="F1164" s="300" t="s">
        <v>1391</v>
      </c>
      <c r="G1164" s="301" t="s">
        <v>263</v>
      </c>
      <c r="H1164" s="302">
        <v>19.157</v>
      </c>
      <c r="I1164" s="266"/>
      <c r="J1164" s="303">
        <f>ROUND(I1164*H1164,2)</f>
        <v>0</v>
      </c>
      <c r="K1164" s="300" t="s">
        <v>3</v>
      </c>
      <c r="L1164" s="32"/>
      <c r="M1164" s="126" t="s">
        <v>3</v>
      </c>
      <c r="N1164" s="127" t="s">
        <v>39</v>
      </c>
      <c r="O1164" s="128">
        <v>0.296</v>
      </c>
      <c r="P1164" s="128">
        <f>O1164*H1164</f>
        <v>5.670471999999999</v>
      </c>
      <c r="Q1164" s="128">
        <v>0.01874</v>
      </c>
      <c r="R1164" s="128">
        <f>Q1164*H1164</f>
        <v>0.35900218</v>
      </c>
      <c r="S1164" s="128">
        <v>0</v>
      </c>
      <c r="T1164" s="129">
        <f>S1164*H1164</f>
        <v>0</v>
      </c>
      <c r="U1164" s="31"/>
      <c r="V1164" s="31"/>
      <c r="W1164" s="31"/>
      <c r="X1164" s="31"/>
      <c r="Y1164" s="31"/>
      <c r="Z1164" s="31"/>
      <c r="AA1164" s="31"/>
      <c r="AB1164" s="31"/>
      <c r="AC1164" s="31"/>
      <c r="AD1164" s="31"/>
      <c r="AE1164" s="31"/>
      <c r="AR1164" s="130" t="s">
        <v>323</v>
      </c>
      <c r="AT1164" s="130" t="s">
        <v>170</v>
      </c>
      <c r="AU1164" s="130" t="s">
        <v>78</v>
      </c>
      <c r="AY1164" s="19" t="s">
        <v>168</v>
      </c>
      <c r="BE1164" s="131">
        <f>IF(N1164="základní",J1164,0)</f>
        <v>0</v>
      </c>
      <c r="BF1164" s="131">
        <f>IF(N1164="snížená",J1164,0)</f>
        <v>0</v>
      </c>
      <c r="BG1164" s="131">
        <f>IF(N1164="zákl. přenesená",J1164,0)</f>
        <v>0</v>
      </c>
      <c r="BH1164" s="131">
        <f>IF(N1164="sníž. přenesená",J1164,0)</f>
        <v>0</v>
      </c>
      <c r="BI1164" s="131">
        <f>IF(N1164="nulová",J1164,0)</f>
        <v>0</v>
      </c>
      <c r="BJ1164" s="19" t="s">
        <v>76</v>
      </c>
      <c r="BK1164" s="131">
        <f>ROUND(I1164*H1164,2)</f>
        <v>0</v>
      </c>
      <c r="BL1164" s="19" t="s">
        <v>323</v>
      </c>
      <c r="BM1164" s="130" t="s">
        <v>1392</v>
      </c>
    </row>
    <row r="1165" spans="1:51" s="13" customFormat="1" ht="12">
      <c r="A1165" s="306"/>
      <c r="B1165" s="307"/>
      <c r="C1165" s="306"/>
      <c r="D1165" s="308" t="s">
        <v>179</v>
      </c>
      <c r="E1165" s="309" t="s">
        <v>3</v>
      </c>
      <c r="F1165" s="310" t="s">
        <v>1393</v>
      </c>
      <c r="G1165" s="306"/>
      <c r="H1165" s="309" t="s">
        <v>3</v>
      </c>
      <c r="I1165" s="267"/>
      <c r="J1165" s="306"/>
      <c r="K1165" s="306"/>
      <c r="L1165" s="134"/>
      <c r="M1165" s="136"/>
      <c r="N1165" s="137"/>
      <c r="O1165" s="137"/>
      <c r="P1165" s="137"/>
      <c r="Q1165" s="137"/>
      <c r="R1165" s="137"/>
      <c r="S1165" s="137"/>
      <c r="T1165" s="138"/>
      <c r="AT1165" s="135" t="s">
        <v>179</v>
      </c>
      <c r="AU1165" s="135" t="s">
        <v>78</v>
      </c>
      <c r="AV1165" s="13" t="s">
        <v>76</v>
      </c>
      <c r="AW1165" s="13" t="s">
        <v>30</v>
      </c>
      <c r="AX1165" s="13" t="s">
        <v>68</v>
      </c>
      <c r="AY1165" s="135" t="s">
        <v>168</v>
      </c>
    </row>
    <row r="1166" spans="1:51" s="13" customFormat="1" ht="12">
      <c r="A1166" s="306"/>
      <c r="B1166" s="307"/>
      <c r="C1166" s="306"/>
      <c r="D1166" s="308" t="s">
        <v>179</v>
      </c>
      <c r="E1166" s="309" t="s">
        <v>3</v>
      </c>
      <c r="F1166" s="310" t="s">
        <v>517</v>
      </c>
      <c r="G1166" s="306"/>
      <c r="H1166" s="309" t="s">
        <v>3</v>
      </c>
      <c r="I1166" s="267"/>
      <c r="J1166" s="306"/>
      <c r="K1166" s="306"/>
      <c r="L1166" s="134"/>
      <c r="M1166" s="136"/>
      <c r="N1166" s="137"/>
      <c r="O1166" s="137"/>
      <c r="P1166" s="137"/>
      <c r="Q1166" s="137"/>
      <c r="R1166" s="137"/>
      <c r="S1166" s="137"/>
      <c r="T1166" s="138"/>
      <c r="AT1166" s="135" t="s">
        <v>179</v>
      </c>
      <c r="AU1166" s="135" t="s">
        <v>78</v>
      </c>
      <c r="AV1166" s="13" t="s">
        <v>76</v>
      </c>
      <c r="AW1166" s="13" t="s">
        <v>30</v>
      </c>
      <c r="AX1166" s="13" t="s">
        <v>68</v>
      </c>
      <c r="AY1166" s="135" t="s">
        <v>168</v>
      </c>
    </row>
    <row r="1167" spans="1:51" s="14" customFormat="1" ht="12">
      <c r="A1167" s="311"/>
      <c r="B1167" s="312"/>
      <c r="C1167" s="311"/>
      <c r="D1167" s="308" t="s">
        <v>179</v>
      </c>
      <c r="E1167" s="313" t="s">
        <v>3</v>
      </c>
      <c r="F1167" s="314" t="s">
        <v>1394</v>
      </c>
      <c r="G1167" s="311"/>
      <c r="H1167" s="315">
        <v>2.16</v>
      </c>
      <c r="I1167" s="268"/>
      <c r="J1167" s="311"/>
      <c r="K1167" s="311"/>
      <c r="L1167" s="139"/>
      <c r="M1167" s="141"/>
      <c r="N1167" s="142"/>
      <c r="O1167" s="142"/>
      <c r="P1167" s="142"/>
      <c r="Q1167" s="142"/>
      <c r="R1167" s="142"/>
      <c r="S1167" s="142"/>
      <c r="T1167" s="143"/>
      <c r="AT1167" s="140" t="s">
        <v>179</v>
      </c>
      <c r="AU1167" s="140" t="s">
        <v>78</v>
      </c>
      <c r="AV1167" s="14" t="s">
        <v>78</v>
      </c>
      <c r="AW1167" s="14" t="s">
        <v>30</v>
      </c>
      <c r="AX1167" s="14" t="s">
        <v>68</v>
      </c>
      <c r="AY1167" s="140" t="s">
        <v>168</v>
      </c>
    </row>
    <row r="1168" spans="1:51" s="14" customFormat="1" ht="12">
      <c r="A1168" s="311"/>
      <c r="B1168" s="312"/>
      <c r="C1168" s="311"/>
      <c r="D1168" s="308" t="s">
        <v>179</v>
      </c>
      <c r="E1168" s="313" t="s">
        <v>3</v>
      </c>
      <c r="F1168" s="314" t="s">
        <v>1395</v>
      </c>
      <c r="G1168" s="311"/>
      <c r="H1168" s="315">
        <v>1.998</v>
      </c>
      <c r="I1168" s="268"/>
      <c r="J1168" s="311"/>
      <c r="K1168" s="311"/>
      <c r="L1168" s="139"/>
      <c r="M1168" s="141"/>
      <c r="N1168" s="142"/>
      <c r="O1168" s="142"/>
      <c r="P1168" s="142"/>
      <c r="Q1168" s="142"/>
      <c r="R1168" s="142"/>
      <c r="S1168" s="142"/>
      <c r="T1168" s="143"/>
      <c r="AT1168" s="140" t="s">
        <v>179</v>
      </c>
      <c r="AU1168" s="140" t="s">
        <v>78</v>
      </c>
      <c r="AV1168" s="14" t="s">
        <v>78</v>
      </c>
      <c r="AW1168" s="14" t="s">
        <v>30</v>
      </c>
      <c r="AX1168" s="14" t="s">
        <v>68</v>
      </c>
      <c r="AY1168" s="140" t="s">
        <v>168</v>
      </c>
    </row>
    <row r="1169" spans="1:51" s="13" customFormat="1" ht="12">
      <c r="A1169" s="306"/>
      <c r="B1169" s="307"/>
      <c r="C1169" s="306"/>
      <c r="D1169" s="308" t="s">
        <v>179</v>
      </c>
      <c r="E1169" s="309" t="s">
        <v>3</v>
      </c>
      <c r="F1169" s="310" t="s">
        <v>495</v>
      </c>
      <c r="G1169" s="306"/>
      <c r="H1169" s="309" t="s">
        <v>3</v>
      </c>
      <c r="I1169" s="267"/>
      <c r="J1169" s="306"/>
      <c r="K1169" s="306"/>
      <c r="L1169" s="134"/>
      <c r="M1169" s="136"/>
      <c r="N1169" s="137"/>
      <c r="O1169" s="137"/>
      <c r="P1169" s="137"/>
      <c r="Q1169" s="137"/>
      <c r="R1169" s="137"/>
      <c r="S1169" s="137"/>
      <c r="T1169" s="138"/>
      <c r="AT1169" s="135" t="s">
        <v>179</v>
      </c>
      <c r="AU1169" s="135" t="s">
        <v>78</v>
      </c>
      <c r="AV1169" s="13" t="s">
        <v>76</v>
      </c>
      <c r="AW1169" s="13" t="s">
        <v>30</v>
      </c>
      <c r="AX1169" s="13" t="s">
        <v>68</v>
      </c>
      <c r="AY1169" s="135" t="s">
        <v>168</v>
      </c>
    </row>
    <row r="1170" spans="1:51" s="14" customFormat="1" ht="12">
      <c r="A1170" s="311"/>
      <c r="B1170" s="312"/>
      <c r="C1170" s="311"/>
      <c r="D1170" s="308" t="s">
        <v>179</v>
      </c>
      <c r="E1170" s="313" t="s">
        <v>3</v>
      </c>
      <c r="F1170" s="314" t="s">
        <v>1396</v>
      </c>
      <c r="G1170" s="311"/>
      <c r="H1170" s="315">
        <v>4.144</v>
      </c>
      <c r="I1170" s="268"/>
      <c r="J1170" s="311"/>
      <c r="K1170" s="311"/>
      <c r="L1170" s="139"/>
      <c r="M1170" s="141"/>
      <c r="N1170" s="142"/>
      <c r="O1170" s="142"/>
      <c r="P1170" s="142"/>
      <c r="Q1170" s="142"/>
      <c r="R1170" s="142"/>
      <c r="S1170" s="142"/>
      <c r="T1170" s="143"/>
      <c r="AT1170" s="140" t="s">
        <v>179</v>
      </c>
      <c r="AU1170" s="140" t="s">
        <v>78</v>
      </c>
      <c r="AV1170" s="14" t="s">
        <v>78</v>
      </c>
      <c r="AW1170" s="14" t="s">
        <v>30</v>
      </c>
      <c r="AX1170" s="14" t="s">
        <v>68</v>
      </c>
      <c r="AY1170" s="140" t="s">
        <v>168</v>
      </c>
    </row>
    <row r="1171" spans="1:51" s="14" customFormat="1" ht="12">
      <c r="A1171" s="311"/>
      <c r="B1171" s="312"/>
      <c r="C1171" s="311"/>
      <c r="D1171" s="308" t="s">
        <v>179</v>
      </c>
      <c r="E1171" s="313" t="s">
        <v>3</v>
      </c>
      <c r="F1171" s="314" t="s">
        <v>1397</v>
      </c>
      <c r="G1171" s="311"/>
      <c r="H1171" s="315">
        <v>3.238</v>
      </c>
      <c r="I1171" s="268"/>
      <c r="J1171" s="311"/>
      <c r="K1171" s="311"/>
      <c r="L1171" s="139"/>
      <c r="M1171" s="141"/>
      <c r="N1171" s="142"/>
      <c r="O1171" s="142"/>
      <c r="P1171" s="142"/>
      <c r="Q1171" s="142"/>
      <c r="R1171" s="142"/>
      <c r="S1171" s="142"/>
      <c r="T1171" s="143"/>
      <c r="AT1171" s="140" t="s">
        <v>179</v>
      </c>
      <c r="AU1171" s="140" t="s">
        <v>78</v>
      </c>
      <c r="AV1171" s="14" t="s">
        <v>78</v>
      </c>
      <c r="AW1171" s="14" t="s">
        <v>30</v>
      </c>
      <c r="AX1171" s="14" t="s">
        <v>68</v>
      </c>
      <c r="AY1171" s="140" t="s">
        <v>168</v>
      </c>
    </row>
    <row r="1172" spans="1:51" s="13" customFormat="1" ht="12">
      <c r="A1172" s="306"/>
      <c r="B1172" s="307"/>
      <c r="C1172" s="306"/>
      <c r="D1172" s="308" t="s">
        <v>179</v>
      </c>
      <c r="E1172" s="309" t="s">
        <v>3</v>
      </c>
      <c r="F1172" s="310" t="s">
        <v>497</v>
      </c>
      <c r="G1172" s="306"/>
      <c r="H1172" s="309" t="s">
        <v>3</v>
      </c>
      <c r="I1172" s="267"/>
      <c r="J1172" s="306"/>
      <c r="K1172" s="306"/>
      <c r="L1172" s="134"/>
      <c r="M1172" s="136"/>
      <c r="N1172" s="137"/>
      <c r="O1172" s="137"/>
      <c r="P1172" s="137"/>
      <c r="Q1172" s="137"/>
      <c r="R1172" s="137"/>
      <c r="S1172" s="137"/>
      <c r="T1172" s="138"/>
      <c r="AT1172" s="135" t="s">
        <v>179</v>
      </c>
      <c r="AU1172" s="135" t="s">
        <v>78</v>
      </c>
      <c r="AV1172" s="13" t="s">
        <v>76</v>
      </c>
      <c r="AW1172" s="13" t="s">
        <v>30</v>
      </c>
      <c r="AX1172" s="13" t="s">
        <v>68</v>
      </c>
      <c r="AY1172" s="135" t="s">
        <v>168</v>
      </c>
    </row>
    <row r="1173" spans="1:51" s="14" customFormat="1" ht="12">
      <c r="A1173" s="311"/>
      <c r="B1173" s="312"/>
      <c r="C1173" s="311"/>
      <c r="D1173" s="308" t="s">
        <v>179</v>
      </c>
      <c r="E1173" s="313" t="s">
        <v>3</v>
      </c>
      <c r="F1173" s="314" t="s">
        <v>1398</v>
      </c>
      <c r="G1173" s="311"/>
      <c r="H1173" s="315">
        <v>4.515</v>
      </c>
      <c r="I1173" s="268"/>
      <c r="J1173" s="311"/>
      <c r="K1173" s="311"/>
      <c r="L1173" s="139"/>
      <c r="M1173" s="141"/>
      <c r="N1173" s="142"/>
      <c r="O1173" s="142"/>
      <c r="P1173" s="142"/>
      <c r="Q1173" s="142"/>
      <c r="R1173" s="142"/>
      <c r="S1173" s="142"/>
      <c r="T1173" s="143"/>
      <c r="AT1173" s="140" t="s">
        <v>179</v>
      </c>
      <c r="AU1173" s="140" t="s">
        <v>78</v>
      </c>
      <c r="AV1173" s="14" t="s">
        <v>78</v>
      </c>
      <c r="AW1173" s="14" t="s">
        <v>30</v>
      </c>
      <c r="AX1173" s="14" t="s">
        <v>68</v>
      </c>
      <c r="AY1173" s="140" t="s">
        <v>168</v>
      </c>
    </row>
    <row r="1174" spans="1:51" s="14" customFormat="1" ht="12">
      <c r="A1174" s="311"/>
      <c r="B1174" s="312"/>
      <c r="C1174" s="311"/>
      <c r="D1174" s="308" t="s">
        <v>179</v>
      </c>
      <c r="E1174" s="313" t="s">
        <v>3</v>
      </c>
      <c r="F1174" s="314" t="s">
        <v>1399</v>
      </c>
      <c r="G1174" s="311"/>
      <c r="H1174" s="315">
        <v>2.314</v>
      </c>
      <c r="I1174" s="268"/>
      <c r="J1174" s="311"/>
      <c r="K1174" s="311"/>
      <c r="L1174" s="139"/>
      <c r="M1174" s="141"/>
      <c r="N1174" s="142"/>
      <c r="O1174" s="142"/>
      <c r="P1174" s="142"/>
      <c r="Q1174" s="142"/>
      <c r="R1174" s="142"/>
      <c r="S1174" s="142"/>
      <c r="T1174" s="143"/>
      <c r="AT1174" s="140" t="s">
        <v>179</v>
      </c>
      <c r="AU1174" s="140" t="s">
        <v>78</v>
      </c>
      <c r="AV1174" s="14" t="s">
        <v>78</v>
      </c>
      <c r="AW1174" s="14" t="s">
        <v>30</v>
      </c>
      <c r="AX1174" s="14" t="s">
        <v>68</v>
      </c>
      <c r="AY1174" s="140" t="s">
        <v>168</v>
      </c>
    </row>
    <row r="1175" spans="1:51" s="16" customFormat="1" ht="12">
      <c r="A1175" s="321"/>
      <c r="B1175" s="322"/>
      <c r="C1175" s="321"/>
      <c r="D1175" s="308" t="s">
        <v>179</v>
      </c>
      <c r="E1175" s="323" t="s">
        <v>3</v>
      </c>
      <c r="F1175" s="324" t="s">
        <v>198</v>
      </c>
      <c r="G1175" s="321"/>
      <c r="H1175" s="325">
        <v>18.369</v>
      </c>
      <c r="I1175" s="270"/>
      <c r="J1175" s="321"/>
      <c r="K1175" s="321"/>
      <c r="L1175" s="149"/>
      <c r="M1175" s="151"/>
      <c r="N1175" s="152"/>
      <c r="O1175" s="152"/>
      <c r="P1175" s="152"/>
      <c r="Q1175" s="152"/>
      <c r="R1175" s="152"/>
      <c r="S1175" s="152"/>
      <c r="T1175" s="153"/>
      <c r="AT1175" s="150" t="s">
        <v>179</v>
      </c>
      <c r="AU1175" s="150" t="s">
        <v>78</v>
      </c>
      <c r="AV1175" s="16" t="s">
        <v>199</v>
      </c>
      <c r="AW1175" s="16" t="s">
        <v>30</v>
      </c>
      <c r="AX1175" s="16" t="s">
        <v>68</v>
      </c>
      <c r="AY1175" s="150" t="s">
        <v>168</v>
      </c>
    </row>
    <row r="1176" spans="1:51" s="13" customFormat="1" ht="12">
      <c r="A1176" s="306"/>
      <c r="B1176" s="307"/>
      <c r="C1176" s="306"/>
      <c r="D1176" s="308" t="s">
        <v>179</v>
      </c>
      <c r="E1176" s="309" t="s">
        <v>3</v>
      </c>
      <c r="F1176" s="310" t="s">
        <v>1400</v>
      </c>
      <c r="G1176" s="306"/>
      <c r="H1176" s="309" t="s">
        <v>3</v>
      </c>
      <c r="I1176" s="267"/>
      <c r="J1176" s="306"/>
      <c r="K1176" s="306"/>
      <c r="L1176" s="134"/>
      <c r="M1176" s="136"/>
      <c r="N1176" s="137"/>
      <c r="O1176" s="137"/>
      <c r="P1176" s="137"/>
      <c r="Q1176" s="137"/>
      <c r="R1176" s="137"/>
      <c r="S1176" s="137"/>
      <c r="T1176" s="138"/>
      <c r="AT1176" s="135" t="s">
        <v>179</v>
      </c>
      <c r="AU1176" s="135" t="s">
        <v>78</v>
      </c>
      <c r="AV1176" s="13" t="s">
        <v>76</v>
      </c>
      <c r="AW1176" s="13" t="s">
        <v>30</v>
      </c>
      <c r="AX1176" s="13" t="s">
        <v>68</v>
      </c>
      <c r="AY1176" s="135" t="s">
        <v>168</v>
      </c>
    </row>
    <row r="1177" spans="1:51" s="14" customFormat="1" ht="12">
      <c r="A1177" s="311"/>
      <c r="B1177" s="312"/>
      <c r="C1177" s="311"/>
      <c r="D1177" s="308" t="s">
        <v>179</v>
      </c>
      <c r="E1177" s="313" t="s">
        <v>3</v>
      </c>
      <c r="F1177" s="314" t="s">
        <v>1401</v>
      </c>
      <c r="G1177" s="311"/>
      <c r="H1177" s="315">
        <v>0.788</v>
      </c>
      <c r="I1177" s="268"/>
      <c r="J1177" s="311"/>
      <c r="K1177" s="311"/>
      <c r="L1177" s="139"/>
      <c r="M1177" s="141"/>
      <c r="N1177" s="142"/>
      <c r="O1177" s="142"/>
      <c r="P1177" s="142"/>
      <c r="Q1177" s="142"/>
      <c r="R1177" s="142"/>
      <c r="S1177" s="142"/>
      <c r="T1177" s="143"/>
      <c r="AT1177" s="140" t="s">
        <v>179</v>
      </c>
      <c r="AU1177" s="140" t="s">
        <v>78</v>
      </c>
      <c r="AV1177" s="14" t="s">
        <v>78</v>
      </c>
      <c r="AW1177" s="14" t="s">
        <v>30</v>
      </c>
      <c r="AX1177" s="14" t="s">
        <v>68</v>
      </c>
      <c r="AY1177" s="140" t="s">
        <v>168</v>
      </c>
    </row>
    <row r="1178" spans="1:51" s="16" customFormat="1" ht="12">
      <c r="A1178" s="321"/>
      <c r="B1178" s="322"/>
      <c r="C1178" s="321"/>
      <c r="D1178" s="308" t="s">
        <v>179</v>
      </c>
      <c r="E1178" s="323" t="s">
        <v>3</v>
      </c>
      <c r="F1178" s="324" t="s">
        <v>198</v>
      </c>
      <c r="G1178" s="321"/>
      <c r="H1178" s="325">
        <v>0.788</v>
      </c>
      <c r="I1178" s="270"/>
      <c r="J1178" s="321"/>
      <c r="K1178" s="321"/>
      <c r="L1178" s="149"/>
      <c r="M1178" s="151"/>
      <c r="N1178" s="152"/>
      <c r="O1178" s="152"/>
      <c r="P1178" s="152"/>
      <c r="Q1178" s="152"/>
      <c r="R1178" s="152"/>
      <c r="S1178" s="152"/>
      <c r="T1178" s="153"/>
      <c r="AT1178" s="150" t="s">
        <v>179</v>
      </c>
      <c r="AU1178" s="150" t="s">
        <v>78</v>
      </c>
      <c r="AV1178" s="16" t="s">
        <v>199</v>
      </c>
      <c r="AW1178" s="16" t="s">
        <v>30</v>
      </c>
      <c r="AX1178" s="16" t="s">
        <v>68</v>
      </c>
      <c r="AY1178" s="150" t="s">
        <v>168</v>
      </c>
    </row>
    <row r="1179" spans="1:51" s="15" customFormat="1" ht="12">
      <c r="A1179" s="316"/>
      <c r="B1179" s="317"/>
      <c r="C1179" s="316"/>
      <c r="D1179" s="308" t="s">
        <v>179</v>
      </c>
      <c r="E1179" s="318" t="s">
        <v>3</v>
      </c>
      <c r="F1179" s="319" t="s">
        <v>186</v>
      </c>
      <c r="G1179" s="316"/>
      <c r="H1179" s="320">
        <v>19.157</v>
      </c>
      <c r="I1179" s="269"/>
      <c r="J1179" s="316"/>
      <c r="K1179" s="316"/>
      <c r="L1179" s="144"/>
      <c r="M1179" s="146"/>
      <c r="N1179" s="147"/>
      <c r="O1179" s="147"/>
      <c r="P1179" s="147"/>
      <c r="Q1179" s="147"/>
      <c r="R1179" s="147"/>
      <c r="S1179" s="147"/>
      <c r="T1179" s="148"/>
      <c r="AT1179" s="145" t="s">
        <v>179</v>
      </c>
      <c r="AU1179" s="145" t="s">
        <v>78</v>
      </c>
      <c r="AV1179" s="15" t="s">
        <v>175</v>
      </c>
      <c r="AW1179" s="15" t="s">
        <v>30</v>
      </c>
      <c r="AX1179" s="15" t="s">
        <v>76</v>
      </c>
      <c r="AY1179" s="145" t="s">
        <v>168</v>
      </c>
    </row>
    <row r="1180" spans="1:65" s="2" customFormat="1" ht="24.2" customHeight="1">
      <c r="A1180" s="273"/>
      <c r="B1180" s="276"/>
      <c r="C1180" s="298" t="s">
        <v>1402</v>
      </c>
      <c r="D1180" s="298" t="s">
        <v>170</v>
      </c>
      <c r="E1180" s="299" t="s">
        <v>1403</v>
      </c>
      <c r="F1180" s="300" t="s">
        <v>1404</v>
      </c>
      <c r="G1180" s="301" t="s">
        <v>824</v>
      </c>
      <c r="H1180" s="302">
        <v>7447.431</v>
      </c>
      <c r="I1180" s="266"/>
      <c r="J1180" s="303">
        <f>ROUND(I1180*H1180,2)</f>
        <v>0</v>
      </c>
      <c r="K1180" s="300" t="s">
        <v>174</v>
      </c>
      <c r="L1180" s="32"/>
      <c r="M1180" s="126" t="s">
        <v>3</v>
      </c>
      <c r="N1180" s="127" t="s">
        <v>39</v>
      </c>
      <c r="O1180" s="128">
        <v>0</v>
      </c>
      <c r="P1180" s="128">
        <f>O1180*H1180</f>
        <v>0</v>
      </c>
      <c r="Q1180" s="128">
        <v>0</v>
      </c>
      <c r="R1180" s="128">
        <f>Q1180*H1180</f>
        <v>0</v>
      </c>
      <c r="S1180" s="128">
        <v>0</v>
      </c>
      <c r="T1180" s="129">
        <f>S1180*H1180</f>
        <v>0</v>
      </c>
      <c r="U1180" s="31"/>
      <c r="V1180" s="31"/>
      <c r="W1180" s="31"/>
      <c r="X1180" s="31"/>
      <c r="Y1180" s="31"/>
      <c r="Z1180" s="31"/>
      <c r="AA1180" s="31"/>
      <c r="AB1180" s="31"/>
      <c r="AC1180" s="31"/>
      <c r="AD1180" s="31"/>
      <c r="AE1180" s="31"/>
      <c r="AR1180" s="130" t="s">
        <v>323</v>
      </c>
      <c r="AT1180" s="130" t="s">
        <v>170</v>
      </c>
      <c r="AU1180" s="130" t="s">
        <v>78</v>
      </c>
      <c r="AY1180" s="19" t="s">
        <v>168</v>
      </c>
      <c r="BE1180" s="131">
        <f>IF(N1180="základní",J1180,0)</f>
        <v>0</v>
      </c>
      <c r="BF1180" s="131">
        <f>IF(N1180="snížená",J1180,0)</f>
        <v>0</v>
      </c>
      <c r="BG1180" s="131">
        <f>IF(N1180="zákl. přenesená",J1180,0)</f>
        <v>0</v>
      </c>
      <c r="BH1180" s="131">
        <f>IF(N1180="sníž. přenesená",J1180,0)</f>
        <v>0</v>
      </c>
      <c r="BI1180" s="131">
        <f>IF(N1180="nulová",J1180,0)</f>
        <v>0</v>
      </c>
      <c r="BJ1180" s="19" t="s">
        <v>76</v>
      </c>
      <c r="BK1180" s="131">
        <f>ROUND(I1180*H1180,2)</f>
        <v>0</v>
      </c>
      <c r="BL1180" s="19" t="s">
        <v>323</v>
      </c>
      <c r="BM1180" s="130" t="s">
        <v>1405</v>
      </c>
    </row>
    <row r="1181" spans="1:47" s="2" customFormat="1" ht="12">
      <c r="A1181" s="273"/>
      <c r="B1181" s="276"/>
      <c r="C1181" s="273"/>
      <c r="D1181" s="304" t="s">
        <v>177</v>
      </c>
      <c r="E1181" s="273"/>
      <c r="F1181" s="305" t="s">
        <v>1406</v>
      </c>
      <c r="G1181" s="273"/>
      <c r="H1181" s="273"/>
      <c r="I1181" s="263"/>
      <c r="J1181" s="273"/>
      <c r="K1181" s="273"/>
      <c r="L1181" s="32"/>
      <c r="M1181" s="132"/>
      <c r="N1181" s="133"/>
      <c r="O1181" s="50"/>
      <c r="P1181" s="50"/>
      <c r="Q1181" s="50"/>
      <c r="R1181" s="50"/>
      <c r="S1181" s="50"/>
      <c r="T1181" s="51"/>
      <c r="U1181" s="31"/>
      <c r="V1181" s="31"/>
      <c r="W1181" s="31"/>
      <c r="X1181" s="31"/>
      <c r="Y1181" s="31"/>
      <c r="Z1181" s="31"/>
      <c r="AA1181" s="31"/>
      <c r="AB1181" s="31"/>
      <c r="AC1181" s="31"/>
      <c r="AD1181" s="31"/>
      <c r="AE1181" s="31"/>
      <c r="AT1181" s="19" t="s">
        <v>177</v>
      </c>
      <c r="AU1181" s="19" t="s">
        <v>78</v>
      </c>
    </row>
    <row r="1182" spans="1:63" s="12" customFormat="1" ht="22.9" customHeight="1">
      <c r="A1182" s="291"/>
      <c r="B1182" s="292"/>
      <c r="C1182" s="291"/>
      <c r="D1182" s="293" t="s">
        <v>67</v>
      </c>
      <c r="E1182" s="296" t="s">
        <v>1407</v>
      </c>
      <c r="F1182" s="296" t="s">
        <v>1408</v>
      </c>
      <c r="G1182" s="291"/>
      <c r="H1182" s="291"/>
      <c r="I1182" s="271"/>
      <c r="J1182" s="297">
        <f>BK1182</f>
        <v>0</v>
      </c>
      <c r="K1182" s="291"/>
      <c r="L1182" s="118"/>
      <c r="M1182" s="120"/>
      <c r="N1182" s="121"/>
      <c r="O1182" s="121"/>
      <c r="P1182" s="122">
        <f>SUM(P1183:P1322)</f>
        <v>465.656836</v>
      </c>
      <c r="Q1182" s="121"/>
      <c r="R1182" s="122">
        <f>SUM(R1183:R1322)</f>
        <v>15.028407029999999</v>
      </c>
      <c r="S1182" s="121"/>
      <c r="T1182" s="123">
        <f>SUM(T1183:T1322)</f>
        <v>0.1272</v>
      </c>
      <c r="AR1182" s="119" t="s">
        <v>78</v>
      </c>
      <c r="AT1182" s="124" t="s">
        <v>67</v>
      </c>
      <c r="AU1182" s="124" t="s">
        <v>76</v>
      </c>
      <c r="AY1182" s="119" t="s">
        <v>168</v>
      </c>
      <c r="BK1182" s="125">
        <f>SUM(BK1183:BK1322)</f>
        <v>0</v>
      </c>
    </row>
    <row r="1183" spans="1:65" s="2" customFormat="1" ht="33" customHeight="1">
      <c r="A1183" s="273"/>
      <c r="B1183" s="276"/>
      <c r="C1183" s="298" t="s">
        <v>1409</v>
      </c>
      <c r="D1183" s="298" t="s">
        <v>170</v>
      </c>
      <c r="E1183" s="299" t="s">
        <v>1410</v>
      </c>
      <c r="F1183" s="300" t="s">
        <v>1411</v>
      </c>
      <c r="G1183" s="301" t="s">
        <v>263</v>
      </c>
      <c r="H1183" s="302">
        <v>13.513</v>
      </c>
      <c r="I1183" s="266"/>
      <c r="J1183" s="303">
        <f>ROUND(I1183*H1183,2)</f>
        <v>0</v>
      </c>
      <c r="K1183" s="300" t="s">
        <v>174</v>
      </c>
      <c r="L1183" s="32"/>
      <c r="M1183" s="126" t="s">
        <v>3</v>
      </c>
      <c r="N1183" s="127" t="s">
        <v>39</v>
      </c>
      <c r="O1183" s="128">
        <v>0.999</v>
      </c>
      <c r="P1183" s="128">
        <f>O1183*H1183</f>
        <v>13.499487</v>
      </c>
      <c r="Q1183" s="128">
        <v>0.02551</v>
      </c>
      <c r="R1183" s="128">
        <f>Q1183*H1183</f>
        <v>0.34471663</v>
      </c>
      <c r="S1183" s="128">
        <v>0</v>
      </c>
      <c r="T1183" s="129">
        <f>S1183*H1183</f>
        <v>0</v>
      </c>
      <c r="U1183" s="31"/>
      <c r="V1183" s="31"/>
      <c r="W1183" s="31"/>
      <c r="X1183" s="31"/>
      <c r="Y1183" s="31"/>
      <c r="Z1183" s="31"/>
      <c r="AA1183" s="31"/>
      <c r="AB1183" s="31"/>
      <c r="AC1183" s="31"/>
      <c r="AD1183" s="31"/>
      <c r="AE1183" s="31"/>
      <c r="AR1183" s="130" t="s">
        <v>323</v>
      </c>
      <c r="AT1183" s="130" t="s">
        <v>170</v>
      </c>
      <c r="AU1183" s="130" t="s">
        <v>78</v>
      </c>
      <c r="AY1183" s="19" t="s">
        <v>168</v>
      </c>
      <c r="BE1183" s="131">
        <f>IF(N1183="základní",J1183,0)</f>
        <v>0</v>
      </c>
      <c r="BF1183" s="131">
        <f>IF(N1183="snížená",J1183,0)</f>
        <v>0</v>
      </c>
      <c r="BG1183" s="131">
        <f>IF(N1183="zákl. přenesená",J1183,0)</f>
        <v>0</v>
      </c>
      <c r="BH1183" s="131">
        <f>IF(N1183="sníž. přenesená",J1183,0)</f>
        <v>0</v>
      </c>
      <c r="BI1183" s="131">
        <f>IF(N1183="nulová",J1183,0)</f>
        <v>0</v>
      </c>
      <c r="BJ1183" s="19" t="s">
        <v>76</v>
      </c>
      <c r="BK1183" s="131">
        <f>ROUND(I1183*H1183,2)</f>
        <v>0</v>
      </c>
      <c r="BL1183" s="19" t="s">
        <v>323</v>
      </c>
      <c r="BM1183" s="130" t="s">
        <v>1412</v>
      </c>
    </row>
    <row r="1184" spans="1:47" s="2" customFormat="1" ht="12">
      <c r="A1184" s="273"/>
      <c r="B1184" s="276"/>
      <c r="C1184" s="273"/>
      <c r="D1184" s="304" t="s">
        <v>177</v>
      </c>
      <c r="E1184" s="273"/>
      <c r="F1184" s="305" t="s">
        <v>1413</v>
      </c>
      <c r="G1184" s="273"/>
      <c r="H1184" s="273"/>
      <c r="I1184" s="263"/>
      <c r="J1184" s="273"/>
      <c r="K1184" s="273"/>
      <c r="L1184" s="32"/>
      <c r="M1184" s="132"/>
      <c r="N1184" s="133"/>
      <c r="O1184" s="50"/>
      <c r="P1184" s="50"/>
      <c r="Q1184" s="50"/>
      <c r="R1184" s="50"/>
      <c r="S1184" s="50"/>
      <c r="T1184" s="51"/>
      <c r="U1184" s="31"/>
      <c r="V1184" s="31"/>
      <c r="W1184" s="31"/>
      <c r="X1184" s="31"/>
      <c r="Y1184" s="31"/>
      <c r="Z1184" s="31"/>
      <c r="AA1184" s="31"/>
      <c r="AB1184" s="31"/>
      <c r="AC1184" s="31"/>
      <c r="AD1184" s="31"/>
      <c r="AE1184" s="31"/>
      <c r="AT1184" s="19" t="s">
        <v>177</v>
      </c>
      <c r="AU1184" s="19" t="s">
        <v>78</v>
      </c>
    </row>
    <row r="1185" spans="1:51" s="13" customFormat="1" ht="12">
      <c r="A1185" s="306"/>
      <c r="B1185" s="307"/>
      <c r="C1185" s="306"/>
      <c r="D1185" s="308" t="s">
        <v>179</v>
      </c>
      <c r="E1185" s="309" t="s">
        <v>3</v>
      </c>
      <c r="F1185" s="310" t="s">
        <v>1162</v>
      </c>
      <c r="G1185" s="306"/>
      <c r="H1185" s="309" t="s">
        <v>3</v>
      </c>
      <c r="I1185" s="267"/>
      <c r="J1185" s="306"/>
      <c r="K1185" s="306"/>
      <c r="L1185" s="134"/>
      <c r="M1185" s="136"/>
      <c r="N1185" s="137"/>
      <c r="O1185" s="137"/>
      <c r="P1185" s="137"/>
      <c r="Q1185" s="137"/>
      <c r="R1185" s="137"/>
      <c r="S1185" s="137"/>
      <c r="T1185" s="138"/>
      <c r="AT1185" s="135" t="s">
        <v>179</v>
      </c>
      <c r="AU1185" s="135" t="s">
        <v>78</v>
      </c>
      <c r="AV1185" s="13" t="s">
        <v>76</v>
      </c>
      <c r="AW1185" s="13" t="s">
        <v>30</v>
      </c>
      <c r="AX1185" s="13" t="s">
        <v>68</v>
      </c>
      <c r="AY1185" s="135" t="s">
        <v>168</v>
      </c>
    </row>
    <row r="1186" spans="1:51" s="14" customFormat="1" ht="12">
      <c r="A1186" s="311"/>
      <c r="B1186" s="312"/>
      <c r="C1186" s="311"/>
      <c r="D1186" s="308" t="s">
        <v>179</v>
      </c>
      <c r="E1186" s="313" t="s">
        <v>3</v>
      </c>
      <c r="F1186" s="314" t="s">
        <v>1414</v>
      </c>
      <c r="G1186" s="311"/>
      <c r="H1186" s="315">
        <v>17.059</v>
      </c>
      <c r="I1186" s="268"/>
      <c r="J1186" s="311"/>
      <c r="K1186" s="311"/>
      <c r="L1186" s="139"/>
      <c r="M1186" s="141"/>
      <c r="N1186" s="142"/>
      <c r="O1186" s="142"/>
      <c r="P1186" s="142"/>
      <c r="Q1186" s="142"/>
      <c r="R1186" s="142"/>
      <c r="S1186" s="142"/>
      <c r="T1186" s="143"/>
      <c r="AT1186" s="140" t="s">
        <v>179</v>
      </c>
      <c r="AU1186" s="140" t="s">
        <v>78</v>
      </c>
      <c r="AV1186" s="14" t="s">
        <v>78</v>
      </c>
      <c r="AW1186" s="14" t="s">
        <v>30</v>
      </c>
      <c r="AX1186" s="14" t="s">
        <v>68</v>
      </c>
      <c r="AY1186" s="140" t="s">
        <v>168</v>
      </c>
    </row>
    <row r="1187" spans="1:51" s="14" customFormat="1" ht="12">
      <c r="A1187" s="311"/>
      <c r="B1187" s="312"/>
      <c r="C1187" s="311"/>
      <c r="D1187" s="308" t="s">
        <v>179</v>
      </c>
      <c r="E1187" s="313" t="s">
        <v>3</v>
      </c>
      <c r="F1187" s="314" t="s">
        <v>1415</v>
      </c>
      <c r="G1187" s="311"/>
      <c r="H1187" s="315">
        <v>-3.546</v>
      </c>
      <c r="I1187" s="268"/>
      <c r="J1187" s="311"/>
      <c r="K1187" s="311"/>
      <c r="L1187" s="139"/>
      <c r="M1187" s="141"/>
      <c r="N1187" s="142"/>
      <c r="O1187" s="142"/>
      <c r="P1187" s="142"/>
      <c r="Q1187" s="142"/>
      <c r="R1187" s="142"/>
      <c r="S1187" s="142"/>
      <c r="T1187" s="143"/>
      <c r="AT1187" s="140" t="s">
        <v>179</v>
      </c>
      <c r="AU1187" s="140" t="s">
        <v>78</v>
      </c>
      <c r="AV1187" s="14" t="s">
        <v>78</v>
      </c>
      <c r="AW1187" s="14" t="s">
        <v>30</v>
      </c>
      <c r="AX1187" s="14" t="s">
        <v>68</v>
      </c>
      <c r="AY1187" s="140" t="s">
        <v>168</v>
      </c>
    </row>
    <row r="1188" spans="1:51" s="15" customFormat="1" ht="12">
      <c r="A1188" s="316"/>
      <c r="B1188" s="317"/>
      <c r="C1188" s="316"/>
      <c r="D1188" s="308" t="s">
        <v>179</v>
      </c>
      <c r="E1188" s="318" t="s">
        <v>3</v>
      </c>
      <c r="F1188" s="319" t="s">
        <v>186</v>
      </c>
      <c r="G1188" s="316"/>
      <c r="H1188" s="320">
        <v>13.513</v>
      </c>
      <c r="I1188" s="269"/>
      <c r="J1188" s="316"/>
      <c r="K1188" s="316"/>
      <c r="L1188" s="144"/>
      <c r="M1188" s="146"/>
      <c r="N1188" s="147"/>
      <c r="O1188" s="147"/>
      <c r="P1188" s="147"/>
      <c r="Q1188" s="147"/>
      <c r="R1188" s="147"/>
      <c r="S1188" s="147"/>
      <c r="T1188" s="148"/>
      <c r="AT1188" s="145" t="s">
        <v>179</v>
      </c>
      <c r="AU1188" s="145" t="s">
        <v>78</v>
      </c>
      <c r="AV1188" s="15" t="s">
        <v>175</v>
      </c>
      <c r="AW1188" s="15" t="s">
        <v>30</v>
      </c>
      <c r="AX1188" s="15" t="s">
        <v>76</v>
      </c>
      <c r="AY1188" s="145" t="s">
        <v>168</v>
      </c>
    </row>
    <row r="1189" spans="1:65" s="2" customFormat="1" ht="24.2" customHeight="1">
      <c r="A1189" s="273"/>
      <c r="B1189" s="276"/>
      <c r="C1189" s="298" t="s">
        <v>1416</v>
      </c>
      <c r="D1189" s="298" t="s">
        <v>170</v>
      </c>
      <c r="E1189" s="299" t="s">
        <v>1417</v>
      </c>
      <c r="F1189" s="300" t="s">
        <v>1418</v>
      </c>
      <c r="G1189" s="301" t="s">
        <v>335</v>
      </c>
      <c r="H1189" s="302">
        <v>5.815</v>
      </c>
      <c r="I1189" s="266"/>
      <c r="J1189" s="303">
        <f>ROUND(I1189*H1189,2)</f>
        <v>0</v>
      </c>
      <c r="K1189" s="300" t="s">
        <v>174</v>
      </c>
      <c r="L1189" s="32"/>
      <c r="M1189" s="126" t="s">
        <v>3</v>
      </c>
      <c r="N1189" s="127" t="s">
        <v>39</v>
      </c>
      <c r="O1189" s="128">
        <v>0.75</v>
      </c>
      <c r="P1189" s="128">
        <f>O1189*H1189</f>
        <v>4.36125</v>
      </c>
      <c r="Q1189" s="128">
        <v>1E-05</v>
      </c>
      <c r="R1189" s="128">
        <f>Q1189*H1189</f>
        <v>5.815000000000001E-05</v>
      </c>
      <c r="S1189" s="128">
        <v>0</v>
      </c>
      <c r="T1189" s="129">
        <f>S1189*H1189</f>
        <v>0</v>
      </c>
      <c r="U1189" s="31"/>
      <c r="V1189" s="31"/>
      <c r="W1189" s="31"/>
      <c r="X1189" s="31"/>
      <c r="Y1189" s="31"/>
      <c r="Z1189" s="31"/>
      <c r="AA1189" s="31"/>
      <c r="AB1189" s="31"/>
      <c r="AC1189" s="31"/>
      <c r="AD1189" s="31"/>
      <c r="AE1189" s="31"/>
      <c r="AR1189" s="130" t="s">
        <v>323</v>
      </c>
      <c r="AT1189" s="130" t="s">
        <v>170</v>
      </c>
      <c r="AU1189" s="130" t="s">
        <v>78</v>
      </c>
      <c r="AY1189" s="19" t="s">
        <v>168</v>
      </c>
      <c r="BE1189" s="131">
        <f>IF(N1189="základní",J1189,0)</f>
        <v>0</v>
      </c>
      <c r="BF1189" s="131">
        <f>IF(N1189="snížená",J1189,0)</f>
        <v>0</v>
      </c>
      <c r="BG1189" s="131">
        <f>IF(N1189="zákl. přenesená",J1189,0)</f>
        <v>0</v>
      </c>
      <c r="BH1189" s="131">
        <f>IF(N1189="sníž. přenesená",J1189,0)</f>
        <v>0</v>
      </c>
      <c r="BI1189" s="131">
        <f>IF(N1189="nulová",J1189,0)</f>
        <v>0</v>
      </c>
      <c r="BJ1189" s="19" t="s">
        <v>76</v>
      </c>
      <c r="BK1189" s="131">
        <f>ROUND(I1189*H1189,2)</f>
        <v>0</v>
      </c>
      <c r="BL1189" s="19" t="s">
        <v>323</v>
      </c>
      <c r="BM1189" s="130" t="s">
        <v>1419</v>
      </c>
    </row>
    <row r="1190" spans="1:47" s="2" customFormat="1" ht="12">
      <c r="A1190" s="273"/>
      <c r="B1190" s="276"/>
      <c r="C1190" s="273"/>
      <c r="D1190" s="304" t="s">
        <v>177</v>
      </c>
      <c r="E1190" s="273"/>
      <c r="F1190" s="305" t="s">
        <v>1420</v>
      </c>
      <c r="G1190" s="273"/>
      <c r="H1190" s="273"/>
      <c r="I1190" s="263"/>
      <c r="J1190" s="273"/>
      <c r="K1190" s="273"/>
      <c r="L1190" s="32"/>
      <c r="M1190" s="132"/>
      <c r="N1190" s="133"/>
      <c r="O1190" s="50"/>
      <c r="P1190" s="50"/>
      <c r="Q1190" s="50"/>
      <c r="R1190" s="50"/>
      <c r="S1190" s="50"/>
      <c r="T1190" s="51"/>
      <c r="U1190" s="31"/>
      <c r="V1190" s="31"/>
      <c r="W1190" s="31"/>
      <c r="X1190" s="31"/>
      <c r="Y1190" s="31"/>
      <c r="Z1190" s="31"/>
      <c r="AA1190" s="31"/>
      <c r="AB1190" s="31"/>
      <c r="AC1190" s="31"/>
      <c r="AD1190" s="31"/>
      <c r="AE1190" s="31"/>
      <c r="AT1190" s="19" t="s">
        <v>177</v>
      </c>
      <c r="AU1190" s="19" t="s">
        <v>78</v>
      </c>
    </row>
    <row r="1191" spans="1:51" s="13" customFormat="1" ht="12">
      <c r="A1191" s="306"/>
      <c r="B1191" s="307"/>
      <c r="C1191" s="306"/>
      <c r="D1191" s="308" t="s">
        <v>179</v>
      </c>
      <c r="E1191" s="309" t="s">
        <v>3</v>
      </c>
      <c r="F1191" s="310" t="s">
        <v>1162</v>
      </c>
      <c r="G1191" s="306"/>
      <c r="H1191" s="309" t="s">
        <v>3</v>
      </c>
      <c r="I1191" s="267"/>
      <c r="J1191" s="306"/>
      <c r="K1191" s="306"/>
      <c r="L1191" s="134"/>
      <c r="M1191" s="136"/>
      <c r="N1191" s="137"/>
      <c r="O1191" s="137"/>
      <c r="P1191" s="137"/>
      <c r="Q1191" s="137"/>
      <c r="R1191" s="137"/>
      <c r="S1191" s="137"/>
      <c r="T1191" s="138"/>
      <c r="AT1191" s="135" t="s">
        <v>179</v>
      </c>
      <c r="AU1191" s="135" t="s">
        <v>78</v>
      </c>
      <c r="AV1191" s="13" t="s">
        <v>76</v>
      </c>
      <c r="AW1191" s="13" t="s">
        <v>30</v>
      </c>
      <c r="AX1191" s="13" t="s">
        <v>68</v>
      </c>
      <c r="AY1191" s="135" t="s">
        <v>168</v>
      </c>
    </row>
    <row r="1192" spans="1:51" s="14" customFormat="1" ht="12">
      <c r="A1192" s="311"/>
      <c r="B1192" s="312"/>
      <c r="C1192" s="311"/>
      <c r="D1192" s="308" t="s">
        <v>179</v>
      </c>
      <c r="E1192" s="313" t="s">
        <v>3</v>
      </c>
      <c r="F1192" s="314" t="s">
        <v>1421</v>
      </c>
      <c r="G1192" s="311"/>
      <c r="H1192" s="315">
        <v>5.815</v>
      </c>
      <c r="I1192" s="268"/>
      <c r="J1192" s="311"/>
      <c r="K1192" s="311"/>
      <c r="L1192" s="139"/>
      <c r="M1192" s="141"/>
      <c r="N1192" s="142"/>
      <c r="O1192" s="142"/>
      <c r="P1192" s="142"/>
      <c r="Q1192" s="142"/>
      <c r="R1192" s="142"/>
      <c r="S1192" s="142"/>
      <c r="T1192" s="143"/>
      <c r="AT1192" s="140" t="s">
        <v>179</v>
      </c>
      <c r="AU1192" s="140" t="s">
        <v>78</v>
      </c>
      <c r="AV1192" s="14" t="s">
        <v>78</v>
      </c>
      <c r="AW1192" s="14" t="s">
        <v>30</v>
      </c>
      <c r="AX1192" s="14" t="s">
        <v>76</v>
      </c>
      <c r="AY1192" s="140" t="s">
        <v>168</v>
      </c>
    </row>
    <row r="1193" spans="1:65" s="2" customFormat="1" ht="24.2" customHeight="1">
      <c r="A1193" s="273"/>
      <c r="B1193" s="276"/>
      <c r="C1193" s="298" t="s">
        <v>1422</v>
      </c>
      <c r="D1193" s="298" t="s">
        <v>170</v>
      </c>
      <c r="E1193" s="299" t="s">
        <v>1423</v>
      </c>
      <c r="F1193" s="300" t="s">
        <v>1424</v>
      </c>
      <c r="G1193" s="301" t="s">
        <v>263</v>
      </c>
      <c r="H1193" s="302">
        <v>13.513</v>
      </c>
      <c r="I1193" s="266"/>
      <c r="J1193" s="303">
        <f>ROUND(I1193*H1193,2)</f>
        <v>0</v>
      </c>
      <c r="K1193" s="300" t="s">
        <v>174</v>
      </c>
      <c r="L1193" s="32"/>
      <c r="M1193" s="126" t="s">
        <v>3</v>
      </c>
      <c r="N1193" s="127" t="s">
        <v>39</v>
      </c>
      <c r="O1193" s="128">
        <v>0.064</v>
      </c>
      <c r="P1193" s="128">
        <f>O1193*H1193</f>
        <v>0.864832</v>
      </c>
      <c r="Q1193" s="128">
        <v>0.0002</v>
      </c>
      <c r="R1193" s="128">
        <f>Q1193*H1193</f>
        <v>0.0027026000000000003</v>
      </c>
      <c r="S1193" s="128">
        <v>0</v>
      </c>
      <c r="T1193" s="129">
        <f>S1193*H1193</f>
        <v>0</v>
      </c>
      <c r="U1193" s="31"/>
      <c r="V1193" s="31"/>
      <c r="W1193" s="31"/>
      <c r="X1193" s="31"/>
      <c r="Y1193" s="31"/>
      <c r="Z1193" s="31"/>
      <c r="AA1193" s="31"/>
      <c r="AB1193" s="31"/>
      <c r="AC1193" s="31"/>
      <c r="AD1193" s="31"/>
      <c r="AE1193" s="31"/>
      <c r="AR1193" s="130" t="s">
        <v>323</v>
      </c>
      <c r="AT1193" s="130" t="s">
        <v>170</v>
      </c>
      <c r="AU1193" s="130" t="s">
        <v>78</v>
      </c>
      <c r="AY1193" s="19" t="s">
        <v>168</v>
      </c>
      <c r="BE1193" s="131">
        <f>IF(N1193="základní",J1193,0)</f>
        <v>0</v>
      </c>
      <c r="BF1193" s="131">
        <f>IF(N1193="snížená",J1193,0)</f>
        <v>0</v>
      </c>
      <c r="BG1193" s="131">
        <f>IF(N1193="zákl. přenesená",J1193,0)</f>
        <v>0</v>
      </c>
      <c r="BH1193" s="131">
        <f>IF(N1193="sníž. přenesená",J1193,0)</f>
        <v>0</v>
      </c>
      <c r="BI1193" s="131">
        <f>IF(N1193="nulová",J1193,0)</f>
        <v>0</v>
      </c>
      <c r="BJ1193" s="19" t="s">
        <v>76</v>
      </c>
      <c r="BK1193" s="131">
        <f>ROUND(I1193*H1193,2)</f>
        <v>0</v>
      </c>
      <c r="BL1193" s="19" t="s">
        <v>323</v>
      </c>
      <c r="BM1193" s="130" t="s">
        <v>1425</v>
      </c>
    </row>
    <row r="1194" spans="1:47" s="2" customFormat="1" ht="12">
      <c r="A1194" s="273"/>
      <c r="B1194" s="276"/>
      <c r="C1194" s="273"/>
      <c r="D1194" s="304" t="s">
        <v>177</v>
      </c>
      <c r="E1194" s="273"/>
      <c r="F1194" s="305" t="s">
        <v>1426</v>
      </c>
      <c r="G1194" s="273"/>
      <c r="H1194" s="273"/>
      <c r="I1194" s="263"/>
      <c r="J1194" s="273"/>
      <c r="K1194" s="273"/>
      <c r="L1194" s="32"/>
      <c r="M1194" s="132"/>
      <c r="N1194" s="133"/>
      <c r="O1194" s="50"/>
      <c r="P1194" s="50"/>
      <c r="Q1194" s="50"/>
      <c r="R1194" s="50"/>
      <c r="S1194" s="50"/>
      <c r="T1194" s="51"/>
      <c r="U1194" s="31"/>
      <c r="V1194" s="31"/>
      <c r="W1194" s="31"/>
      <c r="X1194" s="31"/>
      <c r="Y1194" s="31"/>
      <c r="Z1194" s="31"/>
      <c r="AA1194" s="31"/>
      <c r="AB1194" s="31"/>
      <c r="AC1194" s="31"/>
      <c r="AD1194" s="31"/>
      <c r="AE1194" s="31"/>
      <c r="AT1194" s="19" t="s">
        <v>177</v>
      </c>
      <c r="AU1194" s="19" t="s">
        <v>78</v>
      </c>
    </row>
    <row r="1195" spans="1:65" s="2" customFormat="1" ht="24.2" customHeight="1">
      <c r="A1195" s="273"/>
      <c r="B1195" s="276"/>
      <c r="C1195" s="298" t="s">
        <v>1427</v>
      </c>
      <c r="D1195" s="298" t="s">
        <v>170</v>
      </c>
      <c r="E1195" s="299" t="s">
        <v>1428</v>
      </c>
      <c r="F1195" s="300" t="s">
        <v>1429</v>
      </c>
      <c r="G1195" s="301" t="s">
        <v>335</v>
      </c>
      <c r="H1195" s="302">
        <v>2.85</v>
      </c>
      <c r="I1195" s="266"/>
      <c r="J1195" s="303">
        <f>ROUND(I1195*H1195,2)</f>
        <v>0</v>
      </c>
      <c r="K1195" s="300" t="s">
        <v>174</v>
      </c>
      <c r="L1195" s="32"/>
      <c r="M1195" s="126" t="s">
        <v>3</v>
      </c>
      <c r="N1195" s="127" t="s">
        <v>39</v>
      </c>
      <c r="O1195" s="128">
        <v>0.057</v>
      </c>
      <c r="P1195" s="128">
        <f>O1195*H1195</f>
        <v>0.16245</v>
      </c>
      <c r="Q1195" s="128">
        <v>0.00014</v>
      </c>
      <c r="R1195" s="128">
        <f>Q1195*H1195</f>
        <v>0.000399</v>
      </c>
      <c r="S1195" s="128">
        <v>0</v>
      </c>
      <c r="T1195" s="129">
        <f>S1195*H1195</f>
        <v>0</v>
      </c>
      <c r="U1195" s="31"/>
      <c r="V1195" s="31"/>
      <c r="W1195" s="31"/>
      <c r="X1195" s="31"/>
      <c r="Y1195" s="31"/>
      <c r="Z1195" s="31"/>
      <c r="AA1195" s="31"/>
      <c r="AB1195" s="31"/>
      <c r="AC1195" s="31"/>
      <c r="AD1195" s="31"/>
      <c r="AE1195" s="31"/>
      <c r="AR1195" s="130" t="s">
        <v>323</v>
      </c>
      <c r="AT1195" s="130" t="s">
        <v>170</v>
      </c>
      <c r="AU1195" s="130" t="s">
        <v>78</v>
      </c>
      <c r="AY1195" s="19" t="s">
        <v>168</v>
      </c>
      <c r="BE1195" s="131">
        <f>IF(N1195="základní",J1195,0)</f>
        <v>0</v>
      </c>
      <c r="BF1195" s="131">
        <f>IF(N1195="snížená",J1195,0)</f>
        <v>0</v>
      </c>
      <c r="BG1195" s="131">
        <f>IF(N1195="zákl. přenesená",J1195,0)</f>
        <v>0</v>
      </c>
      <c r="BH1195" s="131">
        <f>IF(N1195="sníž. přenesená",J1195,0)</f>
        <v>0</v>
      </c>
      <c r="BI1195" s="131">
        <f>IF(N1195="nulová",J1195,0)</f>
        <v>0</v>
      </c>
      <c r="BJ1195" s="19" t="s">
        <v>76</v>
      </c>
      <c r="BK1195" s="131">
        <f>ROUND(I1195*H1195,2)</f>
        <v>0</v>
      </c>
      <c r="BL1195" s="19" t="s">
        <v>323</v>
      </c>
      <c r="BM1195" s="130" t="s">
        <v>1430</v>
      </c>
    </row>
    <row r="1196" spans="1:47" s="2" customFormat="1" ht="12">
      <c r="A1196" s="273"/>
      <c r="B1196" s="276"/>
      <c r="C1196" s="273"/>
      <c r="D1196" s="304" t="s">
        <v>177</v>
      </c>
      <c r="E1196" s="273"/>
      <c r="F1196" s="305" t="s">
        <v>1431</v>
      </c>
      <c r="G1196" s="273"/>
      <c r="H1196" s="273"/>
      <c r="I1196" s="263"/>
      <c r="J1196" s="273"/>
      <c r="K1196" s="273"/>
      <c r="L1196" s="32"/>
      <c r="M1196" s="132"/>
      <c r="N1196" s="133"/>
      <c r="O1196" s="50"/>
      <c r="P1196" s="50"/>
      <c r="Q1196" s="50"/>
      <c r="R1196" s="50"/>
      <c r="S1196" s="50"/>
      <c r="T1196" s="51"/>
      <c r="U1196" s="31"/>
      <c r="V1196" s="31"/>
      <c r="W1196" s="31"/>
      <c r="X1196" s="31"/>
      <c r="Y1196" s="31"/>
      <c r="Z1196" s="31"/>
      <c r="AA1196" s="31"/>
      <c r="AB1196" s="31"/>
      <c r="AC1196" s="31"/>
      <c r="AD1196" s="31"/>
      <c r="AE1196" s="31"/>
      <c r="AT1196" s="19" t="s">
        <v>177</v>
      </c>
      <c r="AU1196" s="19" t="s">
        <v>78</v>
      </c>
    </row>
    <row r="1197" spans="1:51" s="13" customFormat="1" ht="12">
      <c r="A1197" s="306"/>
      <c r="B1197" s="307"/>
      <c r="C1197" s="306"/>
      <c r="D1197" s="308" t="s">
        <v>179</v>
      </c>
      <c r="E1197" s="309" t="s">
        <v>3</v>
      </c>
      <c r="F1197" s="310" t="s">
        <v>1162</v>
      </c>
      <c r="G1197" s="306"/>
      <c r="H1197" s="309" t="s">
        <v>3</v>
      </c>
      <c r="I1197" s="267"/>
      <c r="J1197" s="306"/>
      <c r="K1197" s="306"/>
      <c r="L1197" s="134"/>
      <c r="M1197" s="136"/>
      <c r="N1197" s="137"/>
      <c r="O1197" s="137"/>
      <c r="P1197" s="137"/>
      <c r="Q1197" s="137"/>
      <c r="R1197" s="137"/>
      <c r="S1197" s="137"/>
      <c r="T1197" s="138"/>
      <c r="AT1197" s="135" t="s">
        <v>179</v>
      </c>
      <c r="AU1197" s="135" t="s">
        <v>78</v>
      </c>
      <c r="AV1197" s="13" t="s">
        <v>76</v>
      </c>
      <c r="AW1197" s="13" t="s">
        <v>30</v>
      </c>
      <c r="AX1197" s="13" t="s">
        <v>68</v>
      </c>
      <c r="AY1197" s="135" t="s">
        <v>168</v>
      </c>
    </row>
    <row r="1198" spans="1:51" s="14" customFormat="1" ht="12">
      <c r="A1198" s="311"/>
      <c r="B1198" s="312"/>
      <c r="C1198" s="311"/>
      <c r="D1198" s="308" t="s">
        <v>179</v>
      </c>
      <c r="E1198" s="313" t="s">
        <v>3</v>
      </c>
      <c r="F1198" s="314" t="s">
        <v>1432</v>
      </c>
      <c r="G1198" s="311"/>
      <c r="H1198" s="315">
        <v>2.85</v>
      </c>
      <c r="I1198" s="268"/>
      <c r="J1198" s="311"/>
      <c r="K1198" s="311"/>
      <c r="L1198" s="139"/>
      <c r="M1198" s="141"/>
      <c r="N1198" s="142"/>
      <c r="O1198" s="142"/>
      <c r="P1198" s="142"/>
      <c r="Q1198" s="142"/>
      <c r="R1198" s="142"/>
      <c r="S1198" s="142"/>
      <c r="T1198" s="143"/>
      <c r="AT1198" s="140" t="s">
        <v>179</v>
      </c>
      <c r="AU1198" s="140" t="s">
        <v>78</v>
      </c>
      <c r="AV1198" s="14" t="s">
        <v>78</v>
      </c>
      <c r="AW1198" s="14" t="s">
        <v>30</v>
      </c>
      <c r="AX1198" s="14" t="s">
        <v>76</v>
      </c>
      <c r="AY1198" s="140" t="s">
        <v>168</v>
      </c>
    </row>
    <row r="1199" spans="1:65" s="2" customFormat="1" ht="24.2" customHeight="1">
      <c r="A1199" s="273"/>
      <c r="B1199" s="276"/>
      <c r="C1199" s="298" t="s">
        <v>1433</v>
      </c>
      <c r="D1199" s="298" t="s">
        <v>170</v>
      </c>
      <c r="E1199" s="299" t="s">
        <v>1434</v>
      </c>
      <c r="F1199" s="300" t="s">
        <v>1435</v>
      </c>
      <c r="G1199" s="301" t="s">
        <v>326</v>
      </c>
      <c r="H1199" s="302">
        <v>1</v>
      </c>
      <c r="I1199" s="266"/>
      <c r="J1199" s="303">
        <f>ROUND(I1199*H1199,2)</f>
        <v>0</v>
      </c>
      <c r="K1199" s="300" t="s">
        <v>174</v>
      </c>
      <c r="L1199" s="32"/>
      <c r="M1199" s="126" t="s">
        <v>3</v>
      </c>
      <c r="N1199" s="127" t="s">
        <v>39</v>
      </c>
      <c r="O1199" s="128">
        <v>4.5</v>
      </c>
      <c r="P1199" s="128">
        <f>O1199*H1199</f>
        <v>4.5</v>
      </c>
      <c r="Q1199" s="128">
        <v>0.03924</v>
      </c>
      <c r="R1199" s="128">
        <f>Q1199*H1199</f>
        <v>0.03924</v>
      </c>
      <c r="S1199" s="128">
        <v>0.1272</v>
      </c>
      <c r="T1199" s="129">
        <f>S1199*H1199</f>
        <v>0.1272</v>
      </c>
      <c r="U1199" s="31"/>
      <c r="V1199" s="31"/>
      <c r="W1199" s="31"/>
      <c r="X1199" s="31"/>
      <c r="Y1199" s="31"/>
      <c r="Z1199" s="31"/>
      <c r="AA1199" s="31"/>
      <c r="AB1199" s="31"/>
      <c r="AC1199" s="31"/>
      <c r="AD1199" s="31"/>
      <c r="AE1199" s="31"/>
      <c r="AR1199" s="130" t="s">
        <v>323</v>
      </c>
      <c r="AT1199" s="130" t="s">
        <v>170</v>
      </c>
      <c r="AU1199" s="130" t="s">
        <v>78</v>
      </c>
      <c r="AY1199" s="19" t="s">
        <v>168</v>
      </c>
      <c r="BE1199" s="131">
        <f>IF(N1199="základní",J1199,0)</f>
        <v>0</v>
      </c>
      <c r="BF1199" s="131">
        <f>IF(N1199="snížená",J1199,0)</f>
        <v>0</v>
      </c>
      <c r="BG1199" s="131">
        <f>IF(N1199="zákl. přenesená",J1199,0)</f>
        <v>0</v>
      </c>
      <c r="BH1199" s="131">
        <f>IF(N1199="sníž. přenesená",J1199,0)</f>
        <v>0</v>
      </c>
      <c r="BI1199" s="131">
        <f>IF(N1199="nulová",J1199,0)</f>
        <v>0</v>
      </c>
      <c r="BJ1199" s="19" t="s">
        <v>76</v>
      </c>
      <c r="BK1199" s="131">
        <f>ROUND(I1199*H1199,2)</f>
        <v>0</v>
      </c>
      <c r="BL1199" s="19" t="s">
        <v>323</v>
      </c>
      <c r="BM1199" s="130" t="s">
        <v>1436</v>
      </c>
    </row>
    <row r="1200" spans="1:47" s="2" customFormat="1" ht="12">
      <c r="A1200" s="273"/>
      <c r="B1200" s="276"/>
      <c r="C1200" s="273"/>
      <c r="D1200" s="304" t="s">
        <v>177</v>
      </c>
      <c r="E1200" s="273"/>
      <c r="F1200" s="305" t="s">
        <v>1437</v>
      </c>
      <c r="G1200" s="273"/>
      <c r="H1200" s="273"/>
      <c r="I1200" s="263"/>
      <c r="J1200" s="273"/>
      <c r="K1200" s="273"/>
      <c r="L1200" s="32"/>
      <c r="M1200" s="132"/>
      <c r="N1200" s="133"/>
      <c r="O1200" s="50"/>
      <c r="P1200" s="50"/>
      <c r="Q1200" s="50"/>
      <c r="R1200" s="50"/>
      <c r="S1200" s="50"/>
      <c r="T1200" s="51"/>
      <c r="U1200" s="31"/>
      <c r="V1200" s="31"/>
      <c r="W1200" s="31"/>
      <c r="X1200" s="31"/>
      <c r="Y1200" s="31"/>
      <c r="Z1200" s="31"/>
      <c r="AA1200" s="31"/>
      <c r="AB1200" s="31"/>
      <c r="AC1200" s="31"/>
      <c r="AD1200" s="31"/>
      <c r="AE1200" s="31"/>
      <c r="AT1200" s="19" t="s">
        <v>177</v>
      </c>
      <c r="AU1200" s="19" t="s">
        <v>78</v>
      </c>
    </row>
    <row r="1201" spans="1:51" s="13" customFormat="1" ht="12">
      <c r="A1201" s="306"/>
      <c r="B1201" s="307"/>
      <c r="C1201" s="306"/>
      <c r="D1201" s="308" t="s">
        <v>179</v>
      </c>
      <c r="E1201" s="309" t="s">
        <v>3</v>
      </c>
      <c r="F1201" s="310" t="s">
        <v>1162</v>
      </c>
      <c r="G1201" s="306"/>
      <c r="H1201" s="309" t="s">
        <v>3</v>
      </c>
      <c r="I1201" s="267"/>
      <c r="J1201" s="306"/>
      <c r="K1201" s="306"/>
      <c r="L1201" s="134"/>
      <c r="M1201" s="136"/>
      <c r="N1201" s="137"/>
      <c r="O1201" s="137"/>
      <c r="P1201" s="137"/>
      <c r="Q1201" s="137"/>
      <c r="R1201" s="137"/>
      <c r="S1201" s="137"/>
      <c r="T1201" s="138"/>
      <c r="AT1201" s="135" t="s">
        <v>179</v>
      </c>
      <c r="AU1201" s="135" t="s">
        <v>78</v>
      </c>
      <c r="AV1201" s="13" t="s">
        <v>76</v>
      </c>
      <c r="AW1201" s="13" t="s">
        <v>30</v>
      </c>
      <c r="AX1201" s="13" t="s">
        <v>68</v>
      </c>
      <c r="AY1201" s="135" t="s">
        <v>168</v>
      </c>
    </row>
    <row r="1202" spans="1:51" s="14" customFormat="1" ht="12">
      <c r="A1202" s="311"/>
      <c r="B1202" s="312"/>
      <c r="C1202" s="311"/>
      <c r="D1202" s="308" t="s">
        <v>179</v>
      </c>
      <c r="E1202" s="313" t="s">
        <v>3</v>
      </c>
      <c r="F1202" s="314" t="s">
        <v>76</v>
      </c>
      <c r="G1202" s="311"/>
      <c r="H1202" s="315">
        <v>1</v>
      </c>
      <c r="I1202" s="268"/>
      <c r="J1202" s="311"/>
      <c r="K1202" s="311"/>
      <c r="L1202" s="139"/>
      <c r="M1202" s="141"/>
      <c r="N1202" s="142"/>
      <c r="O1202" s="142"/>
      <c r="P1202" s="142"/>
      <c r="Q1202" s="142"/>
      <c r="R1202" s="142"/>
      <c r="S1202" s="142"/>
      <c r="T1202" s="143"/>
      <c r="AT1202" s="140" t="s">
        <v>179</v>
      </c>
      <c r="AU1202" s="140" t="s">
        <v>78</v>
      </c>
      <c r="AV1202" s="14" t="s">
        <v>78</v>
      </c>
      <c r="AW1202" s="14" t="s">
        <v>30</v>
      </c>
      <c r="AX1202" s="14" t="s">
        <v>76</v>
      </c>
      <c r="AY1202" s="140" t="s">
        <v>168</v>
      </c>
    </row>
    <row r="1203" spans="1:65" s="2" customFormat="1" ht="16.5" customHeight="1">
      <c r="A1203" s="273"/>
      <c r="B1203" s="276"/>
      <c r="C1203" s="298" t="s">
        <v>1438</v>
      </c>
      <c r="D1203" s="298" t="s">
        <v>170</v>
      </c>
      <c r="E1203" s="299" t="s">
        <v>1439</v>
      </c>
      <c r="F1203" s="300" t="s">
        <v>1440</v>
      </c>
      <c r="G1203" s="301" t="s">
        <v>335</v>
      </c>
      <c r="H1203" s="302">
        <v>36.8</v>
      </c>
      <c r="I1203" s="266"/>
      <c r="J1203" s="303">
        <f>ROUND(I1203*H1203,2)</f>
        <v>0</v>
      </c>
      <c r="K1203" s="300" t="s">
        <v>3</v>
      </c>
      <c r="L1203" s="32"/>
      <c r="M1203" s="126" t="s">
        <v>3</v>
      </c>
      <c r="N1203" s="127" t="s">
        <v>39</v>
      </c>
      <c r="O1203" s="128">
        <v>0.055</v>
      </c>
      <c r="P1203" s="128">
        <f>O1203*H1203</f>
        <v>2.024</v>
      </c>
      <c r="Q1203" s="128">
        <v>0.00011</v>
      </c>
      <c r="R1203" s="128">
        <f>Q1203*H1203</f>
        <v>0.0040479999999999995</v>
      </c>
      <c r="S1203" s="128">
        <v>0</v>
      </c>
      <c r="T1203" s="129">
        <f>S1203*H1203</f>
        <v>0</v>
      </c>
      <c r="U1203" s="31"/>
      <c r="V1203" s="31"/>
      <c r="W1203" s="31"/>
      <c r="X1203" s="31"/>
      <c r="Y1203" s="31"/>
      <c r="Z1203" s="31"/>
      <c r="AA1203" s="31"/>
      <c r="AB1203" s="31"/>
      <c r="AC1203" s="31"/>
      <c r="AD1203" s="31"/>
      <c r="AE1203" s="31"/>
      <c r="AR1203" s="130" t="s">
        <v>323</v>
      </c>
      <c r="AT1203" s="130" t="s">
        <v>170</v>
      </c>
      <c r="AU1203" s="130" t="s">
        <v>78</v>
      </c>
      <c r="AY1203" s="19" t="s">
        <v>168</v>
      </c>
      <c r="BE1203" s="131">
        <f>IF(N1203="základní",J1203,0)</f>
        <v>0</v>
      </c>
      <c r="BF1203" s="131">
        <f>IF(N1203="snížená",J1203,0)</f>
        <v>0</v>
      </c>
      <c r="BG1203" s="131">
        <f>IF(N1203="zákl. přenesená",J1203,0)</f>
        <v>0</v>
      </c>
      <c r="BH1203" s="131">
        <f>IF(N1203="sníž. přenesená",J1203,0)</f>
        <v>0</v>
      </c>
      <c r="BI1203" s="131">
        <f>IF(N1203="nulová",J1203,0)</f>
        <v>0</v>
      </c>
      <c r="BJ1203" s="19" t="s">
        <v>76</v>
      </c>
      <c r="BK1203" s="131">
        <f>ROUND(I1203*H1203,2)</f>
        <v>0</v>
      </c>
      <c r="BL1203" s="19" t="s">
        <v>323</v>
      </c>
      <c r="BM1203" s="130" t="s">
        <v>1441</v>
      </c>
    </row>
    <row r="1204" spans="1:51" s="13" customFormat="1" ht="12">
      <c r="A1204" s="306"/>
      <c r="B1204" s="307"/>
      <c r="C1204" s="306"/>
      <c r="D1204" s="308" t="s">
        <v>179</v>
      </c>
      <c r="E1204" s="309" t="s">
        <v>3</v>
      </c>
      <c r="F1204" s="310" t="s">
        <v>1154</v>
      </c>
      <c r="G1204" s="306"/>
      <c r="H1204" s="309" t="s">
        <v>3</v>
      </c>
      <c r="I1204" s="267"/>
      <c r="J1204" s="306"/>
      <c r="K1204" s="306"/>
      <c r="L1204" s="134"/>
      <c r="M1204" s="136"/>
      <c r="N1204" s="137"/>
      <c r="O1204" s="137"/>
      <c r="P1204" s="137"/>
      <c r="Q1204" s="137"/>
      <c r="R1204" s="137"/>
      <c r="S1204" s="137"/>
      <c r="T1204" s="138"/>
      <c r="AT1204" s="135" t="s">
        <v>179</v>
      </c>
      <c r="AU1204" s="135" t="s">
        <v>78</v>
      </c>
      <c r="AV1204" s="13" t="s">
        <v>76</v>
      </c>
      <c r="AW1204" s="13" t="s">
        <v>30</v>
      </c>
      <c r="AX1204" s="13" t="s">
        <v>68</v>
      </c>
      <c r="AY1204" s="135" t="s">
        <v>168</v>
      </c>
    </row>
    <row r="1205" spans="1:51" s="14" customFormat="1" ht="12">
      <c r="A1205" s="311"/>
      <c r="B1205" s="312"/>
      <c r="C1205" s="311"/>
      <c r="D1205" s="308" t="s">
        <v>179</v>
      </c>
      <c r="E1205" s="313" t="s">
        <v>3</v>
      </c>
      <c r="F1205" s="314" t="s">
        <v>1442</v>
      </c>
      <c r="G1205" s="311"/>
      <c r="H1205" s="315">
        <v>5.6</v>
      </c>
      <c r="I1205" s="268"/>
      <c r="J1205" s="311"/>
      <c r="K1205" s="311"/>
      <c r="L1205" s="139"/>
      <c r="M1205" s="141"/>
      <c r="N1205" s="142"/>
      <c r="O1205" s="142"/>
      <c r="P1205" s="142"/>
      <c r="Q1205" s="142"/>
      <c r="R1205" s="142"/>
      <c r="S1205" s="142"/>
      <c r="T1205" s="143"/>
      <c r="AT1205" s="140" t="s">
        <v>179</v>
      </c>
      <c r="AU1205" s="140" t="s">
        <v>78</v>
      </c>
      <c r="AV1205" s="14" t="s">
        <v>78</v>
      </c>
      <c r="AW1205" s="14" t="s">
        <v>30</v>
      </c>
      <c r="AX1205" s="14" t="s">
        <v>68</v>
      </c>
      <c r="AY1205" s="140" t="s">
        <v>168</v>
      </c>
    </row>
    <row r="1206" spans="1:51" s="14" customFormat="1" ht="12">
      <c r="A1206" s="311"/>
      <c r="B1206" s="312"/>
      <c r="C1206" s="311"/>
      <c r="D1206" s="308" t="s">
        <v>179</v>
      </c>
      <c r="E1206" s="313" t="s">
        <v>3</v>
      </c>
      <c r="F1206" s="314" t="s">
        <v>1443</v>
      </c>
      <c r="G1206" s="311"/>
      <c r="H1206" s="315">
        <v>3</v>
      </c>
      <c r="I1206" s="268"/>
      <c r="J1206" s="311"/>
      <c r="K1206" s="311"/>
      <c r="L1206" s="139"/>
      <c r="M1206" s="141"/>
      <c r="N1206" s="142"/>
      <c r="O1206" s="142"/>
      <c r="P1206" s="142"/>
      <c r="Q1206" s="142"/>
      <c r="R1206" s="142"/>
      <c r="S1206" s="142"/>
      <c r="T1206" s="143"/>
      <c r="AT1206" s="140" t="s">
        <v>179</v>
      </c>
      <c r="AU1206" s="140" t="s">
        <v>78</v>
      </c>
      <c r="AV1206" s="14" t="s">
        <v>78</v>
      </c>
      <c r="AW1206" s="14" t="s">
        <v>30</v>
      </c>
      <c r="AX1206" s="14" t="s">
        <v>68</v>
      </c>
      <c r="AY1206" s="140" t="s">
        <v>168</v>
      </c>
    </row>
    <row r="1207" spans="1:51" s="13" customFormat="1" ht="12">
      <c r="A1207" s="306"/>
      <c r="B1207" s="307"/>
      <c r="C1207" s="306"/>
      <c r="D1207" s="308" t="s">
        <v>179</v>
      </c>
      <c r="E1207" s="309" t="s">
        <v>3</v>
      </c>
      <c r="F1207" s="310" t="s">
        <v>465</v>
      </c>
      <c r="G1207" s="306"/>
      <c r="H1207" s="309" t="s">
        <v>3</v>
      </c>
      <c r="I1207" s="267"/>
      <c r="J1207" s="306"/>
      <c r="K1207" s="306"/>
      <c r="L1207" s="134"/>
      <c r="M1207" s="136"/>
      <c r="N1207" s="137"/>
      <c r="O1207" s="137"/>
      <c r="P1207" s="137"/>
      <c r="Q1207" s="137"/>
      <c r="R1207" s="137"/>
      <c r="S1207" s="137"/>
      <c r="T1207" s="138"/>
      <c r="AT1207" s="135" t="s">
        <v>179</v>
      </c>
      <c r="AU1207" s="135" t="s">
        <v>78</v>
      </c>
      <c r="AV1207" s="13" t="s">
        <v>76</v>
      </c>
      <c r="AW1207" s="13" t="s">
        <v>30</v>
      </c>
      <c r="AX1207" s="13" t="s">
        <v>68</v>
      </c>
      <c r="AY1207" s="135" t="s">
        <v>168</v>
      </c>
    </row>
    <row r="1208" spans="1:51" s="14" customFormat="1" ht="12">
      <c r="A1208" s="311"/>
      <c r="B1208" s="312"/>
      <c r="C1208" s="311"/>
      <c r="D1208" s="308" t="s">
        <v>179</v>
      </c>
      <c r="E1208" s="313" t="s">
        <v>3</v>
      </c>
      <c r="F1208" s="314" t="s">
        <v>1444</v>
      </c>
      <c r="G1208" s="311"/>
      <c r="H1208" s="315">
        <v>2.7</v>
      </c>
      <c r="I1208" s="268"/>
      <c r="J1208" s="311"/>
      <c r="K1208" s="311"/>
      <c r="L1208" s="139"/>
      <c r="M1208" s="141"/>
      <c r="N1208" s="142"/>
      <c r="O1208" s="142"/>
      <c r="P1208" s="142"/>
      <c r="Q1208" s="142"/>
      <c r="R1208" s="142"/>
      <c r="S1208" s="142"/>
      <c r="T1208" s="143"/>
      <c r="AT1208" s="140" t="s">
        <v>179</v>
      </c>
      <c r="AU1208" s="140" t="s">
        <v>78</v>
      </c>
      <c r="AV1208" s="14" t="s">
        <v>78</v>
      </c>
      <c r="AW1208" s="14" t="s">
        <v>30</v>
      </c>
      <c r="AX1208" s="14" t="s">
        <v>68</v>
      </c>
      <c r="AY1208" s="140" t="s">
        <v>168</v>
      </c>
    </row>
    <row r="1209" spans="1:51" s="13" customFormat="1" ht="12">
      <c r="A1209" s="306"/>
      <c r="B1209" s="307"/>
      <c r="C1209" s="306"/>
      <c r="D1209" s="308" t="s">
        <v>179</v>
      </c>
      <c r="E1209" s="309" t="s">
        <v>3</v>
      </c>
      <c r="F1209" s="310" t="s">
        <v>467</v>
      </c>
      <c r="G1209" s="306"/>
      <c r="H1209" s="309" t="s">
        <v>3</v>
      </c>
      <c r="I1209" s="267"/>
      <c r="J1209" s="306"/>
      <c r="K1209" s="306"/>
      <c r="L1209" s="134"/>
      <c r="M1209" s="136"/>
      <c r="N1209" s="137"/>
      <c r="O1209" s="137"/>
      <c r="P1209" s="137"/>
      <c r="Q1209" s="137"/>
      <c r="R1209" s="137"/>
      <c r="S1209" s="137"/>
      <c r="T1209" s="138"/>
      <c r="AT1209" s="135" t="s">
        <v>179</v>
      </c>
      <c r="AU1209" s="135" t="s">
        <v>78</v>
      </c>
      <c r="AV1209" s="13" t="s">
        <v>76</v>
      </c>
      <c r="AW1209" s="13" t="s">
        <v>30</v>
      </c>
      <c r="AX1209" s="13" t="s">
        <v>68</v>
      </c>
      <c r="AY1209" s="135" t="s">
        <v>168</v>
      </c>
    </row>
    <row r="1210" spans="1:51" s="14" customFormat="1" ht="12">
      <c r="A1210" s="311"/>
      <c r="B1210" s="312"/>
      <c r="C1210" s="311"/>
      <c r="D1210" s="308" t="s">
        <v>179</v>
      </c>
      <c r="E1210" s="313" t="s">
        <v>3</v>
      </c>
      <c r="F1210" s="314" t="s">
        <v>1445</v>
      </c>
      <c r="G1210" s="311"/>
      <c r="H1210" s="315">
        <v>8</v>
      </c>
      <c r="I1210" s="268"/>
      <c r="J1210" s="311"/>
      <c r="K1210" s="311"/>
      <c r="L1210" s="139"/>
      <c r="M1210" s="141"/>
      <c r="N1210" s="142"/>
      <c r="O1210" s="142"/>
      <c r="P1210" s="142"/>
      <c r="Q1210" s="142"/>
      <c r="R1210" s="142"/>
      <c r="S1210" s="142"/>
      <c r="T1210" s="143"/>
      <c r="AT1210" s="140" t="s">
        <v>179</v>
      </c>
      <c r="AU1210" s="140" t="s">
        <v>78</v>
      </c>
      <c r="AV1210" s="14" t="s">
        <v>78</v>
      </c>
      <c r="AW1210" s="14" t="s">
        <v>30</v>
      </c>
      <c r="AX1210" s="14" t="s">
        <v>68</v>
      </c>
      <c r="AY1210" s="140" t="s">
        <v>168</v>
      </c>
    </row>
    <row r="1211" spans="1:51" s="14" customFormat="1" ht="12">
      <c r="A1211" s="311"/>
      <c r="B1211" s="312"/>
      <c r="C1211" s="311"/>
      <c r="D1211" s="308" t="s">
        <v>179</v>
      </c>
      <c r="E1211" s="313" t="s">
        <v>3</v>
      </c>
      <c r="F1211" s="314" t="s">
        <v>1446</v>
      </c>
      <c r="G1211" s="311"/>
      <c r="H1211" s="315">
        <v>8</v>
      </c>
      <c r="I1211" s="268"/>
      <c r="J1211" s="311"/>
      <c r="K1211" s="311"/>
      <c r="L1211" s="139"/>
      <c r="M1211" s="141"/>
      <c r="N1211" s="142"/>
      <c r="O1211" s="142"/>
      <c r="P1211" s="142"/>
      <c r="Q1211" s="142"/>
      <c r="R1211" s="142"/>
      <c r="S1211" s="142"/>
      <c r="T1211" s="143"/>
      <c r="AT1211" s="140" t="s">
        <v>179</v>
      </c>
      <c r="AU1211" s="140" t="s">
        <v>78</v>
      </c>
      <c r="AV1211" s="14" t="s">
        <v>78</v>
      </c>
      <c r="AW1211" s="14" t="s">
        <v>30</v>
      </c>
      <c r="AX1211" s="14" t="s">
        <v>68</v>
      </c>
      <c r="AY1211" s="140" t="s">
        <v>168</v>
      </c>
    </row>
    <row r="1212" spans="1:51" s="14" customFormat="1" ht="12">
      <c r="A1212" s="311"/>
      <c r="B1212" s="312"/>
      <c r="C1212" s="311"/>
      <c r="D1212" s="308" t="s">
        <v>179</v>
      </c>
      <c r="E1212" s="313" t="s">
        <v>3</v>
      </c>
      <c r="F1212" s="314" t="s">
        <v>1447</v>
      </c>
      <c r="G1212" s="311"/>
      <c r="H1212" s="315">
        <v>6.3</v>
      </c>
      <c r="I1212" s="268"/>
      <c r="J1212" s="311"/>
      <c r="K1212" s="311"/>
      <c r="L1212" s="139"/>
      <c r="M1212" s="141"/>
      <c r="N1212" s="142"/>
      <c r="O1212" s="142"/>
      <c r="P1212" s="142"/>
      <c r="Q1212" s="142"/>
      <c r="R1212" s="142"/>
      <c r="S1212" s="142"/>
      <c r="T1212" s="143"/>
      <c r="AT1212" s="140" t="s">
        <v>179</v>
      </c>
      <c r="AU1212" s="140" t="s">
        <v>78</v>
      </c>
      <c r="AV1212" s="14" t="s">
        <v>78</v>
      </c>
      <c r="AW1212" s="14" t="s">
        <v>30</v>
      </c>
      <c r="AX1212" s="14" t="s">
        <v>68</v>
      </c>
      <c r="AY1212" s="140" t="s">
        <v>168</v>
      </c>
    </row>
    <row r="1213" spans="1:51" s="13" customFormat="1" ht="12">
      <c r="A1213" s="306"/>
      <c r="B1213" s="307"/>
      <c r="C1213" s="306"/>
      <c r="D1213" s="308" t="s">
        <v>179</v>
      </c>
      <c r="E1213" s="309" t="s">
        <v>3</v>
      </c>
      <c r="F1213" s="310" t="s">
        <v>1160</v>
      </c>
      <c r="G1213" s="306"/>
      <c r="H1213" s="309" t="s">
        <v>3</v>
      </c>
      <c r="I1213" s="267"/>
      <c r="J1213" s="306"/>
      <c r="K1213" s="306"/>
      <c r="L1213" s="134"/>
      <c r="M1213" s="136"/>
      <c r="N1213" s="137"/>
      <c r="O1213" s="137"/>
      <c r="P1213" s="137"/>
      <c r="Q1213" s="137"/>
      <c r="R1213" s="137"/>
      <c r="S1213" s="137"/>
      <c r="T1213" s="138"/>
      <c r="AT1213" s="135" t="s">
        <v>179</v>
      </c>
      <c r="AU1213" s="135" t="s">
        <v>78</v>
      </c>
      <c r="AV1213" s="13" t="s">
        <v>76</v>
      </c>
      <c r="AW1213" s="13" t="s">
        <v>30</v>
      </c>
      <c r="AX1213" s="13" t="s">
        <v>68</v>
      </c>
      <c r="AY1213" s="135" t="s">
        <v>168</v>
      </c>
    </row>
    <row r="1214" spans="1:51" s="14" customFormat="1" ht="12">
      <c r="A1214" s="311"/>
      <c r="B1214" s="312"/>
      <c r="C1214" s="311"/>
      <c r="D1214" s="308" t="s">
        <v>179</v>
      </c>
      <c r="E1214" s="313" t="s">
        <v>3</v>
      </c>
      <c r="F1214" s="314" t="s">
        <v>1448</v>
      </c>
      <c r="G1214" s="311"/>
      <c r="H1214" s="315">
        <v>3.2</v>
      </c>
      <c r="I1214" s="268"/>
      <c r="J1214" s="311"/>
      <c r="K1214" s="311"/>
      <c r="L1214" s="139"/>
      <c r="M1214" s="141"/>
      <c r="N1214" s="142"/>
      <c r="O1214" s="142"/>
      <c r="P1214" s="142"/>
      <c r="Q1214" s="142"/>
      <c r="R1214" s="142"/>
      <c r="S1214" s="142"/>
      <c r="T1214" s="143"/>
      <c r="AT1214" s="140" t="s">
        <v>179</v>
      </c>
      <c r="AU1214" s="140" t="s">
        <v>78</v>
      </c>
      <c r="AV1214" s="14" t="s">
        <v>78</v>
      </c>
      <c r="AW1214" s="14" t="s">
        <v>30</v>
      </c>
      <c r="AX1214" s="14" t="s">
        <v>68</v>
      </c>
      <c r="AY1214" s="140" t="s">
        <v>168</v>
      </c>
    </row>
    <row r="1215" spans="1:51" s="15" customFormat="1" ht="12">
      <c r="A1215" s="316"/>
      <c r="B1215" s="317"/>
      <c r="C1215" s="316"/>
      <c r="D1215" s="308" t="s">
        <v>179</v>
      </c>
      <c r="E1215" s="318" t="s">
        <v>3</v>
      </c>
      <c r="F1215" s="319" t="s">
        <v>186</v>
      </c>
      <c r="G1215" s="316"/>
      <c r="H1215" s="320">
        <v>36.8</v>
      </c>
      <c r="I1215" s="269"/>
      <c r="J1215" s="316"/>
      <c r="K1215" s="316"/>
      <c r="L1215" s="144"/>
      <c r="M1215" s="146"/>
      <c r="N1215" s="147"/>
      <c r="O1215" s="147"/>
      <c r="P1215" s="147"/>
      <c r="Q1215" s="147"/>
      <c r="R1215" s="147"/>
      <c r="S1215" s="147"/>
      <c r="T1215" s="148"/>
      <c r="AT1215" s="145" t="s">
        <v>179</v>
      </c>
      <c r="AU1215" s="145" t="s">
        <v>78</v>
      </c>
      <c r="AV1215" s="15" t="s">
        <v>175</v>
      </c>
      <c r="AW1215" s="15" t="s">
        <v>30</v>
      </c>
      <c r="AX1215" s="15" t="s">
        <v>76</v>
      </c>
      <c r="AY1215" s="145" t="s">
        <v>168</v>
      </c>
    </row>
    <row r="1216" spans="1:65" s="2" customFormat="1" ht="24.2" customHeight="1">
      <c r="A1216" s="273"/>
      <c r="B1216" s="276"/>
      <c r="C1216" s="298" t="s">
        <v>1449</v>
      </c>
      <c r="D1216" s="298" t="s">
        <v>170</v>
      </c>
      <c r="E1216" s="299" t="s">
        <v>1450</v>
      </c>
      <c r="F1216" s="300" t="s">
        <v>1451</v>
      </c>
      <c r="G1216" s="301" t="s">
        <v>263</v>
      </c>
      <c r="H1216" s="302">
        <v>44.565</v>
      </c>
      <c r="I1216" s="266"/>
      <c r="J1216" s="303">
        <f>ROUND(I1216*H1216,2)</f>
        <v>0</v>
      </c>
      <c r="K1216" s="300" t="s">
        <v>174</v>
      </c>
      <c r="L1216" s="32"/>
      <c r="M1216" s="126" t="s">
        <v>3</v>
      </c>
      <c r="N1216" s="127" t="s">
        <v>39</v>
      </c>
      <c r="O1216" s="128">
        <v>0.968</v>
      </c>
      <c r="P1216" s="128">
        <f>O1216*H1216</f>
        <v>43.13892</v>
      </c>
      <c r="Q1216" s="128">
        <v>0.01259</v>
      </c>
      <c r="R1216" s="128">
        <f>Q1216*H1216</f>
        <v>0.56107335</v>
      </c>
      <c r="S1216" s="128">
        <v>0</v>
      </c>
      <c r="T1216" s="129">
        <f>S1216*H1216</f>
        <v>0</v>
      </c>
      <c r="U1216" s="31"/>
      <c r="V1216" s="31"/>
      <c r="W1216" s="31"/>
      <c r="X1216" s="31"/>
      <c r="Y1216" s="31"/>
      <c r="Z1216" s="31"/>
      <c r="AA1216" s="31"/>
      <c r="AB1216" s="31"/>
      <c r="AC1216" s="31"/>
      <c r="AD1216" s="31"/>
      <c r="AE1216" s="31"/>
      <c r="AR1216" s="130" t="s">
        <v>175</v>
      </c>
      <c r="AT1216" s="130" t="s">
        <v>170</v>
      </c>
      <c r="AU1216" s="130" t="s">
        <v>78</v>
      </c>
      <c r="AY1216" s="19" t="s">
        <v>168</v>
      </c>
      <c r="BE1216" s="131">
        <f>IF(N1216="základní",J1216,0)</f>
        <v>0</v>
      </c>
      <c r="BF1216" s="131">
        <f>IF(N1216="snížená",J1216,0)</f>
        <v>0</v>
      </c>
      <c r="BG1216" s="131">
        <f>IF(N1216="zákl. přenesená",J1216,0)</f>
        <v>0</v>
      </c>
      <c r="BH1216" s="131">
        <f>IF(N1216="sníž. přenesená",J1216,0)</f>
        <v>0</v>
      </c>
      <c r="BI1216" s="131">
        <f>IF(N1216="nulová",J1216,0)</f>
        <v>0</v>
      </c>
      <c r="BJ1216" s="19" t="s">
        <v>76</v>
      </c>
      <c r="BK1216" s="131">
        <f>ROUND(I1216*H1216,2)</f>
        <v>0</v>
      </c>
      <c r="BL1216" s="19" t="s">
        <v>175</v>
      </c>
      <c r="BM1216" s="130" t="s">
        <v>1452</v>
      </c>
    </row>
    <row r="1217" spans="1:47" s="2" customFormat="1" ht="12">
      <c r="A1217" s="273"/>
      <c r="B1217" s="276"/>
      <c r="C1217" s="273"/>
      <c r="D1217" s="304" t="s">
        <v>177</v>
      </c>
      <c r="E1217" s="273"/>
      <c r="F1217" s="305" t="s">
        <v>1453</v>
      </c>
      <c r="G1217" s="273"/>
      <c r="H1217" s="273"/>
      <c r="I1217" s="263"/>
      <c r="J1217" s="273"/>
      <c r="K1217" s="273"/>
      <c r="L1217" s="32"/>
      <c r="M1217" s="132"/>
      <c r="N1217" s="133"/>
      <c r="O1217" s="50"/>
      <c r="P1217" s="50"/>
      <c r="Q1217" s="50"/>
      <c r="R1217" s="50"/>
      <c r="S1217" s="50"/>
      <c r="T1217" s="51"/>
      <c r="U1217" s="31"/>
      <c r="V1217" s="31"/>
      <c r="W1217" s="31"/>
      <c r="X1217" s="31"/>
      <c r="Y1217" s="31"/>
      <c r="Z1217" s="31"/>
      <c r="AA1217" s="31"/>
      <c r="AB1217" s="31"/>
      <c r="AC1217" s="31"/>
      <c r="AD1217" s="31"/>
      <c r="AE1217" s="31"/>
      <c r="AT1217" s="19" t="s">
        <v>177</v>
      </c>
      <c r="AU1217" s="19" t="s">
        <v>78</v>
      </c>
    </row>
    <row r="1218" spans="1:51" s="14" customFormat="1" ht="12">
      <c r="A1218" s="311"/>
      <c r="B1218" s="312"/>
      <c r="C1218" s="311"/>
      <c r="D1218" s="308" t="s">
        <v>179</v>
      </c>
      <c r="E1218" s="313" t="s">
        <v>3</v>
      </c>
      <c r="F1218" s="314" t="s">
        <v>586</v>
      </c>
      <c r="G1218" s="311"/>
      <c r="H1218" s="315">
        <v>3.2</v>
      </c>
      <c r="I1218" s="268"/>
      <c r="J1218" s="311"/>
      <c r="K1218" s="311"/>
      <c r="L1218" s="139"/>
      <c r="M1218" s="141"/>
      <c r="N1218" s="142"/>
      <c r="O1218" s="142"/>
      <c r="P1218" s="142"/>
      <c r="Q1218" s="142"/>
      <c r="R1218" s="142"/>
      <c r="S1218" s="142"/>
      <c r="T1218" s="143"/>
      <c r="AT1218" s="140" t="s">
        <v>179</v>
      </c>
      <c r="AU1218" s="140" t="s">
        <v>78</v>
      </c>
      <c r="AV1218" s="14" t="s">
        <v>78</v>
      </c>
      <c r="AW1218" s="14" t="s">
        <v>30</v>
      </c>
      <c r="AX1218" s="14" t="s">
        <v>68</v>
      </c>
      <c r="AY1218" s="140" t="s">
        <v>168</v>
      </c>
    </row>
    <row r="1219" spans="1:51" s="14" customFormat="1" ht="12">
      <c r="A1219" s="311"/>
      <c r="B1219" s="312"/>
      <c r="C1219" s="311"/>
      <c r="D1219" s="308" t="s">
        <v>179</v>
      </c>
      <c r="E1219" s="313" t="s">
        <v>3</v>
      </c>
      <c r="F1219" s="314" t="s">
        <v>583</v>
      </c>
      <c r="G1219" s="311"/>
      <c r="H1219" s="315">
        <v>1.5</v>
      </c>
      <c r="I1219" s="268"/>
      <c r="J1219" s="311"/>
      <c r="K1219" s="311"/>
      <c r="L1219" s="139"/>
      <c r="M1219" s="141"/>
      <c r="N1219" s="142"/>
      <c r="O1219" s="142"/>
      <c r="P1219" s="142"/>
      <c r="Q1219" s="142"/>
      <c r="R1219" s="142"/>
      <c r="S1219" s="142"/>
      <c r="T1219" s="143"/>
      <c r="AT1219" s="140" t="s">
        <v>179</v>
      </c>
      <c r="AU1219" s="140" t="s">
        <v>78</v>
      </c>
      <c r="AV1219" s="14" t="s">
        <v>78</v>
      </c>
      <c r="AW1219" s="14" t="s">
        <v>30</v>
      </c>
      <c r="AX1219" s="14" t="s">
        <v>68</v>
      </c>
      <c r="AY1219" s="140" t="s">
        <v>168</v>
      </c>
    </row>
    <row r="1220" spans="1:51" s="14" customFormat="1" ht="12">
      <c r="A1220" s="311"/>
      <c r="B1220" s="312"/>
      <c r="C1220" s="311"/>
      <c r="D1220" s="308" t="s">
        <v>179</v>
      </c>
      <c r="E1220" s="313" t="s">
        <v>3</v>
      </c>
      <c r="F1220" s="314" t="s">
        <v>588</v>
      </c>
      <c r="G1220" s="311"/>
      <c r="H1220" s="315">
        <v>10.8</v>
      </c>
      <c r="I1220" s="268"/>
      <c r="J1220" s="311"/>
      <c r="K1220" s="311"/>
      <c r="L1220" s="139"/>
      <c r="M1220" s="141"/>
      <c r="N1220" s="142"/>
      <c r="O1220" s="142"/>
      <c r="P1220" s="142"/>
      <c r="Q1220" s="142"/>
      <c r="R1220" s="142"/>
      <c r="S1220" s="142"/>
      <c r="T1220" s="143"/>
      <c r="AT1220" s="140" t="s">
        <v>179</v>
      </c>
      <c r="AU1220" s="140" t="s">
        <v>78</v>
      </c>
      <c r="AV1220" s="14" t="s">
        <v>78</v>
      </c>
      <c r="AW1220" s="14" t="s">
        <v>30</v>
      </c>
      <c r="AX1220" s="14" t="s">
        <v>68</v>
      </c>
      <c r="AY1220" s="140" t="s">
        <v>168</v>
      </c>
    </row>
    <row r="1221" spans="1:51" s="14" customFormat="1" ht="12">
      <c r="A1221" s="311"/>
      <c r="B1221" s="312"/>
      <c r="C1221" s="311"/>
      <c r="D1221" s="308" t="s">
        <v>179</v>
      </c>
      <c r="E1221" s="313" t="s">
        <v>3</v>
      </c>
      <c r="F1221" s="314" t="s">
        <v>1454</v>
      </c>
      <c r="G1221" s="311"/>
      <c r="H1221" s="315">
        <v>10.065</v>
      </c>
      <c r="I1221" s="268"/>
      <c r="J1221" s="311"/>
      <c r="K1221" s="311"/>
      <c r="L1221" s="139"/>
      <c r="M1221" s="141"/>
      <c r="N1221" s="142"/>
      <c r="O1221" s="142"/>
      <c r="P1221" s="142"/>
      <c r="Q1221" s="142"/>
      <c r="R1221" s="142"/>
      <c r="S1221" s="142"/>
      <c r="T1221" s="143"/>
      <c r="AT1221" s="140" t="s">
        <v>179</v>
      </c>
      <c r="AU1221" s="140" t="s">
        <v>78</v>
      </c>
      <c r="AV1221" s="14" t="s">
        <v>78</v>
      </c>
      <c r="AW1221" s="14" t="s">
        <v>30</v>
      </c>
      <c r="AX1221" s="14" t="s">
        <v>68</v>
      </c>
      <c r="AY1221" s="140" t="s">
        <v>168</v>
      </c>
    </row>
    <row r="1222" spans="1:51" s="14" customFormat="1" ht="12">
      <c r="A1222" s="311"/>
      <c r="B1222" s="312"/>
      <c r="C1222" s="311"/>
      <c r="D1222" s="308" t="s">
        <v>179</v>
      </c>
      <c r="E1222" s="313" t="s">
        <v>3</v>
      </c>
      <c r="F1222" s="314" t="s">
        <v>584</v>
      </c>
      <c r="G1222" s="311"/>
      <c r="H1222" s="315">
        <v>13.6</v>
      </c>
      <c r="I1222" s="268"/>
      <c r="J1222" s="311"/>
      <c r="K1222" s="311"/>
      <c r="L1222" s="139"/>
      <c r="M1222" s="141"/>
      <c r="N1222" s="142"/>
      <c r="O1222" s="142"/>
      <c r="P1222" s="142"/>
      <c r="Q1222" s="142"/>
      <c r="R1222" s="142"/>
      <c r="S1222" s="142"/>
      <c r="T1222" s="143"/>
      <c r="AT1222" s="140" t="s">
        <v>179</v>
      </c>
      <c r="AU1222" s="140" t="s">
        <v>78</v>
      </c>
      <c r="AV1222" s="14" t="s">
        <v>78</v>
      </c>
      <c r="AW1222" s="14" t="s">
        <v>30</v>
      </c>
      <c r="AX1222" s="14" t="s">
        <v>68</v>
      </c>
      <c r="AY1222" s="140" t="s">
        <v>168</v>
      </c>
    </row>
    <row r="1223" spans="1:51" s="14" customFormat="1" ht="12">
      <c r="A1223" s="311"/>
      <c r="B1223" s="312"/>
      <c r="C1223" s="311"/>
      <c r="D1223" s="308" t="s">
        <v>179</v>
      </c>
      <c r="E1223" s="313" t="s">
        <v>3</v>
      </c>
      <c r="F1223" s="314" t="s">
        <v>590</v>
      </c>
      <c r="G1223" s="311"/>
      <c r="H1223" s="315">
        <v>5.4</v>
      </c>
      <c r="I1223" s="268"/>
      <c r="J1223" s="311"/>
      <c r="K1223" s="311"/>
      <c r="L1223" s="139"/>
      <c r="M1223" s="141"/>
      <c r="N1223" s="142"/>
      <c r="O1223" s="142"/>
      <c r="P1223" s="142"/>
      <c r="Q1223" s="142"/>
      <c r="R1223" s="142"/>
      <c r="S1223" s="142"/>
      <c r="T1223" s="143"/>
      <c r="AT1223" s="140" t="s">
        <v>179</v>
      </c>
      <c r="AU1223" s="140" t="s">
        <v>78</v>
      </c>
      <c r="AV1223" s="14" t="s">
        <v>78</v>
      </c>
      <c r="AW1223" s="14" t="s">
        <v>30</v>
      </c>
      <c r="AX1223" s="14" t="s">
        <v>68</v>
      </c>
      <c r="AY1223" s="140" t="s">
        <v>168</v>
      </c>
    </row>
    <row r="1224" spans="1:51" s="15" customFormat="1" ht="12">
      <c r="A1224" s="316"/>
      <c r="B1224" s="317"/>
      <c r="C1224" s="316"/>
      <c r="D1224" s="308" t="s">
        <v>179</v>
      </c>
      <c r="E1224" s="318" t="s">
        <v>3</v>
      </c>
      <c r="F1224" s="319" t="s">
        <v>186</v>
      </c>
      <c r="G1224" s="316"/>
      <c r="H1224" s="320">
        <v>44.565</v>
      </c>
      <c r="I1224" s="269"/>
      <c r="J1224" s="316"/>
      <c r="K1224" s="316"/>
      <c r="L1224" s="144"/>
      <c r="M1224" s="146"/>
      <c r="N1224" s="147"/>
      <c r="O1224" s="147"/>
      <c r="P1224" s="147"/>
      <c r="Q1224" s="147"/>
      <c r="R1224" s="147"/>
      <c r="S1224" s="147"/>
      <c r="T1224" s="148"/>
      <c r="AT1224" s="145" t="s">
        <v>179</v>
      </c>
      <c r="AU1224" s="145" t="s">
        <v>78</v>
      </c>
      <c r="AV1224" s="15" t="s">
        <v>175</v>
      </c>
      <c r="AW1224" s="15" t="s">
        <v>30</v>
      </c>
      <c r="AX1224" s="15" t="s">
        <v>76</v>
      </c>
      <c r="AY1224" s="145" t="s">
        <v>168</v>
      </c>
    </row>
    <row r="1225" spans="1:65" s="2" customFormat="1" ht="24.2" customHeight="1">
      <c r="A1225" s="273"/>
      <c r="B1225" s="276"/>
      <c r="C1225" s="298" t="s">
        <v>1455</v>
      </c>
      <c r="D1225" s="298" t="s">
        <v>170</v>
      </c>
      <c r="E1225" s="299" t="s">
        <v>1456</v>
      </c>
      <c r="F1225" s="300" t="s">
        <v>1457</v>
      </c>
      <c r="G1225" s="301" t="s">
        <v>263</v>
      </c>
      <c r="H1225" s="302">
        <v>44.565</v>
      </c>
      <c r="I1225" s="266"/>
      <c r="J1225" s="303">
        <f>ROUND(I1225*H1225,2)</f>
        <v>0</v>
      </c>
      <c r="K1225" s="300" t="s">
        <v>174</v>
      </c>
      <c r="L1225" s="32"/>
      <c r="M1225" s="126" t="s">
        <v>3</v>
      </c>
      <c r="N1225" s="127" t="s">
        <v>39</v>
      </c>
      <c r="O1225" s="128">
        <v>0.04</v>
      </c>
      <c r="P1225" s="128">
        <f>O1225*H1225</f>
        <v>1.7826</v>
      </c>
      <c r="Q1225" s="128">
        <v>0.0001</v>
      </c>
      <c r="R1225" s="128">
        <f>Q1225*H1225</f>
        <v>0.0044565</v>
      </c>
      <c r="S1225" s="128">
        <v>0</v>
      </c>
      <c r="T1225" s="129">
        <f>S1225*H1225</f>
        <v>0</v>
      </c>
      <c r="U1225" s="31"/>
      <c r="V1225" s="31"/>
      <c r="W1225" s="31"/>
      <c r="X1225" s="31"/>
      <c r="Y1225" s="31"/>
      <c r="Z1225" s="31"/>
      <c r="AA1225" s="31"/>
      <c r="AB1225" s="31"/>
      <c r="AC1225" s="31"/>
      <c r="AD1225" s="31"/>
      <c r="AE1225" s="31"/>
      <c r="AR1225" s="130" t="s">
        <v>323</v>
      </c>
      <c r="AT1225" s="130" t="s">
        <v>170</v>
      </c>
      <c r="AU1225" s="130" t="s">
        <v>78</v>
      </c>
      <c r="AY1225" s="19" t="s">
        <v>168</v>
      </c>
      <c r="BE1225" s="131">
        <f>IF(N1225="základní",J1225,0)</f>
        <v>0</v>
      </c>
      <c r="BF1225" s="131">
        <f>IF(N1225="snížená",J1225,0)</f>
        <v>0</v>
      </c>
      <c r="BG1225" s="131">
        <f>IF(N1225="zákl. přenesená",J1225,0)</f>
        <v>0</v>
      </c>
      <c r="BH1225" s="131">
        <f>IF(N1225="sníž. přenesená",J1225,0)</f>
        <v>0</v>
      </c>
      <c r="BI1225" s="131">
        <f>IF(N1225="nulová",J1225,0)</f>
        <v>0</v>
      </c>
      <c r="BJ1225" s="19" t="s">
        <v>76</v>
      </c>
      <c r="BK1225" s="131">
        <f>ROUND(I1225*H1225,2)</f>
        <v>0</v>
      </c>
      <c r="BL1225" s="19" t="s">
        <v>323</v>
      </c>
      <c r="BM1225" s="130" t="s">
        <v>1458</v>
      </c>
    </row>
    <row r="1226" spans="1:47" s="2" customFormat="1" ht="12">
      <c r="A1226" s="273"/>
      <c r="B1226" s="276"/>
      <c r="C1226" s="273"/>
      <c r="D1226" s="304" t="s">
        <v>177</v>
      </c>
      <c r="E1226" s="273"/>
      <c r="F1226" s="305" t="s">
        <v>1459</v>
      </c>
      <c r="G1226" s="273"/>
      <c r="H1226" s="273"/>
      <c r="I1226" s="263"/>
      <c r="J1226" s="273"/>
      <c r="K1226" s="273"/>
      <c r="L1226" s="32"/>
      <c r="M1226" s="132"/>
      <c r="N1226" s="133"/>
      <c r="O1226" s="50"/>
      <c r="P1226" s="50"/>
      <c r="Q1226" s="50"/>
      <c r="R1226" s="50"/>
      <c r="S1226" s="50"/>
      <c r="T1226" s="51"/>
      <c r="U1226" s="31"/>
      <c r="V1226" s="31"/>
      <c r="W1226" s="31"/>
      <c r="X1226" s="31"/>
      <c r="Y1226" s="31"/>
      <c r="Z1226" s="31"/>
      <c r="AA1226" s="31"/>
      <c r="AB1226" s="31"/>
      <c r="AC1226" s="31"/>
      <c r="AD1226" s="31"/>
      <c r="AE1226" s="31"/>
      <c r="AT1226" s="19" t="s">
        <v>177</v>
      </c>
      <c r="AU1226" s="19" t="s">
        <v>78</v>
      </c>
    </row>
    <row r="1227" spans="1:65" s="2" customFormat="1" ht="24.2" customHeight="1">
      <c r="A1227" s="273"/>
      <c r="B1227" s="276"/>
      <c r="C1227" s="298" t="s">
        <v>1460</v>
      </c>
      <c r="D1227" s="298" t="s">
        <v>170</v>
      </c>
      <c r="E1227" s="299" t="s">
        <v>1461</v>
      </c>
      <c r="F1227" s="300" t="s">
        <v>1462</v>
      </c>
      <c r="G1227" s="301" t="s">
        <v>263</v>
      </c>
      <c r="H1227" s="302">
        <v>34.231</v>
      </c>
      <c r="I1227" s="266"/>
      <c r="J1227" s="303">
        <f>ROUND(I1227*H1227,2)</f>
        <v>0</v>
      </c>
      <c r="K1227" s="300" t="s">
        <v>3</v>
      </c>
      <c r="L1227" s="32"/>
      <c r="M1227" s="126" t="s">
        <v>3</v>
      </c>
      <c r="N1227" s="127" t="s">
        <v>39</v>
      </c>
      <c r="O1227" s="128">
        <v>0.779</v>
      </c>
      <c r="P1227" s="128">
        <f>O1227*H1227</f>
        <v>26.665949</v>
      </c>
      <c r="Q1227" s="128">
        <v>0.02118</v>
      </c>
      <c r="R1227" s="128">
        <f>Q1227*H1227</f>
        <v>0.72501258</v>
      </c>
      <c r="S1227" s="128">
        <v>0</v>
      </c>
      <c r="T1227" s="129">
        <f>S1227*H1227</f>
        <v>0</v>
      </c>
      <c r="U1227" s="31"/>
      <c r="V1227" s="31"/>
      <c r="W1227" s="31"/>
      <c r="X1227" s="31"/>
      <c r="Y1227" s="31"/>
      <c r="Z1227" s="31"/>
      <c r="AA1227" s="31"/>
      <c r="AB1227" s="31"/>
      <c r="AC1227" s="31"/>
      <c r="AD1227" s="31"/>
      <c r="AE1227" s="31"/>
      <c r="AR1227" s="130" t="s">
        <v>323</v>
      </c>
      <c r="AT1227" s="130" t="s">
        <v>170</v>
      </c>
      <c r="AU1227" s="130" t="s">
        <v>78</v>
      </c>
      <c r="AY1227" s="19" t="s">
        <v>168</v>
      </c>
      <c r="BE1227" s="131">
        <f>IF(N1227="základní",J1227,0)</f>
        <v>0</v>
      </c>
      <c r="BF1227" s="131">
        <f>IF(N1227="snížená",J1227,0)</f>
        <v>0</v>
      </c>
      <c r="BG1227" s="131">
        <f>IF(N1227="zákl. přenesená",J1227,0)</f>
        <v>0</v>
      </c>
      <c r="BH1227" s="131">
        <f>IF(N1227="sníž. přenesená",J1227,0)</f>
        <v>0</v>
      </c>
      <c r="BI1227" s="131">
        <f>IF(N1227="nulová",J1227,0)</f>
        <v>0</v>
      </c>
      <c r="BJ1227" s="19" t="s">
        <v>76</v>
      </c>
      <c r="BK1227" s="131">
        <f>ROUND(I1227*H1227,2)</f>
        <v>0</v>
      </c>
      <c r="BL1227" s="19" t="s">
        <v>323</v>
      </c>
      <c r="BM1227" s="130" t="s">
        <v>1463</v>
      </c>
    </row>
    <row r="1228" spans="1:51" s="13" customFormat="1" ht="12">
      <c r="A1228" s="306"/>
      <c r="B1228" s="307"/>
      <c r="C1228" s="306"/>
      <c r="D1228" s="308" t="s">
        <v>179</v>
      </c>
      <c r="E1228" s="309" t="s">
        <v>3</v>
      </c>
      <c r="F1228" s="310" t="s">
        <v>465</v>
      </c>
      <c r="G1228" s="306"/>
      <c r="H1228" s="309" t="s">
        <v>3</v>
      </c>
      <c r="I1228" s="267"/>
      <c r="J1228" s="306"/>
      <c r="K1228" s="306"/>
      <c r="L1228" s="134"/>
      <c r="M1228" s="136"/>
      <c r="N1228" s="137"/>
      <c r="O1228" s="137"/>
      <c r="P1228" s="137"/>
      <c r="Q1228" s="137"/>
      <c r="R1228" s="137"/>
      <c r="S1228" s="137"/>
      <c r="T1228" s="138"/>
      <c r="AT1228" s="135" t="s">
        <v>179</v>
      </c>
      <c r="AU1228" s="135" t="s">
        <v>78</v>
      </c>
      <c r="AV1228" s="13" t="s">
        <v>76</v>
      </c>
      <c r="AW1228" s="13" t="s">
        <v>30</v>
      </c>
      <c r="AX1228" s="13" t="s">
        <v>68</v>
      </c>
      <c r="AY1228" s="135" t="s">
        <v>168</v>
      </c>
    </row>
    <row r="1229" spans="1:51" s="14" customFormat="1" ht="12">
      <c r="A1229" s="311"/>
      <c r="B1229" s="312"/>
      <c r="C1229" s="311"/>
      <c r="D1229" s="308" t="s">
        <v>179</v>
      </c>
      <c r="E1229" s="313" t="s">
        <v>3</v>
      </c>
      <c r="F1229" s="314" t="s">
        <v>1464</v>
      </c>
      <c r="G1229" s="311"/>
      <c r="H1229" s="315">
        <v>15.025</v>
      </c>
      <c r="I1229" s="268"/>
      <c r="J1229" s="311"/>
      <c r="K1229" s="311"/>
      <c r="L1229" s="139"/>
      <c r="M1229" s="141"/>
      <c r="N1229" s="142"/>
      <c r="O1229" s="142"/>
      <c r="P1229" s="142"/>
      <c r="Q1229" s="142"/>
      <c r="R1229" s="142"/>
      <c r="S1229" s="142"/>
      <c r="T1229" s="143"/>
      <c r="AT1229" s="140" t="s">
        <v>179</v>
      </c>
      <c r="AU1229" s="140" t="s">
        <v>78</v>
      </c>
      <c r="AV1229" s="14" t="s">
        <v>78</v>
      </c>
      <c r="AW1229" s="14" t="s">
        <v>30</v>
      </c>
      <c r="AX1229" s="14" t="s">
        <v>68</v>
      </c>
      <c r="AY1229" s="140" t="s">
        <v>168</v>
      </c>
    </row>
    <row r="1230" spans="1:51" s="14" customFormat="1" ht="12">
      <c r="A1230" s="311"/>
      <c r="B1230" s="312"/>
      <c r="C1230" s="311"/>
      <c r="D1230" s="308" t="s">
        <v>179</v>
      </c>
      <c r="E1230" s="313" t="s">
        <v>3</v>
      </c>
      <c r="F1230" s="314" t="s">
        <v>1465</v>
      </c>
      <c r="G1230" s="311"/>
      <c r="H1230" s="315">
        <v>-1.379</v>
      </c>
      <c r="I1230" s="268"/>
      <c r="J1230" s="311"/>
      <c r="K1230" s="311"/>
      <c r="L1230" s="139"/>
      <c r="M1230" s="141"/>
      <c r="N1230" s="142"/>
      <c r="O1230" s="142"/>
      <c r="P1230" s="142"/>
      <c r="Q1230" s="142"/>
      <c r="R1230" s="142"/>
      <c r="S1230" s="142"/>
      <c r="T1230" s="143"/>
      <c r="AT1230" s="140" t="s">
        <v>179</v>
      </c>
      <c r="AU1230" s="140" t="s">
        <v>78</v>
      </c>
      <c r="AV1230" s="14" t="s">
        <v>78</v>
      </c>
      <c r="AW1230" s="14" t="s">
        <v>30</v>
      </c>
      <c r="AX1230" s="14" t="s">
        <v>68</v>
      </c>
      <c r="AY1230" s="140" t="s">
        <v>168</v>
      </c>
    </row>
    <row r="1231" spans="1:51" s="14" customFormat="1" ht="12">
      <c r="A1231" s="311"/>
      <c r="B1231" s="312"/>
      <c r="C1231" s="311"/>
      <c r="D1231" s="308" t="s">
        <v>179</v>
      </c>
      <c r="E1231" s="313" t="s">
        <v>3</v>
      </c>
      <c r="F1231" s="314" t="s">
        <v>1466</v>
      </c>
      <c r="G1231" s="311"/>
      <c r="H1231" s="315">
        <v>-1.576</v>
      </c>
      <c r="I1231" s="268"/>
      <c r="J1231" s="311"/>
      <c r="K1231" s="311"/>
      <c r="L1231" s="139"/>
      <c r="M1231" s="141"/>
      <c r="N1231" s="142"/>
      <c r="O1231" s="142"/>
      <c r="P1231" s="142"/>
      <c r="Q1231" s="142"/>
      <c r="R1231" s="142"/>
      <c r="S1231" s="142"/>
      <c r="T1231" s="143"/>
      <c r="AT1231" s="140" t="s">
        <v>179</v>
      </c>
      <c r="AU1231" s="140" t="s">
        <v>78</v>
      </c>
      <c r="AV1231" s="14" t="s">
        <v>78</v>
      </c>
      <c r="AW1231" s="14" t="s">
        <v>30</v>
      </c>
      <c r="AX1231" s="14" t="s">
        <v>68</v>
      </c>
      <c r="AY1231" s="140" t="s">
        <v>168</v>
      </c>
    </row>
    <row r="1232" spans="1:51" s="13" customFormat="1" ht="12">
      <c r="A1232" s="306"/>
      <c r="B1232" s="307"/>
      <c r="C1232" s="306"/>
      <c r="D1232" s="308" t="s">
        <v>179</v>
      </c>
      <c r="E1232" s="309" t="s">
        <v>3</v>
      </c>
      <c r="F1232" s="310" t="s">
        <v>467</v>
      </c>
      <c r="G1232" s="306"/>
      <c r="H1232" s="309" t="s">
        <v>3</v>
      </c>
      <c r="I1232" s="267"/>
      <c r="J1232" s="306"/>
      <c r="K1232" s="306"/>
      <c r="L1232" s="134"/>
      <c r="M1232" s="136"/>
      <c r="N1232" s="137"/>
      <c r="O1232" s="137"/>
      <c r="P1232" s="137"/>
      <c r="Q1232" s="137"/>
      <c r="R1232" s="137"/>
      <c r="S1232" s="137"/>
      <c r="T1232" s="138"/>
      <c r="AT1232" s="135" t="s">
        <v>179</v>
      </c>
      <c r="AU1232" s="135" t="s">
        <v>78</v>
      </c>
      <c r="AV1232" s="13" t="s">
        <v>76</v>
      </c>
      <c r="AW1232" s="13" t="s">
        <v>30</v>
      </c>
      <c r="AX1232" s="13" t="s">
        <v>68</v>
      </c>
      <c r="AY1232" s="135" t="s">
        <v>168</v>
      </c>
    </row>
    <row r="1233" spans="1:51" s="14" customFormat="1" ht="12">
      <c r="A1233" s="311"/>
      <c r="B1233" s="312"/>
      <c r="C1233" s="311"/>
      <c r="D1233" s="308" t="s">
        <v>179</v>
      </c>
      <c r="E1233" s="313" t="s">
        <v>3</v>
      </c>
      <c r="F1233" s="314" t="s">
        <v>1467</v>
      </c>
      <c r="G1233" s="311"/>
      <c r="H1233" s="315">
        <v>11.834</v>
      </c>
      <c r="I1233" s="268"/>
      <c r="J1233" s="311"/>
      <c r="K1233" s="311"/>
      <c r="L1233" s="139"/>
      <c r="M1233" s="141"/>
      <c r="N1233" s="142"/>
      <c r="O1233" s="142"/>
      <c r="P1233" s="142"/>
      <c r="Q1233" s="142"/>
      <c r="R1233" s="142"/>
      <c r="S1233" s="142"/>
      <c r="T1233" s="143"/>
      <c r="AT1233" s="140" t="s">
        <v>179</v>
      </c>
      <c r="AU1233" s="140" t="s">
        <v>78</v>
      </c>
      <c r="AV1233" s="14" t="s">
        <v>78</v>
      </c>
      <c r="AW1233" s="14" t="s">
        <v>30</v>
      </c>
      <c r="AX1233" s="14" t="s">
        <v>68</v>
      </c>
      <c r="AY1233" s="140" t="s">
        <v>168</v>
      </c>
    </row>
    <row r="1234" spans="1:51" s="14" customFormat="1" ht="12">
      <c r="A1234" s="311"/>
      <c r="B1234" s="312"/>
      <c r="C1234" s="311"/>
      <c r="D1234" s="308" t="s">
        <v>179</v>
      </c>
      <c r="E1234" s="313" t="s">
        <v>3</v>
      </c>
      <c r="F1234" s="314" t="s">
        <v>1468</v>
      </c>
      <c r="G1234" s="311"/>
      <c r="H1234" s="315">
        <v>-3.333</v>
      </c>
      <c r="I1234" s="268"/>
      <c r="J1234" s="311"/>
      <c r="K1234" s="311"/>
      <c r="L1234" s="139"/>
      <c r="M1234" s="141"/>
      <c r="N1234" s="142"/>
      <c r="O1234" s="142"/>
      <c r="P1234" s="142"/>
      <c r="Q1234" s="142"/>
      <c r="R1234" s="142"/>
      <c r="S1234" s="142"/>
      <c r="T1234" s="143"/>
      <c r="AT1234" s="140" t="s">
        <v>179</v>
      </c>
      <c r="AU1234" s="140" t="s">
        <v>78</v>
      </c>
      <c r="AV1234" s="14" t="s">
        <v>78</v>
      </c>
      <c r="AW1234" s="14" t="s">
        <v>30</v>
      </c>
      <c r="AX1234" s="14" t="s">
        <v>68</v>
      </c>
      <c r="AY1234" s="140" t="s">
        <v>168</v>
      </c>
    </row>
    <row r="1235" spans="1:51" s="13" customFormat="1" ht="12">
      <c r="A1235" s="306"/>
      <c r="B1235" s="307"/>
      <c r="C1235" s="306"/>
      <c r="D1235" s="308" t="s">
        <v>179</v>
      </c>
      <c r="E1235" s="309" t="s">
        <v>3</v>
      </c>
      <c r="F1235" s="310" t="s">
        <v>1160</v>
      </c>
      <c r="G1235" s="306"/>
      <c r="H1235" s="309" t="s">
        <v>3</v>
      </c>
      <c r="I1235" s="267"/>
      <c r="J1235" s="306"/>
      <c r="K1235" s="306"/>
      <c r="L1235" s="134"/>
      <c r="M1235" s="136"/>
      <c r="N1235" s="137"/>
      <c r="O1235" s="137"/>
      <c r="P1235" s="137"/>
      <c r="Q1235" s="137"/>
      <c r="R1235" s="137"/>
      <c r="S1235" s="137"/>
      <c r="T1235" s="138"/>
      <c r="AT1235" s="135" t="s">
        <v>179</v>
      </c>
      <c r="AU1235" s="135" t="s">
        <v>78</v>
      </c>
      <c r="AV1235" s="13" t="s">
        <v>76</v>
      </c>
      <c r="AW1235" s="13" t="s">
        <v>30</v>
      </c>
      <c r="AX1235" s="13" t="s">
        <v>68</v>
      </c>
      <c r="AY1235" s="135" t="s">
        <v>168</v>
      </c>
    </row>
    <row r="1236" spans="1:51" s="14" customFormat="1" ht="12">
      <c r="A1236" s="311"/>
      <c r="B1236" s="312"/>
      <c r="C1236" s="311"/>
      <c r="D1236" s="308" t="s">
        <v>179</v>
      </c>
      <c r="E1236" s="313" t="s">
        <v>3</v>
      </c>
      <c r="F1236" s="314" t="s">
        <v>1469</v>
      </c>
      <c r="G1236" s="311"/>
      <c r="H1236" s="315">
        <v>7.556</v>
      </c>
      <c r="I1236" s="268"/>
      <c r="J1236" s="311"/>
      <c r="K1236" s="311"/>
      <c r="L1236" s="139"/>
      <c r="M1236" s="141"/>
      <c r="N1236" s="142"/>
      <c r="O1236" s="142"/>
      <c r="P1236" s="142"/>
      <c r="Q1236" s="142"/>
      <c r="R1236" s="142"/>
      <c r="S1236" s="142"/>
      <c r="T1236" s="143"/>
      <c r="AT1236" s="140" t="s">
        <v>179</v>
      </c>
      <c r="AU1236" s="140" t="s">
        <v>78</v>
      </c>
      <c r="AV1236" s="14" t="s">
        <v>78</v>
      </c>
      <c r="AW1236" s="14" t="s">
        <v>30</v>
      </c>
      <c r="AX1236" s="14" t="s">
        <v>68</v>
      </c>
      <c r="AY1236" s="140" t="s">
        <v>168</v>
      </c>
    </row>
    <row r="1237" spans="1:51" s="14" customFormat="1" ht="12">
      <c r="A1237" s="311"/>
      <c r="B1237" s="312"/>
      <c r="C1237" s="311"/>
      <c r="D1237" s="308" t="s">
        <v>179</v>
      </c>
      <c r="E1237" s="313" t="s">
        <v>3</v>
      </c>
      <c r="F1237" s="314" t="s">
        <v>1465</v>
      </c>
      <c r="G1237" s="311"/>
      <c r="H1237" s="315">
        <v>-1.379</v>
      </c>
      <c r="I1237" s="268"/>
      <c r="J1237" s="311"/>
      <c r="K1237" s="311"/>
      <c r="L1237" s="139"/>
      <c r="M1237" s="141"/>
      <c r="N1237" s="142"/>
      <c r="O1237" s="142"/>
      <c r="P1237" s="142"/>
      <c r="Q1237" s="142"/>
      <c r="R1237" s="142"/>
      <c r="S1237" s="142"/>
      <c r="T1237" s="143"/>
      <c r="AT1237" s="140" t="s">
        <v>179</v>
      </c>
      <c r="AU1237" s="140" t="s">
        <v>78</v>
      </c>
      <c r="AV1237" s="14" t="s">
        <v>78</v>
      </c>
      <c r="AW1237" s="14" t="s">
        <v>30</v>
      </c>
      <c r="AX1237" s="14" t="s">
        <v>68</v>
      </c>
      <c r="AY1237" s="140" t="s">
        <v>168</v>
      </c>
    </row>
    <row r="1238" spans="1:51" s="14" customFormat="1" ht="12">
      <c r="A1238" s="311"/>
      <c r="B1238" s="312"/>
      <c r="C1238" s="311"/>
      <c r="D1238" s="308" t="s">
        <v>179</v>
      </c>
      <c r="E1238" s="313" t="s">
        <v>3</v>
      </c>
      <c r="F1238" s="314" t="s">
        <v>1470</v>
      </c>
      <c r="G1238" s="311"/>
      <c r="H1238" s="315">
        <v>10.816</v>
      </c>
      <c r="I1238" s="268"/>
      <c r="J1238" s="311"/>
      <c r="K1238" s="311"/>
      <c r="L1238" s="139"/>
      <c r="M1238" s="141"/>
      <c r="N1238" s="142"/>
      <c r="O1238" s="142"/>
      <c r="P1238" s="142"/>
      <c r="Q1238" s="142"/>
      <c r="R1238" s="142"/>
      <c r="S1238" s="142"/>
      <c r="T1238" s="143"/>
      <c r="AT1238" s="140" t="s">
        <v>179</v>
      </c>
      <c r="AU1238" s="140" t="s">
        <v>78</v>
      </c>
      <c r="AV1238" s="14" t="s">
        <v>78</v>
      </c>
      <c r="AW1238" s="14" t="s">
        <v>30</v>
      </c>
      <c r="AX1238" s="14" t="s">
        <v>68</v>
      </c>
      <c r="AY1238" s="140" t="s">
        <v>168</v>
      </c>
    </row>
    <row r="1239" spans="1:51" s="14" customFormat="1" ht="12">
      <c r="A1239" s="311"/>
      <c r="B1239" s="312"/>
      <c r="C1239" s="311"/>
      <c r="D1239" s="308" t="s">
        <v>179</v>
      </c>
      <c r="E1239" s="313" t="s">
        <v>3</v>
      </c>
      <c r="F1239" s="314" t="s">
        <v>1468</v>
      </c>
      <c r="G1239" s="311"/>
      <c r="H1239" s="315">
        <v>-3.333</v>
      </c>
      <c r="I1239" s="268"/>
      <c r="J1239" s="311"/>
      <c r="K1239" s="311"/>
      <c r="L1239" s="139"/>
      <c r="M1239" s="141"/>
      <c r="N1239" s="142"/>
      <c r="O1239" s="142"/>
      <c r="P1239" s="142"/>
      <c r="Q1239" s="142"/>
      <c r="R1239" s="142"/>
      <c r="S1239" s="142"/>
      <c r="T1239" s="143"/>
      <c r="AT1239" s="140" t="s">
        <v>179</v>
      </c>
      <c r="AU1239" s="140" t="s">
        <v>78</v>
      </c>
      <c r="AV1239" s="14" t="s">
        <v>78</v>
      </c>
      <c r="AW1239" s="14" t="s">
        <v>30</v>
      </c>
      <c r="AX1239" s="14" t="s">
        <v>68</v>
      </c>
      <c r="AY1239" s="140" t="s">
        <v>168</v>
      </c>
    </row>
    <row r="1240" spans="1:51" s="15" customFormat="1" ht="12">
      <c r="A1240" s="316"/>
      <c r="B1240" s="317"/>
      <c r="C1240" s="316"/>
      <c r="D1240" s="308" t="s">
        <v>179</v>
      </c>
      <c r="E1240" s="318" t="s">
        <v>3</v>
      </c>
      <c r="F1240" s="319" t="s">
        <v>186</v>
      </c>
      <c r="G1240" s="316"/>
      <c r="H1240" s="320">
        <v>34.231</v>
      </c>
      <c r="I1240" s="269"/>
      <c r="J1240" s="316"/>
      <c r="K1240" s="316"/>
      <c r="L1240" s="144"/>
      <c r="M1240" s="146"/>
      <c r="N1240" s="147"/>
      <c r="O1240" s="147"/>
      <c r="P1240" s="147"/>
      <c r="Q1240" s="147"/>
      <c r="R1240" s="147"/>
      <c r="S1240" s="147"/>
      <c r="T1240" s="148"/>
      <c r="AT1240" s="145" t="s">
        <v>179</v>
      </c>
      <c r="AU1240" s="145" t="s">
        <v>78</v>
      </c>
      <c r="AV1240" s="15" t="s">
        <v>175</v>
      </c>
      <c r="AW1240" s="15" t="s">
        <v>30</v>
      </c>
      <c r="AX1240" s="15" t="s">
        <v>76</v>
      </c>
      <c r="AY1240" s="145" t="s">
        <v>168</v>
      </c>
    </row>
    <row r="1241" spans="1:65" s="2" customFormat="1" ht="24.2" customHeight="1">
      <c r="A1241" s="273"/>
      <c r="B1241" s="276"/>
      <c r="C1241" s="298" t="s">
        <v>1471</v>
      </c>
      <c r="D1241" s="298" t="s">
        <v>170</v>
      </c>
      <c r="E1241" s="299" t="s">
        <v>1472</v>
      </c>
      <c r="F1241" s="300" t="s">
        <v>1473</v>
      </c>
      <c r="G1241" s="301" t="s">
        <v>263</v>
      </c>
      <c r="H1241" s="302">
        <v>108.327</v>
      </c>
      <c r="I1241" s="266"/>
      <c r="J1241" s="303">
        <f>ROUND(I1241*H1241,2)</f>
        <v>0</v>
      </c>
      <c r="K1241" s="300" t="s">
        <v>3</v>
      </c>
      <c r="L1241" s="32"/>
      <c r="M1241" s="126" t="s">
        <v>3</v>
      </c>
      <c r="N1241" s="127" t="s">
        <v>39</v>
      </c>
      <c r="O1241" s="128">
        <v>0.779</v>
      </c>
      <c r="P1241" s="128">
        <f>O1241*H1241</f>
        <v>84.386733</v>
      </c>
      <c r="Q1241" s="128">
        <v>0.02118</v>
      </c>
      <c r="R1241" s="128">
        <f>Q1241*H1241</f>
        <v>2.29436586</v>
      </c>
      <c r="S1241" s="128">
        <v>0</v>
      </c>
      <c r="T1241" s="129">
        <f>S1241*H1241</f>
        <v>0</v>
      </c>
      <c r="U1241" s="31"/>
      <c r="V1241" s="31"/>
      <c r="W1241" s="31"/>
      <c r="X1241" s="31"/>
      <c r="Y1241" s="31"/>
      <c r="Z1241" s="31"/>
      <c r="AA1241" s="31"/>
      <c r="AB1241" s="31"/>
      <c r="AC1241" s="31"/>
      <c r="AD1241" s="31"/>
      <c r="AE1241" s="31"/>
      <c r="AR1241" s="130" t="s">
        <v>323</v>
      </c>
      <c r="AT1241" s="130" t="s">
        <v>170</v>
      </c>
      <c r="AU1241" s="130" t="s">
        <v>78</v>
      </c>
      <c r="AY1241" s="19" t="s">
        <v>168</v>
      </c>
      <c r="BE1241" s="131">
        <f>IF(N1241="základní",J1241,0)</f>
        <v>0</v>
      </c>
      <c r="BF1241" s="131">
        <f>IF(N1241="snížená",J1241,0)</f>
        <v>0</v>
      </c>
      <c r="BG1241" s="131">
        <f>IF(N1241="zákl. přenesená",J1241,0)</f>
        <v>0</v>
      </c>
      <c r="BH1241" s="131">
        <f>IF(N1241="sníž. přenesená",J1241,0)</f>
        <v>0</v>
      </c>
      <c r="BI1241" s="131">
        <f>IF(N1241="nulová",J1241,0)</f>
        <v>0</v>
      </c>
      <c r="BJ1241" s="19" t="s">
        <v>76</v>
      </c>
      <c r="BK1241" s="131">
        <f>ROUND(I1241*H1241,2)</f>
        <v>0</v>
      </c>
      <c r="BL1241" s="19" t="s">
        <v>323</v>
      </c>
      <c r="BM1241" s="130" t="s">
        <v>1474</v>
      </c>
    </row>
    <row r="1242" spans="1:51" s="13" customFormat="1" ht="12">
      <c r="A1242" s="306"/>
      <c r="B1242" s="307"/>
      <c r="C1242" s="306"/>
      <c r="D1242" s="308" t="s">
        <v>179</v>
      </c>
      <c r="E1242" s="309" t="s">
        <v>3</v>
      </c>
      <c r="F1242" s="310" t="s">
        <v>1154</v>
      </c>
      <c r="G1242" s="306"/>
      <c r="H1242" s="309" t="s">
        <v>3</v>
      </c>
      <c r="I1242" s="267"/>
      <c r="J1242" s="306"/>
      <c r="K1242" s="306"/>
      <c r="L1242" s="134"/>
      <c r="M1242" s="136"/>
      <c r="N1242" s="137"/>
      <c r="O1242" s="137"/>
      <c r="P1242" s="137"/>
      <c r="Q1242" s="137"/>
      <c r="R1242" s="137"/>
      <c r="S1242" s="137"/>
      <c r="T1242" s="138"/>
      <c r="AT1242" s="135" t="s">
        <v>179</v>
      </c>
      <c r="AU1242" s="135" t="s">
        <v>78</v>
      </c>
      <c r="AV1242" s="13" t="s">
        <v>76</v>
      </c>
      <c r="AW1242" s="13" t="s">
        <v>30</v>
      </c>
      <c r="AX1242" s="13" t="s">
        <v>68</v>
      </c>
      <c r="AY1242" s="135" t="s">
        <v>168</v>
      </c>
    </row>
    <row r="1243" spans="1:51" s="14" customFormat="1" ht="12">
      <c r="A1243" s="311"/>
      <c r="B1243" s="312"/>
      <c r="C1243" s="311"/>
      <c r="D1243" s="308" t="s">
        <v>179</v>
      </c>
      <c r="E1243" s="313" t="s">
        <v>3</v>
      </c>
      <c r="F1243" s="314" t="s">
        <v>1475</v>
      </c>
      <c r="G1243" s="311"/>
      <c r="H1243" s="315">
        <v>12.189</v>
      </c>
      <c r="I1243" s="268"/>
      <c r="J1243" s="311"/>
      <c r="K1243" s="311"/>
      <c r="L1243" s="139"/>
      <c r="M1243" s="141"/>
      <c r="N1243" s="142"/>
      <c r="O1243" s="142"/>
      <c r="P1243" s="142"/>
      <c r="Q1243" s="142"/>
      <c r="R1243" s="142"/>
      <c r="S1243" s="142"/>
      <c r="T1243" s="143"/>
      <c r="AT1243" s="140" t="s">
        <v>179</v>
      </c>
      <c r="AU1243" s="140" t="s">
        <v>78</v>
      </c>
      <c r="AV1243" s="14" t="s">
        <v>78</v>
      </c>
      <c r="AW1243" s="14" t="s">
        <v>30</v>
      </c>
      <c r="AX1243" s="14" t="s">
        <v>68</v>
      </c>
      <c r="AY1243" s="140" t="s">
        <v>168</v>
      </c>
    </row>
    <row r="1244" spans="1:51" s="14" customFormat="1" ht="12">
      <c r="A1244" s="311"/>
      <c r="B1244" s="312"/>
      <c r="C1244" s="311"/>
      <c r="D1244" s="308" t="s">
        <v>179</v>
      </c>
      <c r="E1244" s="313" t="s">
        <v>3</v>
      </c>
      <c r="F1244" s="314" t="s">
        <v>1476</v>
      </c>
      <c r="G1244" s="311"/>
      <c r="H1244" s="315">
        <v>-1.915</v>
      </c>
      <c r="I1244" s="268"/>
      <c r="J1244" s="311"/>
      <c r="K1244" s="311"/>
      <c r="L1244" s="139"/>
      <c r="M1244" s="141"/>
      <c r="N1244" s="142"/>
      <c r="O1244" s="142"/>
      <c r="P1244" s="142"/>
      <c r="Q1244" s="142"/>
      <c r="R1244" s="142"/>
      <c r="S1244" s="142"/>
      <c r="T1244" s="143"/>
      <c r="AT1244" s="140" t="s">
        <v>179</v>
      </c>
      <c r="AU1244" s="140" t="s">
        <v>78</v>
      </c>
      <c r="AV1244" s="14" t="s">
        <v>78</v>
      </c>
      <c r="AW1244" s="14" t="s">
        <v>30</v>
      </c>
      <c r="AX1244" s="14" t="s">
        <v>68</v>
      </c>
      <c r="AY1244" s="140" t="s">
        <v>168</v>
      </c>
    </row>
    <row r="1245" spans="1:51" s="14" customFormat="1" ht="12">
      <c r="A1245" s="311"/>
      <c r="B1245" s="312"/>
      <c r="C1245" s="311"/>
      <c r="D1245" s="308" t="s">
        <v>179</v>
      </c>
      <c r="E1245" s="313" t="s">
        <v>3</v>
      </c>
      <c r="F1245" s="314" t="s">
        <v>1477</v>
      </c>
      <c r="G1245" s="311"/>
      <c r="H1245" s="315">
        <v>-0.675</v>
      </c>
      <c r="I1245" s="268"/>
      <c r="J1245" s="311"/>
      <c r="K1245" s="311"/>
      <c r="L1245" s="139"/>
      <c r="M1245" s="141"/>
      <c r="N1245" s="142"/>
      <c r="O1245" s="142"/>
      <c r="P1245" s="142"/>
      <c r="Q1245" s="142"/>
      <c r="R1245" s="142"/>
      <c r="S1245" s="142"/>
      <c r="T1245" s="143"/>
      <c r="AT1245" s="140" t="s">
        <v>179</v>
      </c>
      <c r="AU1245" s="140" t="s">
        <v>78</v>
      </c>
      <c r="AV1245" s="14" t="s">
        <v>78</v>
      </c>
      <c r="AW1245" s="14" t="s">
        <v>30</v>
      </c>
      <c r="AX1245" s="14" t="s">
        <v>68</v>
      </c>
      <c r="AY1245" s="140" t="s">
        <v>168</v>
      </c>
    </row>
    <row r="1246" spans="1:51" s="13" customFormat="1" ht="12">
      <c r="A1246" s="306"/>
      <c r="B1246" s="307"/>
      <c r="C1246" s="306"/>
      <c r="D1246" s="308" t="s">
        <v>179</v>
      </c>
      <c r="E1246" s="309" t="s">
        <v>3</v>
      </c>
      <c r="F1246" s="310" t="s">
        <v>1156</v>
      </c>
      <c r="G1246" s="306"/>
      <c r="H1246" s="309" t="s">
        <v>3</v>
      </c>
      <c r="I1246" s="267"/>
      <c r="J1246" s="306"/>
      <c r="K1246" s="306"/>
      <c r="L1246" s="134"/>
      <c r="M1246" s="136"/>
      <c r="N1246" s="137"/>
      <c r="O1246" s="137"/>
      <c r="P1246" s="137"/>
      <c r="Q1246" s="137"/>
      <c r="R1246" s="137"/>
      <c r="S1246" s="137"/>
      <c r="T1246" s="138"/>
      <c r="AT1246" s="135" t="s">
        <v>179</v>
      </c>
      <c r="AU1246" s="135" t="s">
        <v>78</v>
      </c>
      <c r="AV1246" s="13" t="s">
        <v>76</v>
      </c>
      <c r="AW1246" s="13" t="s">
        <v>30</v>
      </c>
      <c r="AX1246" s="13" t="s">
        <v>68</v>
      </c>
      <c r="AY1246" s="135" t="s">
        <v>168</v>
      </c>
    </row>
    <row r="1247" spans="1:51" s="14" customFormat="1" ht="12">
      <c r="A1247" s="311"/>
      <c r="B1247" s="312"/>
      <c r="C1247" s="311"/>
      <c r="D1247" s="308" t="s">
        <v>179</v>
      </c>
      <c r="E1247" s="313" t="s">
        <v>3</v>
      </c>
      <c r="F1247" s="314" t="s">
        <v>1478</v>
      </c>
      <c r="G1247" s="311"/>
      <c r="H1247" s="315">
        <v>4.607</v>
      </c>
      <c r="I1247" s="268"/>
      <c r="J1247" s="311"/>
      <c r="K1247" s="311"/>
      <c r="L1247" s="139"/>
      <c r="M1247" s="141"/>
      <c r="N1247" s="142"/>
      <c r="O1247" s="142"/>
      <c r="P1247" s="142"/>
      <c r="Q1247" s="142"/>
      <c r="R1247" s="142"/>
      <c r="S1247" s="142"/>
      <c r="T1247" s="143"/>
      <c r="AT1247" s="140" t="s">
        <v>179</v>
      </c>
      <c r="AU1247" s="140" t="s">
        <v>78</v>
      </c>
      <c r="AV1247" s="14" t="s">
        <v>78</v>
      </c>
      <c r="AW1247" s="14" t="s">
        <v>30</v>
      </c>
      <c r="AX1247" s="14" t="s">
        <v>68</v>
      </c>
      <c r="AY1247" s="140" t="s">
        <v>168</v>
      </c>
    </row>
    <row r="1248" spans="1:51" s="13" customFormat="1" ht="12">
      <c r="A1248" s="306"/>
      <c r="B1248" s="307"/>
      <c r="C1248" s="306"/>
      <c r="D1248" s="308" t="s">
        <v>179</v>
      </c>
      <c r="E1248" s="309" t="s">
        <v>3</v>
      </c>
      <c r="F1248" s="310" t="s">
        <v>465</v>
      </c>
      <c r="G1248" s="306"/>
      <c r="H1248" s="309" t="s">
        <v>3</v>
      </c>
      <c r="I1248" s="267"/>
      <c r="J1248" s="306"/>
      <c r="K1248" s="306"/>
      <c r="L1248" s="134"/>
      <c r="M1248" s="136"/>
      <c r="N1248" s="137"/>
      <c r="O1248" s="137"/>
      <c r="P1248" s="137"/>
      <c r="Q1248" s="137"/>
      <c r="R1248" s="137"/>
      <c r="S1248" s="137"/>
      <c r="T1248" s="138"/>
      <c r="AT1248" s="135" t="s">
        <v>179</v>
      </c>
      <c r="AU1248" s="135" t="s">
        <v>78</v>
      </c>
      <c r="AV1248" s="13" t="s">
        <v>76</v>
      </c>
      <c r="AW1248" s="13" t="s">
        <v>30</v>
      </c>
      <c r="AX1248" s="13" t="s">
        <v>68</v>
      </c>
      <c r="AY1248" s="135" t="s">
        <v>168</v>
      </c>
    </row>
    <row r="1249" spans="1:51" s="14" customFormat="1" ht="12">
      <c r="A1249" s="311"/>
      <c r="B1249" s="312"/>
      <c r="C1249" s="311"/>
      <c r="D1249" s="308" t="s">
        <v>179</v>
      </c>
      <c r="E1249" s="313" t="s">
        <v>3</v>
      </c>
      <c r="F1249" s="314" t="s">
        <v>1479</v>
      </c>
      <c r="G1249" s="311"/>
      <c r="H1249" s="315">
        <v>17.712</v>
      </c>
      <c r="I1249" s="268"/>
      <c r="J1249" s="311"/>
      <c r="K1249" s="311"/>
      <c r="L1249" s="139"/>
      <c r="M1249" s="141"/>
      <c r="N1249" s="142"/>
      <c r="O1249" s="142"/>
      <c r="P1249" s="142"/>
      <c r="Q1249" s="142"/>
      <c r="R1249" s="142"/>
      <c r="S1249" s="142"/>
      <c r="T1249" s="143"/>
      <c r="AT1249" s="140" t="s">
        <v>179</v>
      </c>
      <c r="AU1249" s="140" t="s">
        <v>78</v>
      </c>
      <c r="AV1249" s="14" t="s">
        <v>78</v>
      </c>
      <c r="AW1249" s="14" t="s">
        <v>30</v>
      </c>
      <c r="AX1249" s="14" t="s">
        <v>68</v>
      </c>
      <c r="AY1249" s="140" t="s">
        <v>168</v>
      </c>
    </row>
    <row r="1250" spans="1:51" s="14" customFormat="1" ht="12">
      <c r="A1250" s="311"/>
      <c r="B1250" s="312"/>
      <c r="C1250" s="311"/>
      <c r="D1250" s="308" t="s">
        <v>179</v>
      </c>
      <c r="E1250" s="313" t="s">
        <v>3</v>
      </c>
      <c r="F1250" s="314" t="s">
        <v>1480</v>
      </c>
      <c r="G1250" s="311"/>
      <c r="H1250" s="315">
        <v>-1.741</v>
      </c>
      <c r="I1250" s="268"/>
      <c r="J1250" s="311"/>
      <c r="K1250" s="311"/>
      <c r="L1250" s="139"/>
      <c r="M1250" s="141"/>
      <c r="N1250" s="142"/>
      <c r="O1250" s="142"/>
      <c r="P1250" s="142"/>
      <c r="Q1250" s="142"/>
      <c r="R1250" s="142"/>
      <c r="S1250" s="142"/>
      <c r="T1250" s="143"/>
      <c r="AT1250" s="140" t="s">
        <v>179</v>
      </c>
      <c r="AU1250" s="140" t="s">
        <v>78</v>
      </c>
      <c r="AV1250" s="14" t="s">
        <v>78</v>
      </c>
      <c r="AW1250" s="14" t="s">
        <v>30</v>
      </c>
      <c r="AX1250" s="14" t="s">
        <v>68</v>
      </c>
      <c r="AY1250" s="140" t="s">
        <v>168</v>
      </c>
    </row>
    <row r="1251" spans="1:51" s="14" customFormat="1" ht="12">
      <c r="A1251" s="311"/>
      <c r="B1251" s="312"/>
      <c r="C1251" s="311"/>
      <c r="D1251" s="308" t="s">
        <v>179</v>
      </c>
      <c r="E1251" s="313" t="s">
        <v>3</v>
      </c>
      <c r="F1251" s="314" t="s">
        <v>1466</v>
      </c>
      <c r="G1251" s="311"/>
      <c r="H1251" s="315">
        <v>-1.576</v>
      </c>
      <c r="I1251" s="268"/>
      <c r="J1251" s="311"/>
      <c r="K1251" s="311"/>
      <c r="L1251" s="139"/>
      <c r="M1251" s="141"/>
      <c r="N1251" s="142"/>
      <c r="O1251" s="142"/>
      <c r="P1251" s="142"/>
      <c r="Q1251" s="142"/>
      <c r="R1251" s="142"/>
      <c r="S1251" s="142"/>
      <c r="T1251" s="143"/>
      <c r="AT1251" s="140" t="s">
        <v>179</v>
      </c>
      <c r="AU1251" s="140" t="s">
        <v>78</v>
      </c>
      <c r="AV1251" s="14" t="s">
        <v>78</v>
      </c>
      <c r="AW1251" s="14" t="s">
        <v>30</v>
      </c>
      <c r="AX1251" s="14" t="s">
        <v>68</v>
      </c>
      <c r="AY1251" s="140" t="s">
        <v>168</v>
      </c>
    </row>
    <row r="1252" spans="1:51" s="13" customFormat="1" ht="12">
      <c r="A1252" s="306"/>
      <c r="B1252" s="307"/>
      <c r="C1252" s="306"/>
      <c r="D1252" s="308" t="s">
        <v>179</v>
      </c>
      <c r="E1252" s="309" t="s">
        <v>3</v>
      </c>
      <c r="F1252" s="310" t="s">
        <v>467</v>
      </c>
      <c r="G1252" s="306"/>
      <c r="H1252" s="309" t="s">
        <v>3</v>
      </c>
      <c r="I1252" s="267"/>
      <c r="J1252" s="306"/>
      <c r="K1252" s="306"/>
      <c r="L1252" s="134"/>
      <c r="M1252" s="136"/>
      <c r="N1252" s="137"/>
      <c r="O1252" s="137"/>
      <c r="P1252" s="137"/>
      <c r="Q1252" s="137"/>
      <c r="R1252" s="137"/>
      <c r="S1252" s="137"/>
      <c r="T1252" s="138"/>
      <c r="AT1252" s="135" t="s">
        <v>179</v>
      </c>
      <c r="AU1252" s="135" t="s">
        <v>78</v>
      </c>
      <c r="AV1252" s="13" t="s">
        <v>76</v>
      </c>
      <c r="AW1252" s="13" t="s">
        <v>30</v>
      </c>
      <c r="AX1252" s="13" t="s">
        <v>68</v>
      </c>
      <c r="AY1252" s="135" t="s">
        <v>168</v>
      </c>
    </row>
    <row r="1253" spans="1:51" s="14" customFormat="1" ht="12">
      <c r="A1253" s="311"/>
      <c r="B1253" s="312"/>
      <c r="C1253" s="311"/>
      <c r="D1253" s="308" t="s">
        <v>179</v>
      </c>
      <c r="E1253" s="313" t="s">
        <v>3</v>
      </c>
      <c r="F1253" s="314" t="s">
        <v>1481</v>
      </c>
      <c r="G1253" s="311"/>
      <c r="H1253" s="315">
        <v>54.27</v>
      </c>
      <c r="I1253" s="268"/>
      <c r="J1253" s="311"/>
      <c r="K1253" s="311"/>
      <c r="L1253" s="139"/>
      <c r="M1253" s="141"/>
      <c r="N1253" s="142"/>
      <c r="O1253" s="142"/>
      <c r="P1253" s="142"/>
      <c r="Q1253" s="142"/>
      <c r="R1253" s="142"/>
      <c r="S1253" s="142"/>
      <c r="T1253" s="143"/>
      <c r="AT1253" s="140" t="s">
        <v>179</v>
      </c>
      <c r="AU1253" s="140" t="s">
        <v>78</v>
      </c>
      <c r="AV1253" s="14" t="s">
        <v>78</v>
      </c>
      <c r="AW1253" s="14" t="s">
        <v>30</v>
      </c>
      <c r="AX1253" s="14" t="s">
        <v>68</v>
      </c>
      <c r="AY1253" s="140" t="s">
        <v>168</v>
      </c>
    </row>
    <row r="1254" spans="1:51" s="14" customFormat="1" ht="12">
      <c r="A1254" s="311"/>
      <c r="B1254" s="312"/>
      <c r="C1254" s="311"/>
      <c r="D1254" s="308" t="s">
        <v>179</v>
      </c>
      <c r="E1254" s="313" t="s">
        <v>3</v>
      </c>
      <c r="F1254" s="314" t="s">
        <v>1482</v>
      </c>
      <c r="G1254" s="311"/>
      <c r="H1254" s="315">
        <v>-1.225</v>
      </c>
      <c r="I1254" s="268"/>
      <c r="J1254" s="311"/>
      <c r="K1254" s="311"/>
      <c r="L1254" s="139"/>
      <c r="M1254" s="141"/>
      <c r="N1254" s="142"/>
      <c r="O1254" s="142"/>
      <c r="P1254" s="142"/>
      <c r="Q1254" s="142"/>
      <c r="R1254" s="142"/>
      <c r="S1254" s="142"/>
      <c r="T1254" s="143"/>
      <c r="AT1254" s="140" t="s">
        <v>179</v>
      </c>
      <c r="AU1254" s="140" t="s">
        <v>78</v>
      </c>
      <c r="AV1254" s="14" t="s">
        <v>78</v>
      </c>
      <c r="AW1254" s="14" t="s">
        <v>30</v>
      </c>
      <c r="AX1254" s="14" t="s">
        <v>68</v>
      </c>
      <c r="AY1254" s="140" t="s">
        <v>168</v>
      </c>
    </row>
    <row r="1255" spans="1:51" s="14" customFormat="1" ht="12">
      <c r="A1255" s="311"/>
      <c r="B1255" s="312"/>
      <c r="C1255" s="311"/>
      <c r="D1255" s="308" t="s">
        <v>179</v>
      </c>
      <c r="E1255" s="313" t="s">
        <v>3</v>
      </c>
      <c r="F1255" s="314" t="s">
        <v>1482</v>
      </c>
      <c r="G1255" s="311"/>
      <c r="H1255" s="315">
        <v>-1.225</v>
      </c>
      <c r="I1255" s="268"/>
      <c r="J1255" s="311"/>
      <c r="K1255" s="311"/>
      <c r="L1255" s="139"/>
      <c r="M1255" s="141"/>
      <c r="N1255" s="142"/>
      <c r="O1255" s="142"/>
      <c r="P1255" s="142"/>
      <c r="Q1255" s="142"/>
      <c r="R1255" s="142"/>
      <c r="S1255" s="142"/>
      <c r="T1255" s="143"/>
      <c r="AT1255" s="140" t="s">
        <v>179</v>
      </c>
      <c r="AU1255" s="140" t="s">
        <v>78</v>
      </c>
      <c r="AV1255" s="14" t="s">
        <v>78</v>
      </c>
      <c r="AW1255" s="14" t="s">
        <v>30</v>
      </c>
      <c r="AX1255" s="14" t="s">
        <v>68</v>
      </c>
      <c r="AY1255" s="140" t="s">
        <v>168</v>
      </c>
    </row>
    <row r="1256" spans="1:51" s="14" customFormat="1" ht="12">
      <c r="A1256" s="311"/>
      <c r="B1256" s="312"/>
      <c r="C1256" s="311"/>
      <c r="D1256" s="308" t="s">
        <v>179</v>
      </c>
      <c r="E1256" s="313" t="s">
        <v>3</v>
      </c>
      <c r="F1256" s="314" t="s">
        <v>1483</v>
      </c>
      <c r="G1256" s="311"/>
      <c r="H1256" s="315">
        <v>23.45</v>
      </c>
      <c r="I1256" s="268"/>
      <c r="J1256" s="311"/>
      <c r="K1256" s="311"/>
      <c r="L1256" s="139"/>
      <c r="M1256" s="141"/>
      <c r="N1256" s="142"/>
      <c r="O1256" s="142"/>
      <c r="P1256" s="142"/>
      <c r="Q1256" s="142"/>
      <c r="R1256" s="142"/>
      <c r="S1256" s="142"/>
      <c r="T1256" s="143"/>
      <c r="AT1256" s="140" t="s">
        <v>179</v>
      </c>
      <c r="AU1256" s="140" t="s">
        <v>78</v>
      </c>
      <c r="AV1256" s="14" t="s">
        <v>78</v>
      </c>
      <c r="AW1256" s="14" t="s">
        <v>30</v>
      </c>
      <c r="AX1256" s="14" t="s">
        <v>68</v>
      </c>
      <c r="AY1256" s="140" t="s">
        <v>168</v>
      </c>
    </row>
    <row r="1257" spans="1:51" s="14" customFormat="1" ht="12">
      <c r="A1257" s="311"/>
      <c r="B1257" s="312"/>
      <c r="C1257" s="311"/>
      <c r="D1257" s="308" t="s">
        <v>179</v>
      </c>
      <c r="E1257" s="313" t="s">
        <v>3</v>
      </c>
      <c r="F1257" s="314" t="s">
        <v>1484</v>
      </c>
      <c r="G1257" s="311"/>
      <c r="H1257" s="315">
        <v>-6.625</v>
      </c>
      <c r="I1257" s="268"/>
      <c r="J1257" s="311"/>
      <c r="K1257" s="311"/>
      <c r="L1257" s="139"/>
      <c r="M1257" s="141"/>
      <c r="N1257" s="142"/>
      <c r="O1257" s="142"/>
      <c r="P1257" s="142"/>
      <c r="Q1257" s="142"/>
      <c r="R1257" s="142"/>
      <c r="S1257" s="142"/>
      <c r="T1257" s="143"/>
      <c r="AT1257" s="140" t="s">
        <v>179</v>
      </c>
      <c r="AU1257" s="140" t="s">
        <v>78</v>
      </c>
      <c r="AV1257" s="14" t="s">
        <v>78</v>
      </c>
      <c r="AW1257" s="14" t="s">
        <v>30</v>
      </c>
      <c r="AX1257" s="14" t="s">
        <v>68</v>
      </c>
      <c r="AY1257" s="140" t="s">
        <v>168</v>
      </c>
    </row>
    <row r="1258" spans="1:51" s="14" customFormat="1" ht="12">
      <c r="A1258" s="311"/>
      <c r="B1258" s="312"/>
      <c r="C1258" s="311"/>
      <c r="D1258" s="308" t="s">
        <v>179</v>
      </c>
      <c r="E1258" s="313" t="s">
        <v>3</v>
      </c>
      <c r="F1258" s="314" t="s">
        <v>1485</v>
      </c>
      <c r="G1258" s="311"/>
      <c r="H1258" s="315">
        <v>14.501</v>
      </c>
      <c r="I1258" s="268"/>
      <c r="J1258" s="311"/>
      <c r="K1258" s="311"/>
      <c r="L1258" s="139"/>
      <c r="M1258" s="141"/>
      <c r="N1258" s="142"/>
      <c r="O1258" s="142"/>
      <c r="P1258" s="142"/>
      <c r="Q1258" s="142"/>
      <c r="R1258" s="142"/>
      <c r="S1258" s="142"/>
      <c r="T1258" s="143"/>
      <c r="AT1258" s="140" t="s">
        <v>179</v>
      </c>
      <c r="AU1258" s="140" t="s">
        <v>78</v>
      </c>
      <c r="AV1258" s="14" t="s">
        <v>78</v>
      </c>
      <c r="AW1258" s="14" t="s">
        <v>30</v>
      </c>
      <c r="AX1258" s="14" t="s">
        <v>68</v>
      </c>
      <c r="AY1258" s="140" t="s">
        <v>168</v>
      </c>
    </row>
    <row r="1259" spans="1:51" s="14" customFormat="1" ht="12">
      <c r="A1259" s="311"/>
      <c r="B1259" s="312"/>
      <c r="C1259" s="311"/>
      <c r="D1259" s="308" t="s">
        <v>179</v>
      </c>
      <c r="E1259" s="313" t="s">
        <v>3</v>
      </c>
      <c r="F1259" s="314" t="s">
        <v>1486</v>
      </c>
      <c r="G1259" s="311"/>
      <c r="H1259" s="315">
        <v>-3.42</v>
      </c>
      <c r="I1259" s="268"/>
      <c r="J1259" s="311"/>
      <c r="K1259" s="311"/>
      <c r="L1259" s="139"/>
      <c r="M1259" s="141"/>
      <c r="N1259" s="142"/>
      <c r="O1259" s="142"/>
      <c r="P1259" s="142"/>
      <c r="Q1259" s="142"/>
      <c r="R1259" s="142"/>
      <c r="S1259" s="142"/>
      <c r="T1259" s="143"/>
      <c r="AT1259" s="140" t="s">
        <v>179</v>
      </c>
      <c r="AU1259" s="140" t="s">
        <v>78</v>
      </c>
      <c r="AV1259" s="14" t="s">
        <v>78</v>
      </c>
      <c r="AW1259" s="14" t="s">
        <v>30</v>
      </c>
      <c r="AX1259" s="14" t="s">
        <v>68</v>
      </c>
      <c r="AY1259" s="140" t="s">
        <v>168</v>
      </c>
    </row>
    <row r="1260" spans="1:51" s="15" customFormat="1" ht="12">
      <c r="A1260" s="316"/>
      <c r="B1260" s="317"/>
      <c r="C1260" s="316"/>
      <c r="D1260" s="308" t="s">
        <v>179</v>
      </c>
      <c r="E1260" s="318" t="s">
        <v>3</v>
      </c>
      <c r="F1260" s="319" t="s">
        <v>186</v>
      </c>
      <c r="G1260" s="316"/>
      <c r="H1260" s="320">
        <v>108.327</v>
      </c>
      <c r="I1260" s="269"/>
      <c r="J1260" s="316"/>
      <c r="K1260" s="316"/>
      <c r="L1260" s="144"/>
      <c r="M1260" s="146"/>
      <c r="N1260" s="147"/>
      <c r="O1260" s="147"/>
      <c r="P1260" s="147"/>
      <c r="Q1260" s="147"/>
      <c r="R1260" s="147"/>
      <c r="S1260" s="147"/>
      <c r="T1260" s="148"/>
      <c r="AT1260" s="145" t="s">
        <v>179</v>
      </c>
      <c r="AU1260" s="145" t="s">
        <v>78</v>
      </c>
      <c r="AV1260" s="15" t="s">
        <v>175</v>
      </c>
      <c r="AW1260" s="15" t="s">
        <v>30</v>
      </c>
      <c r="AX1260" s="15" t="s">
        <v>76</v>
      </c>
      <c r="AY1260" s="145" t="s">
        <v>168</v>
      </c>
    </row>
    <row r="1261" spans="1:65" s="2" customFormat="1" ht="24.2" customHeight="1">
      <c r="A1261" s="273"/>
      <c r="B1261" s="276"/>
      <c r="C1261" s="298" t="s">
        <v>1487</v>
      </c>
      <c r="D1261" s="298" t="s">
        <v>170</v>
      </c>
      <c r="E1261" s="299" t="s">
        <v>1488</v>
      </c>
      <c r="F1261" s="300" t="s">
        <v>1489</v>
      </c>
      <c r="G1261" s="301" t="s">
        <v>263</v>
      </c>
      <c r="H1261" s="302">
        <v>23.03</v>
      </c>
      <c r="I1261" s="266"/>
      <c r="J1261" s="303">
        <f>ROUND(I1261*H1261,2)</f>
        <v>0</v>
      </c>
      <c r="K1261" s="300" t="s">
        <v>3</v>
      </c>
      <c r="L1261" s="32"/>
      <c r="M1261" s="126" t="s">
        <v>3</v>
      </c>
      <c r="N1261" s="127" t="s">
        <v>39</v>
      </c>
      <c r="O1261" s="128">
        <v>0.779</v>
      </c>
      <c r="P1261" s="128">
        <f>O1261*H1261</f>
        <v>17.94037</v>
      </c>
      <c r="Q1261" s="128">
        <v>0.02118</v>
      </c>
      <c r="R1261" s="128">
        <f>Q1261*H1261</f>
        <v>0.4877754</v>
      </c>
      <c r="S1261" s="128">
        <v>0</v>
      </c>
      <c r="T1261" s="129">
        <f>S1261*H1261</f>
        <v>0</v>
      </c>
      <c r="U1261" s="31"/>
      <c r="V1261" s="31"/>
      <c r="W1261" s="31"/>
      <c r="X1261" s="31"/>
      <c r="Y1261" s="31"/>
      <c r="Z1261" s="31"/>
      <c r="AA1261" s="31"/>
      <c r="AB1261" s="31"/>
      <c r="AC1261" s="31"/>
      <c r="AD1261" s="31"/>
      <c r="AE1261" s="31"/>
      <c r="AR1261" s="130" t="s">
        <v>323</v>
      </c>
      <c r="AT1261" s="130" t="s">
        <v>170</v>
      </c>
      <c r="AU1261" s="130" t="s">
        <v>78</v>
      </c>
      <c r="AY1261" s="19" t="s">
        <v>168</v>
      </c>
      <c r="BE1261" s="131">
        <f>IF(N1261="základní",J1261,0)</f>
        <v>0</v>
      </c>
      <c r="BF1261" s="131">
        <f>IF(N1261="snížená",J1261,0)</f>
        <v>0</v>
      </c>
      <c r="BG1261" s="131">
        <f>IF(N1261="zákl. přenesená",J1261,0)</f>
        <v>0</v>
      </c>
      <c r="BH1261" s="131">
        <f>IF(N1261="sníž. přenesená",J1261,0)</f>
        <v>0</v>
      </c>
      <c r="BI1261" s="131">
        <f>IF(N1261="nulová",J1261,0)</f>
        <v>0</v>
      </c>
      <c r="BJ1261" s="19" t="s">
        <v>76</v>
      </c>
      <c r="BK1261" s="131">
        <f>ROUND(I1261*H1261,2)</f>
        <v>0</v>
      </c>
      <c r="BL1261" s="19" t="s">
        <v>323</v>
      </c>
      <c r="BM1261" s="130" t="s">
        <v>1490</v>
      </c>
    </row>
    <row r="1262" spans="1:51" s="13" customFormat="1" ht="12">
      <c r="A1262" s="306"/>
      <c r="B1262" s="307"/>
      <c r="C1262" s="306"/>
      <c r="D1262" s="308" t="s">
        <v>179</v>
      </c>
      <c r="E1262" s="309" t="s">
        <v>3</v>
      </c>
      <c r="F1262" s="310" t="s">
        <v>1156</v>
      </c>
      <c r="G1262" s="306"/>
      <c r="H1262" s="309" t="s">
        <v>3</v>
      </c>
      <c r="I1262" s="267"/>
      <c r="J1262" s="306"/>
      <c r="K1262" s="306"/>
      <c r="L1262" s="134"/>
      <c r="M1262" s="136"/>
      <c r="N1262" s="137"/>
      <c r="O1262" s="137"/>
      <c r="P1262" s="137"/>
      <c r="Q1262" s="137"/>
      <c r="R1262" s="137"/>
      <c r="S1262" s="137"/>
      <c r="T1262" s="138"/>
      <c r="AT1262" s="135" t="s">
        <v>179</v>
      </c>
      <c r="AU1262" s="135" t="s">
        <v>78</v>
      </c>
      <c r="AV1262" s="13" t="s">
        <v>76</v>
      </c>
      <c r="AW1262" s="13" t="s">
        <v>30</v>
      </c>
      <c r="AX1262" s="13" t="s">
        <v>68</v>
      </c>
      <c r="AY1262" s="135" t="s">
        <v>168</v>
      </c>
    </row>
    <row r="1263" spans="1:51" s="14" customFormat="1" ht="12">
      <c r="A1263" s="311"/>
      <c r="B1263" s="312"/>
      <c r="C1263" s="311"/>
      <c r="D1263" s="308" t="s">
        <v>179</v>
      </c>
      <c r="E1263" s="313" t="s">
        <v>3</v>
      </c>
      <c r="F1263" s="314" t="s">
        <v>1491</v>
      </c>
      <c r="G1263" s="311"/>
      <c r="H1263" s="315">
        <v>5.184</v>
      </c>
      <c r="I1263" s="268"/>
      <c r="J1263" s="311"/>
      <c r="K1263" s="311"/>
      <c r="L1263" s="139"/>
      <c r="M1263" s="141"/>
      <c r="N1263" s="142"/>
      <c r="O1263" s="142"/>
      <c r="P1263" s="142"/>
      <c r="Q1263" s="142"/>
      <c r="R1263" s="142"/>
      <c r="S1263" s="142"/>
      <c r="T1263" s="143"/>
      <c r="AT1263" s="140" t="s">
        <v>179</v>
      </c>
      <c r="AU1263" s="140" t="s">
        <v>78</v>
      </c>
      <c r="AV1263" s="14" t="s">
        <v>78</v>
      </c>
      <c r="AW1263" s="14" t="s">
        <v>30</v>
      </c>
      <c r="AX1263" s="14" t="s">
        <v>68</v>
      </c>
      <c r="AY1263" s="140" t="s">
        <v>168</v>
      </c>
    </row>
    <row r="1264" spans="1:51" s="13" customFormat="1" ht="12">
      <c r="A1264" s="306"/>
      <c r="B1264" s="307"/>
      <c r="C1264" s="306"/>
      <c r="D1264" s="308" t="s">
        <v>179</v>
      </c>
      <c r="E1264" s="309" t="s">
        <v>3</v>
      </c>
      <c r="F1264" s="310" t="s">
        <v>1160</v>
      </c>
      <c r="G1264" s="306"/>
      <c r="H1264" s="309" t="s">
        <v>3</v>
      </c>
      <c r="I1264" s="267"/>
      <c r="J1264" s="306"/>
      <c r="K1264" s="306"/>
      <c r="L1264" s="134"/>
      <c r="M1264" s="136"/>
      <c r="N1264" s="137"/>
      <c r="O1264" s="137"/>
      <c r="P1264" s="137"/>
      <c r="Q1264" s="137"/>
      <c r="R1264" s="137"/>
      <c r="S1264" s="137"/>
      <c r="T1264" s="138"/>
      <c r="AT1264" s="135" t="s">
        <v>179</v>
      </c>
      <c r="AU1264" s="135" t="s">
        <v>78</v>
      </c>
      <c r="AV1264" s="13" t="s">
        <v>76</v>
      </c>
      <c r="AW1264" s="13" t="s">
        <v>30</v>
      </c>
      <c r="AX1264" s="13" t="s">
        <v>68</v>
      </c>
      <c r="AY1264" s="135" t="s">
        <v>168</v>
      </c>
    </row>
    <row r="1265" spans="1:51" s="14" customFormat="1" ht="12">
      <c r="A1265" s="311"/>
      <c r="B1265" s="312"/>
      <c r="C1265" s="311"/>
      <c r="D1265" s="308" t="s">
        <v>179</v>
      </c>
      <c r="E1265" s="313" t="s">
        <v>3</v>
      </c>
      <c r="F1265" s="314" t="s">
        <v>1492</v>
      </c>
      <c r="G1265" s="311"/>
      <c r="H1265" s="315">
        <v>14.486</v>
      </c>
      <c r="I1265" s="268"/>
      <c r="J1265" s="311"/>
      <c r="K1265" s="311"/>
      <c r="L1265" s="139"/>
      <c r="M1265" s="141"/>
      <c r="N1265" s="142"/>
      <c r="O1265" s="142"/>
      <c r="P1265" s="142"/>
      <c r="Q1265" s="142"/>
      <c r="R1265" s="142"/>
      <c r="S1265" s="142"/>
      <c r="T1265" s="143"/>
      <c r="AT1265" s="140" t="s">
        <v>179</v>
      </c>
      <c r="AU1265" s="140" t="s">
        <v>78</v>
      </c>
      <c r="AV1265" s="14" t="s">
        <v>78</v>
      </c>
      <c r="AW1265" s="14" t="s">
        <v>30</v>
      </c>
      <c r="AX1265" s="14" t="s">
        <v>68</v>
      </c>
      <c r="AY1265" s="140" t="s">
        <v>168</v>
      </c>
    </row>
    <row r="1266" spans="1:51" s="14" customFormat="1" ht="12">
      <c r="A1266" s="311"/>
      <c r="B1266" s="312"/>
      <c r="C1266" s="311"/>
      <c r="D1266" s="308" t="s">
        <v>179</v>
      </c>
      <c r="E1266" s="313" t="s">
        <v>3</v>
      </c>
      <c r="F1266" s="314" t="s">
        <v>1493</v>
      </c>
      <c r="G1266" s="311"/>
      <c r="H1266" s="315">
        <v>3.36</v>
      </c>
      <c r="I1266" s="268"/>
      <c r="J1266" s="311"/>
      <c r="K1266" s="311"/>
      <c r="L1266" s="139"/>
      <c r="M1266" s="141"/>
      <c r="N1266" s="142"/>
      <c r="O1266" s="142"/>
      <c r="P1266" s="142"/>
      <c r="Q1266" s="142"/>
      <c r="R1266" s="142"/>
      <c r="S1266" s="142"/>
      <c r="T1266" s="143"/>
      <c r="AT1266" s="140" t="s">
        <v>179</v>
      </c>
      <c r="AU1266" s="140" t="s">
        <v>78</v>
      </c>
      <c r="AV1266" s="14" t="s">
        <v>78</v>
      </c>
      <c r="AW1266" s="14" t="s">
        <v>30</v>
      </c>
      <c r="AX1266" s="14" t="s">
        <v>68</v>
      </c>
      <c r="AY1266" s="140" t="s">
        <v>168</v>
      </c>
    </row>
    <row r="1267" spans="1:51" s="15" customFormat="1" ht="12">
      <c r="A1267" s="316"/>
      <c r="B1267" s="317"/>
      <c r="C1267" s="316"/>
      <c r="D1267" s="308" t="s">
        <v>179</v>
      </c>
      <c r="E1267" s="318" t="s">
        <v>3</v>
      </c>
      <c r="F1267" s="319" t="s">
        <v>186</v>
      </c>
      <c r="G1267" s="316"/>
      <c r="H1267" s="320">
        <v>23.03</v>
      </c>
      <c r="I1267" s="269"/>
      <c r="J1267" s="316"/>
      <c r="K1267" s="316"/>
      <c r="L1267" s="144"/>
      <c r="M1267" s="146"/>
      <c r="N1267" s="147"/>
      <c r="O1267" s="147"/>
      <c r="P1267" s="147"/>
      <c r="Q1267" s="147"/>
      <c r="R1267" s="147"/>
      <c r="S1267" s="147"/>
      <c r="T1267" s="148"/>
      <c r="AT1267" s="145" t="s">
        <v>179</v>
      </c>
      <c r="AU1267" s="145" t="s">
        <v>78</v>
      </c>
      <c r="AV1267" s="15" t="s">
        <v>175</v>
      </c>
      <c r="AW1267" s="15" t="s">
        <v>30</v>
      </c>
      <c r="AX1267" s="15" t="s">
        <v>76</v>
      </c>
      <c r="AY1267" s="145" t="s">
        <v>168</v>
      </c>
    </row>
    <row r="1268" spans="1:65" s="2" customFormat="1" ht="24.2" customHeight="1">
      <c r="A1268" s="273"/>
      <c r="B1268" s="276"/>
      <c r="C1268" s="298" t="s">
        <v>1494</v>
      </c>
      <c r="D1268" s="298" t="s">
        <v>170</v>
      </c>
      <c r="E1268" s="299" t="s">
        <v>1495</v>
      </c>
      <c r="F1268" s="300" t="s">
        <v>1496</v>
      </c>
      <c r="G1268" s="301" t="s">
        <v>263</v>
      </c>
      <c r="H1268" s="302">
        <v>16.743</v>
      </c>
      <c r="I1268" s="266"/>
      <c r="J1268" s="303">
        <f>ROUND(I1268*H1268,2)</f>
        <v>0</v>
      </c>
      <c r="K1268" s="300" t="s">
        <v>3</v>
      </c>
      <c r="L1268" s="32"/>
      <c r="M1268" s="126" t="s">
        <v>3</v>
      </c>
      <c r="N1268" s="127" t="s">
        <v>39</v>
      </c>
      <c r="O1268" s="128">
        <v>0.779</v>
      </c>
      <c r="P1268" s="128">
        <f>O1268*H1268</f>
        <v>13.042796999999998</v>
      </c>
      <c r="Q1268" s="128">
        <v>0.02118</v>
      </c>
      <c r="R1268" s="128">
        <f>Q1268*H1268</f>
        <v>0.35461674</v>
      </c>
      <c r="S1268" s="128">
        <v>0</v>
      </c>
      <c r="T1268" s="129">
        <f>S1268*H1268</f>
        <v>0</v>
      </c>
      <c r="U1268" s="31"/>
      <c r="V1268" s="31"/>
      <c r="W1268" s="31"/>
      <c r="X1268" s="31"/>
      <c r="Y1268" s="31"/>
      <c r="Z1268" s="31"/>
      <c r="AA1268" s="31"/>
      <c r="AB1268" s="31"/>
      <c r="AC1268" s="31"/>
      <c r="AD1268" s="31"/>
      <c r="AE1268" s="31"/>
      <c r="AR1268" s="130" t="s">
        <v>323</v>
      </c>
      <c r="AT1268" s="130" t="s">
        <v>170</v>
      </c>
      <c r="AU1268" s="130" t="s">
        <v>78</v>
      </c>
      <c r="AY1268" s="19" t="s">
        <v>168</v>
      </c>
      <c r="BE1268" s="131">
        <f>IF(N1268="základní",J1268,0)</f>
        <v>0</v>
      </c>
      <c r="BF1268" s="131">
        <f>IF(N1268="snížená",J1268,0)</f>
        <v>0</v>
      </c>
      <c r="BG1268" s="131">
        <f>IF(N1268="zákl. přenesená",J1268,0)</f>
        <v>0</v>
      </c>
      <c r="BH1268" s="131">
        <f>IF(N1268="sníž. přenesená",J1268,0)</f>
        <v>0</v>
      </c>
      <c r="BI1268" s="131">
        <f>IF(N1268="nulová",J1268,0)</f>
        <v>0</v>
      </c>
      <c r="BJ1268" s="19" t="s">
        <v>76</v>
      </c>
      <c r="BK1268" s="131">
        <f>ROUND(I1268*H1268,2)</f>
        <v>0</v>
      </c>
      <c r="BL1268" s="19" t="s">
        <v>323</v>
      </c>
      <c r="BM1268" s="130" t="s">
        <v>1497</v>
      </c>
    </row>
    <row r="1269" spans="1:51" s="13" customFormat="1" ht="12">
      <c r="A1269" s="306"/>
      <c r="B1269" s="307"/>
      <c r="C1269" s="306"/>
      <c r="D1269" s="308" t="s">
        <v>179</v>
      </c>
      <c r="E1269" s="309" t="s">
        <v>3</v>
      </c>
      <c r="F1269" s="310" t="s">
        <v>465</v>
      </c>
      <c r="G1269" s="306"/>
      <c r="H1269" s="309" t="s">
        <v>3</v>
      </c>
      <c r="I1269" s="267"/>
      <c r="J1269" s="306"/>
      <c r="K1269" s="306"/>
      <c r="L1269" s="134"/>
      <c r="M1269" s="136"/>
      <c r="N1269" s="137"/>
      <c r="O1269" s="137"/>
      <c r="P1269" s="137"/>
      <c r="Q1269" s="137"/>
      <c r="R1269" s="137"/>
      <c r="S1269" s="137"/>
      <c r="T1269" s="138"/>
      <c r="AT1269" s="135" t="s">
        <v>179</v>
      </c>
      <c r="AU1269" s="135" t="s">
        <v>78</v>
      </c>
      <c r="AV1269" s="13" t="s">
        <v>76</v>
      </c>
      <c r="AW1269" s="13" t="s">
        <v>30</v>
      </c>
      <c r="AX1269" s="13" t="s">
        <v>68</v>
      </c>
      <c r="AY1269" s="135" t="s">
        <v>168</v>
      </c>
    </row>
    <row r="1270" spans="1:51" s="14" customFormat="1" ht="12">
      <c r="A1270" s="311"/>
      <c r="B1270" s="312"/>
      <c r="C1270" s="311"/>
      <c r="D1270" s="308" t="s">
        <v>179</v>
      </c>
      <c r="E1270" s="313" t="s">
        <v>3</v>
      </c>
      <c r="F1270" s="314" t="s">
        <v>1498</v>
      </c>
      <c r="G1270" s="311"/>
      <c r="H1270" s="315">
        <v>2.027</v>
      </c>
      <c r="I1270" s="268"/>
      <c r="J1270" s="311"/>
      <c r="K1270" s="311"/>
      <c r="L1270" s="139"/>
      <c r="M1270" s="141"/>
      <c r="N1270" s="142"/>
      <c r="O1270" s="142"/>
      <c r="P1270" s="142"/>
      <c r="Q1270" s="142"/>
      <c r="R1270" s="142"/>
      <c r="S1270" s="142"/>
      <c r="T1270" s="143"/>
      <c r="AT1270" s="140" t="s">
        <v>179</v>
      </c>
      <c r="AU1270" s="140" t="s">
        <v>78</v>
      </c>
      <c r="AV1270" s="14" t="s">
        <v>78</v>
      </c>
      <c r="AW1270" s="14" t="s">
        <v>30</v>
      </c>
      <c r="AX1270" s="14" t="s">
        <v>68</v>
      </c>
      <c r="AY1270" s="140" t="s">
        <v>168</v>
      </c>
    </row>
    <row r="1271" spans="1:51" s="13" customFormat="1" ht="12">
      <c r="A1271" s="306"/>
      <c r="B1271" s="307"/>
      <c r="C1271" s="306"/>
      <c r="D1271" s="308" t="s">
        <v>179</v>
      </c>
      <c r="E1271" s="309" t="s">
        <v>3</v>
      </c>
      <c r="F1271" s="310" t="s">
        <v>1160</v>
      </c>
      <c r="G1271" s="306"/>
      <c r="H1271" s="309" t="s">
        <v>3</v>
      </c>
      <c r="I1271" s="267"/>
      <c r="J1271" s="306"/>
      <c r="K1271" s="306"/>
      <c r="L1271" s="134"/>
      <c r="M1271" s="136"/>
      <c r="N1271" s="137"/>
      <c r="O1271" s="137"/>
      <c r="P1271" s="137"/>
      <c r="Q1271" s="137"/>
      <c r="R1271" s="137"/>
      <c r="S1271" s="137"/>
      <c r="T1271" s="138"/>
      <c r="AT1271" s="135" t="s">
        <v>179</v>
      </c>
      <c r="AU1271" s="135" t="s">
        <v>78</v>
      </c>
      <c r="AV1271" s="13" t="s">
        <v>76</v>
      </c>
      <c r="AW1271" s="13" t="s">
        <v>30</v>
      </c>
      <c r="AX1271" s="13" t="s">
        <v>68</v>
      </c>
      <c r="AY1271" s="135" t="s">
        <v>168</v>
      </c>
    </row>
    <row r="1272" spans="1:51" s="14" customFormat="1" ht="12">
      <c r="A1272" s="311"/>
      <c r="B1272" s="312"/>
      <c r="C1272" s="311"/>
      <c r="D1272" s="308" t="s">
        <v>179</v>
      </c>
      <c r="E1272" s="313" t="s">
        <v>3</v>
      </c>
      <c r="F1272" s="314" t="s">
        <v>1499</v>
      </c>
      <c r="G1272" s="311"/>
      <c r="H1272" s="315">
        <v>14.716</v>
      </c>
      <c r="I1272" s="268"/>
      <c r="J1272" s="311"/>
      <c r="K1272" s="311"/>
      <c r="L1272" s="139"/>
      <c r="M1272" s="141"/>
      <c r="N1272" s="142"/>
      <c r="O1272" s="142"/>
      <c r="P1272" s="142"/>
      <c r="Q1272" s="142"/>
      <c r="R1272" s="142"/>
      <c r="S1272" s="142"/>
      <c r="T1272" s="143"/>
      <c r="AT1272" s="140" t="s">
        <v>179</v>
      </c>
      <c r="AU1272" s="140" t="s">
        <v>78</v>
      </c>
      <c r="AV1272" s="14" t="s">
        <v>78</v>
      </c>
      <c r="AW1272" s="14" t="s">
        <v>30</v>
      </c>
      <c r="AX1272" s="14" t="s">
        <v>68</v>
      </c>
      <c r="AY1272" s="140" t="s">
        <v>168</v>
      </c>
    </row>
    <row r="1273" spans="1:51" s="15" customFormat="1" ht="12">
      <c r="A1273" s="316"/>
      <c r="B1273" s="317"/>
      <c r="C1273" s="316"/>
      <c r="D1273" s="308" t="s">
        <v>179</v>
      </c>
      <c r="E1273" s="318" t="s">
        <v>3</v>
      </c>
      <c r="F1273" s="319" t="s">
        <v>186</v>
      </c>
      <c r="G1273" s="316"/>
      <c r="H1273" s="320">
        <v>16.743</v>
      </c>
      <c r="I1273" s="269"/>
      <c r="J1273" s="316"/>
      <c r="K1273" s="316"/>
      <c r="L1273" s="144"/>
      <c r="M1273" s="146"/>
      <c r="N1273" s="147"/>
      <c r="O1273" s="147"/>
      <c r="P1273" s="147"/>
      <c r="Q1273" s="147"/>
      <c r="R1273" s="147"/>
      <c r="S1273" s="147"/>
      <c r="T1273" s="148"/>
      <c r="AT1273" s="145" t="s">
        <v>179</v>
      </c>
      <c r="AU1273" s="145" t="s">
        <v>78</v>
      </c>
      <c r="AV1273" s="15" t="s">
        <v>175</v>
      </c>
      <c r="AW1273" s="15" t="s">
        <v>30</v>
      </c>
      <c r="AX1273" s="15" t="s">
        <v>76</v>
      </c>
      <c r="AY1273" s="145" t="s">
        <v>168</v>
      </c>
    </row>
    <row r="1274" spans="1:65" s="2" customFormat="1" ht="16.5" customHeight="1">
      <c r="A1274" s="273"/>
      <c r="B1274" s="276"/>
      <c r="C1274" s="298" t="s">
        <v>1500</v>
      </c>
      <c r="D1274" s="298" t="s">
        <v>170</v>
      </c>
      <c r="E1274" s="299" t="s">
        <v>1501</v>
      </c>
      <c r="F1274" s="300" t="s">
        <v>1502</v>
      </c>
      <c r="G1274" s="301" t="s">
        <v>263</v>
      </c>
      <c r="H1274" s="302">
        <v>45.408</v>
      </c>
      <c r="I1274" s="266"/>
      <c r="J1274" s="303">
        <f>ROUND(I1274*H1274,2)</f>
        <v>0</v>
      </c>
      <c r="K1274" s="300" t="s">
        <v>174</v>
      </c>
      <c r="L1274" s="32"/>
      <c r="M1274" s="126" t="s">
        <v>3</v>
      </c>
      <c r="N1274" s="127" t="s">
        <v>39</v>
      </c>
      <c r="O1274" s="128">
        <v>0.1</v>
      </c>
      <c r="P1274" s="128">
        <f>O1274*H1274</f>
        <v>4.5408</v>
      </c>
      <c r="Q1274" s="128">
        <v>0.00029</v>
      </c>
      <c r="R1274" s="128">
        <f>Q1274*H1274</f>
        <v>0.01316832</v>
      </c>
      <c r="S1274" s="128">
        <v>0</v>
      </c>
      <c r="T1274" s="129">
        <f>S1274*H1274</f>
        <v>0</v>
      </c>
      <c r="U1274" s="31"/>
      <c r="V1274" s="31"/>
      <c r="W1274" s="31"/>
      <c r="X1274" s="31"/>
      <c r="Y1274" s="31"/>
      <c r="Z1274" s="31"/>
      <c r="AA1274" s="31"/>
      <c r="AB1274" s="31"/>
      <c r="AC1274" s="31"/>
      <c r="AD1274" s="31"/>
      <c r="AE1274" s="31"/>
      <c r="AR1274" s="130" t="s">
        <v>323</v>
      </c>
      <c r="AT1274" s="130" t="s">
        <v>170</v>
      </c>
      <c r="AU1274" s="130" t="s">
        <v>78</v>
      </c>
      <c r="AY1274" s="19" t="s">
        <v>168</v>
      </c>
      <c r="BE1274" s="131">
        <f>IF(N1274="základní",J1274,0)</f>
        <v>0</v>
      </c>
      <c r="BF1274" s="131">
        <f>IF(N1274="snížená",J1274,0)</f>
        <v>0</v>
      </c>
      <c r="BG1274" s="131">
        <f>IF(N1274="zákl. přenesená",J1274,0)</f>
        <v>0</v>
      </c>
      <c r="BH1274" s="131">
        <f>IF(N1274="sníž. přenesená",J1274,0)</f>
        <v>0</v>
      </c>
      <c r="BI1274" s="131">
        <f>IF(N1274="nulová",J1274,0)</f>
        <v>0</v>
      </c>
      <c r="BJ1274" s="19" t="s">
        <v>76</v>
      </c>
      <c r="BK1274" s="131">
        <f>ROUND(I1274*H1274,2)</f>
        <v>0</v>
      </c>
      <c r="BL1274" s="19" t="s">
        <v>323</v>
      </c>
      <c r="BM1274" s="130" t="s">
        <v>1503</v>
      </c>
    </row>
    <row r="1275" spans="1:47" s="2" customFormat="1" ht="12">
      <c r="A1275" s="273"/>
      <c r="B1275" s="276"/>
      <c r="C1275" s="273"/>
      <c r="D1275" s="304" t="s">
        <v>177</v>
      </c>
      <c r="E1275" s="273"/>
      <c r="F1275" s="305" t="s">
        <v>1504</v>
      </c>
      <c r="G1275" s="273"/>
      <c r="H1275" s="273"/>
      <c r="I1275" s="263"/>
      <c r="J1275" s="273"/>
      <c r="K1275" s="273"/>
      <c r="L1275" s="32"/>
      <c r="M1275" s="132"/>
      <c r="N1275" s="133"/>
      <c r="O1275" s="50"/>
      <c r="P1275" s="50"/>
      <c r="Q1275" s="50"/>
      <c r="R1275" s="50"/>
      <c r="S1275" s="50"/>
      <c r="T1275" s="51"/>
      <c r="U1275" s="31"/>
      <c r="V1275" s="31"/>
      <c r="W1275" s="31"/>
      <c r="X1275" s="31"/>
      <c r="Y1275" s="31"/>
      <c r="Z1275" s="31"/>
      <c r="AA1275" s="31"/>
      <c r="AB1275" s="31"/>
      <c r="AC1275" s="31"/>
      <c r="AD1275" s="31"/>
      <c r="AE1275" s="31"/>
      <c r="AT1275" s="19" t="s">
        <v>177</v>
      </c>
      <c r="AU1275" s="19" t="s">
        <v>78</v>
      </c>
    </row>
    <row r="1276" spans="1:51" s="13" customFormat="1" ht="12">
      <c r="A1276" s="306"/>
      <c r="B1276" s="307"/>
      <c r="C1276" s="306"/>
      <c r="D1276" s="308" t="s">
        <v>179</v>
      </c>
      <c r="E1276" s="309" t="s">
        <v>3</v>
      </c>
      <c r="F1276" s="310" t="s">
        <v>1505</v>
      </c>
      <c r="G1276" s="306"/>
      <c r="H1276" s="309" t="s">
        <v>3</v>
      </c>
      <c r="I1276" s="267"/>
      <c r="J1276" s="306"/>
      <c r="K1276" s="306"/>
      <c r="L1276" s="134"/>
      <c r="M1276" s="136"/>
      <c r="N1276" s="137"/>
      <c r="O1276" s="137"/>
      <c r="P1276" s="137"/>
      <c r="Q1276" s="137"/>
      <c r="R1276" s="137"/>
      <c r="S1276" s="137"/>
      <c r="T1276" s="138"/>
      <c r="AT1276" s="135" t="s">
        <v>179</v>
      </c>
      <c r="AU1276" s="135" t="s">
        <v>78</v>
      </c>
      <c r="AV1276" s="13" t="s">
        <v>76</v>
      </c>
      <c r="AW1276" s="13" t="s">
        <v>30</v>
      </c>
      <c r="AX1276" s="13" t="s">
        <v>68</v>
      </c>
      <c r="AY1276" s="135" t="s">
        <v>168</v>
      </c>
    </row>
    <row r="1277" spans="1:51" s="13" customFormat="1" ht="12">
      <c r="A1277" s="306"/>
      <c r="B1277" s="307"/>
      <c r="C1277" s="306"/>
      <c r="D1277" s="308" t="s">
        <v>179</v>
      </c>
      <c r="E1277" s="309" t="s">
        <v>3</v>
      </c>
      <c r="F1277" s="310" t="s">
        <v>1154</v>
      </c>
      <c r="G1277" s="306"/>
      <c r="H1277" s="309" t="s">
        <v>3</v>
      </c>
      <c r="I1277" s="267"/>
      <c r="J1277" s="306"/>
      <c r="K1277" s="306"/>
      <c r="L1277" s="134"/>
      <c r="M1277" s="136"/>
      <c r="N1277" s="137"/>
      <c r="O1277" s="137"/>
      <c r="P1277" s="137"/>
      <c r="Q1277" s="137"/>
      <c r="R1277" s="137"/>
      <c r="S1277" s="137"/>
      <c r="T1277" s="138"/>
      <c r="AT1277" s="135" t="s">
        <v>179</v>
      </c>
      <c r="AU1277" s="135" t="s">
        <v>78</v>
      </c>
      <c r="AV1277" s="13" t="s">
        <v>76</v>
      </c>
      <c r="AW1277" s="13" t="s">
        <v>30</v>
      </c>
      <c r="AX1277" s="13" t="s">
        <v>68</v>
      </c>
      <c r="AY1277" s="135" t="s">
        <v>168</v>
      </c>
    </row>
    <row r="1278" spans="1:51" s="14" customFormat="1" ht="12">
      <c r="A1278" s="311"/>
      <c r="B1278" s="312"/>
      <c r="C1278" s="311"/>
      <c r="D1278" s="308" t="s">
        <v>179</v>
      </c>
      <c r="E1278" s="313" t="s">
        <v>3</v>
      </c>
      <c r="F1278" s="314" t="s">
        <v>1506</v>
      </c>
      <c r="G1278" s="311"/>
      <c r="H1278" s="315">
        <v>6.6</v>
      </c>
      <c r="I1278" s="268"/>
      <c r="J1278" s="311"/>
      <c r="K1278" s="311"/>
      <c r="L1278" s="139"/>
      <c r="M1278" s="141"/>
      <c r="N1278" s="142"/>
      <c r="O1278" s="142"/>
      <c r="P1278" s="142"/>
      <c r="Q1278" s="142"/>
      <c r="R1278" s="142"/>
      <c r="S1278" s="142"/>
      <c r="T1278" s="143"/>
      <c r="AT1278" s="140" t="s">
        <v>179</v>
      </c>
      <c r="AU1278" s="140" t="s">
        <v>78</v>
      </c>
      <c r="AV1278" s="14" t="s">
        <v>78</v>
      </c>
      <c r="AW1278" s="14" t="s">
        <v>30</v>
      </c>
      <c r="AX1278" s="14" t="s">
        <v>68</v>
      </c>
      <c r="AY1278" s="140" t="s">
        <v>168</v>
      </c>
    </row>
    <row r="1279" spans="1:51" s="14" customFormat="1" ht="12">
      <c r="A1279" s="311"/>
      <c r="B1279" s="312"/>
      <c r="C1279" s="311"/>
      <c r="D1279" s="308" t="s">
        <v>179</v>
      </c>
      <c r="E1279" s="313" t="s">
        <v>3</v>
      </c>
      <c r="F1279" s="314" t="s">
        <v>1466</v>
      </c>
      <c r="G1279" s="311"/>
      <c r="H1279" s="315">
        <v>-1.576</v>
      </c>
      <c r="I1279" s="268"/>
      <c r="J1279" s="311"/>
      <c r="K1279" s="311"/>
      <c r="L1279" s="139"/>
      <c r="M1279" s="141"/>
      <c r="N1279" s="142"/>
      <c r="O1279" s="142"/>
      <c r="P1279" s="142"/>
      <c r="Q1279" s="142"/>
      <c r="R1279" s="142"/>
      <c r="S1279" s="142"/>
      <c r="T1279" s="143"/>
      <c r="AT1279" s="140" t="s">
        <v>179</v>
      </c>
      <c r="AU1279" s="140" t="s">
        <v>78</v>
      </c>
      <c r="AV1279" s="14" t="s">
        <v>78</v>
      </c>
      <c r="AW1279" s="14" t="s">
        <v>30</v>
      </c>
      <c r="AX1279" s="14" t="s">
        <v>68</v>
      </c>
      <c r="AY1279" s="140" t="s">
        <v>168</v>
      </c>
    </row>
    <row r="1280" spans="1:51" s="14" customFormat="1" ht="12">
      <c r="A1280" s="311"/>
      <c r="B1280" s="312"/>
      <c r="C1280" s="311"/>
      <c r="D1280" s="308" t="s">
        <v>179</v>
      </c>
      <c r="E1280" s="313" t="s">
        <v>3</v>
      </c>
      <c r="F1280" s="314" t="s">
        <v>1507</v>
      </c>
      <c r="G1280" s="311"/>
      <c r="H1280" s="315">
        <v>5.151</v>
      </c>
      <c r="I1280" s="268"/>
      <c r="J1280" s="311"/>
      <c r="K1280" s="311"/>
      <c r="L1280" s="139"/>
      <c r="M1280" s="141"/>
      <c r="N1280" s="142"/>
      <c r="O1280" s="142"/>
      <c r="P1280" s="142"/>
      <c r="Q1280" s="142"/>
      <c r="R1280" s="142"/>
      <c r="S1280" s="142"/>
      <c r="T1280" s="143"/>
      <c r="AT1280" s="140" t="s">
        <v>179</v>
      </c>
      <c r="AU1280" s="140" t="s">
        <v>78</v>
      </c>
      <c r="AV1280" s="14" t="s">
        <v>78</v>
      </c>
      <c r="AW1280" s="14" t="s">
        <v>30</v>
      </c>
      <c r="AX1280" s="14" t="s">
        <v>68</v>
      </c>
      <c r="AY1280" s="140" t="s">
        <v>168</v>
      </c>
    </row>
    <row r="1281" spans="1:51" s="14" customFormat="1" ht="12">
      <c r="A1281" s="311"/>
      <c r="B1281" s="312"/>
      <c r="C1281" s="311"/>
      <c r="D1281" s="308" t="s">
        <v>179</v>
      </c>
      <c r="E1281" s="313" t="s">
        <v>3</v>
      </c>
      <c r="F1281" s="314" t="s">
        <v>1466</v>
      </c>
      <c r="G1281" s="311"/>
      <c r="H1281" s="315">
        <v>-1.576</v>
      </c>
      <c r="I1281" s="268"/>
      <c r="J1281" s="311"/>
      <c r="K1281" s="311"/>
      <c r="L1281" s="139"/>
      <c r="M1281" s="141"/>
      <c r="N1281" s="142"/>
      <c r="O1281" s="142"/>
      <c r="P1281" s="142"/>
      <c r="Q1281" s="142"/>
      <c r="R1281" s="142"/>
      <c r="S1281" s="142"/>
      <c r="T1281" s="143"/>
      <c r="AT1281" s="140" t="s">
        <v>179</v>
      </c>
      <c r="AU1281" s="140" t="s">
        <v>78</v>
      </c>
      <c r="AV1281" s="14" t="s">
        <v>78</v>
      </c>
      <c r="AW1281" s="14" t="s">
        <v>30</v>
      </c>
      <c r="AX1281" s="14" t="s">
        <v>68</v>
      </c>
      <c r="AY1281" s="140" t="s">
        <v>168</v>
      </c>
    </row>
    <row r="1282" spans="1:51" s="13" customFormat="1" ht="12">
      <c r="A1282" s="306"/>
      <c r="B1282" s="307"/>
      <c r="C1282" s="306"/>
      <c r="D1282" s="308" t="s">
        <v>179</v>
      </c>
      <c r="E1282" s="309" t="s">
        <v>3</v>
      </c>
      <c r="F1282" s="310" t="s">
        <v>1156</v>
      </c>
      <c r="G1282" s="306"/>
      <c r="H1282" s="309" t="s">
        <v>3</v>
      </c>
      <c r="I1282" s="267"/>
      <c r="J1282" s="306"/>
      <c r="K1282" s="306"/>
      <c r="L1282" s="134"/>
      <c r="M1282" s="136"/>
      <c r="N1282" s="137"/>
      <c r="O1282" s="137"/>
      <c r="P1282" s="137"/>
      <c r="Q1282" s="137"/>
      <c r="R1282" s="137"/>
      <c r="S1282" s="137"/>
      <c r="T1282" s="138"/>
      <c r="AT1282" s="135" t="s">
        <v>179</v>
      </c>
      <c r="AU1282" s="135" t="s">
        <v>78</v>
      </c>
      <c r="AV1282" s="13" t="s">
        <v>76</v>
      </c>
      <c r="AW1282" s="13" t="s">
        <v>30</v>
      </c>
      <c r="AX1282" s="13" t="s">
        <v>68</v>
      </c>
      <c r="AY1282" s="135" t="s">
        <v>168</v>
      </c>
    </row>
    <row r="1283" spans="1:51" s="14" customFormat="1" ht="12">
      <c r="A1283" s="311"/>
      <c r="B1283" s="312"/>
      <c r="C1283" s="311"/>
      <c r="D1283" s="308" t="s">
        <v>179</v>
      </c>
      <c r="E1283" s="313" t="s">
        <v>3</v>
      </c>
      <c r="F1283" s="314" t="s">
        <v>1508</v>
      </c>
      <c r="G1283" s="311"/>
      <c r="H1283" s="315">
        <v>5.395</v>
      </c>
      <c r="I1283" s="268"/>
      <c r="J1283" s="311"/>
      <c r="K1283" s="311"/>
      <c r="L1283" s="139"/>
      <c r="M1283" s="141"/>
      <c r="N1283" s="142"/>
      <c r="O1283" s="142"/>
      <c r="P1283" s="142"/>
      <c r="Q1283" s="142"/>
      <c r="R1283" s="142"/>
      <c r="S1283" s="142"/>
      <c r="T1283" s="143"/>
      <c r="AT1283" s="140" t="s">
        <v>179</v>
      </c>
      <c r="AU1283" s="140" t="s">
        <v>78</v>
      </c>
      <c r="AV1283" s="14" t="s">
        <v>78</v>
      </c>
      <c r="AW1283" s="14" t="s">
        <v>30</v>
      </c>
      <c r="AX1283" s="14" t="s">
        <v>68</v>
      </c>
      <c r="AY1283" s="140" t="s">
        <v>168</v>
      </c>
    </row>
    <row r="1284" spans="1:51" s="14" customFormat="1" ht="12">
      <c r="A1284" s="311"/>
      <c r="B1284" s="312"/>
      <c r="C1284" s="311"/>
      <c r="D1284" s="308" t="s">
        <v>179</v>
      </c>
      <c r="E1284" s="313" t="s">
        <v>3</v>
      </c>
      <c r="F1284" s="314" t="s">
        <v>1466</v>
      </c>
      <c r="G1284" s="311"/>
      <c r="H1284" s="315">
        <v>-1.576</v>
      </c>
      <c r="I1284" s="268"/>
      <c r="J1284" s="311"/>
      <c r="K1284" s="311"/>
      <c r="L1284" s="139"/>
      <c r="M1284" s="141"/>
      <c r="N1284" s="142"/>
      <c r="O1284" s="142"/>
      <c r="P1284" s="142"/>
      <c r="Q1284" s="142"/>
      <c r="R1284" s="142"/>
      <c r="S1284" s="142"/>
      <c r="T1284" s="143"/>
      <c r="AT1284" s="140" t="s">
        <v>179</v>
      </c>
      <c r="AU1284" s="140" t="s">
        <v>78</v>
      </c>
      <c r="AV1284" s="14" t="s">
        <v>78</v>
      </c>
      <c r="AW1284" s="14" t="s">
        <v>30</v>
      </c>
      <c r="AX1284" s="14" t="s">
        <v>68</v>
      </c>
      <c r="AY1284" s="140" t="s">
        <v>168</v>
      </c>
    </row>
    <row r="1285" spans="1:51" s="14" customFormat="1" ht="12">
      <c r="A1285" s="311"/>
      <c r="B1285" s="312"/>
      <c r="C1285" s="311"/>
      <c r="D1285" s="308" t="s">
        <v>179</v>
      </c>
      <c r="E1285" s="313" t="s">
        <v>3</v>
      </c>
      <c r="F1285" s="314" t="s">
        <v>1509</v>
      </c>
      <c r="G1285" s="311"/>
      <c r="H1285" s="315">
        <v>1.555</v>
      </c>
      <c r="I1285" s="268"/>
      <c r="J1285" s="311"/>
      <c r="K1285" s="311"/>
      <c r="L1285" s="139"/>
      <c r="M1285" s="141"/>
      <c r="N1285" s="142"/>
      <c r="O1285" s="142"/>
      <c r="P1285" s="142"/>
      <c r="Q1285" s="142"/>
      <c r="R1285" s="142"/>
      <c r="S1285" s="142"/>
      <c r="T1285" s="143"/>
      <c r="AT1285" s="140" t="s">
        <v>179</v>
      </c>
      <c r="AU1285" s="140" t="s">
        <v>78</v>
      </c>
      <c r="AV1285" s="14" t="s">
        <v>78</v>
      </c>
      <c r="AW1285" s="14" t="s">
        <v>30</v>
      </c>
      <c r="AX1285" s="14" t="s">
        <v>68</v>
      </c>
      <c r="AY1285" s="140" t="s">
        <v>168</v>
      </c>
    </row>
    <row r="1286" spans="1:51" s="13" customFormat="1" ht="12">
      <c r="A1286" s="306"/>
      <c r="B1286" s="307"/>
      <c r="C1286" s="306"/>
      <c r="D1286" s="308" t="s">
        <v>179</v>
      </c>
      <c r="E1286" s="309" t="s">
        <v>3</v>
      </c>
      <c r="F1286" s="310" t="s">
        <v>467</v>
      </c>
      <c r="G1286" s="306"/>
      <c r="H1286" s="309" t="s">
        <v>3</v>
      </c>
      <c r="I1286" s="267"/>
      <c r="J1286" s="306"/>
      <c r="K1286" s="306"/>
      <c r="L1286" s="134"/>
      <c r="M1286" s="136"/>
      <c r="N1286" s="137"/>
      <c r="O1286" s="137"/>
      <c r="P1286" s="137"/>
      <c r="Q1286" s="137"/>
      <c r="R1286" s="137"/>
      <c r="S1286" s="137"/>
      <c r="T1286" s="138"/>
      <c r="AT1286" s="135" t="s">
        <v>179</v>
      </c>
      <c r="AU1286" s="135" t="s">
        <v>78</v>
      </c>
      <c r="AV1286" s="13" t="s">
        <v>76</v>
      </c>
      <c r="AW1286" s="13" t="s">
        <v>30</v>
      </c>
      <c r="AX1286" s="13" t="s">
        <v>68</v>
      </c>
      <c r="AY1286" s="135" t="s">
        <v>168</v>
      </c>
    </row>
    <row r="1287" spans="1:51" s="14" customFormat="1" ht="12">
      <c r="A1287" s="311"/>
      <c r="B1287" s="312"/>
      <c r="C1287" s="311"/>
      <c r="D1287" s="308" t="s">
        <v>179</v>
      </c>
      <c r="E1287" s="313" t="s">
        <v>3</v>
      </c>
      <c r="F1287" s="314" t="s">
        <v>1510</v>
      </c>
      <c r="G1287" s="311"/>
      <c r="H1287" s="315">
        <v>15.235</v>
      </c>
      <c r="I1287" s="268"/>
      <c r="J1287" s="311"/>
      <c r="K1287" s="311"/>
      <c r="L1287" s="139"/>
      <c r="M1287" s="141"/>
      <c r="N1287" s="142"/>
      <c r="O1287" s="142"/>
      <c r="P1287" s="142"/>
      <c r="Q1287" s="142"/>
      <c r="R1287" s="142"/>
      <c r="S1287" s="142"/>
      <c r="T1287" s="143"/>
      <c r="AT1287" s="140" t="s">
        <v>179</v>
      </c>
      <c r="AU1287" s="140" t="s">
        <v>78</v>
      </c>
      <c r="AV1287" s="14" t="s">
        <v>78</v>
      </c>
      <c r="AW1287" s="14" t="s">
        <v>30</v>
      </c>
      <c r="AX1287" s="14" t="s">
        <v>68</v>
      </c>
      <c r="AY1287" s="140" t="s">
        <v>168</v>
      </c>
    </row>
    <row r="1288" spans="1:51" s="13" customFormat="1" ht="12">
      <c r="A1288" s="306"/>
      <c r="B1288" s="307"/>
      <c r="C1288" s="306"/>
      <c r="D1288" s="308" t="s">
        <v>179</v>
      </c>
      <c r="E1288" s="309" t="s">
        <v>3</v>
      </c>
      <c r="F1288" s="310" t="s">
        <v>1162</v>
      </c>
      <c r="G1288" s="306"/>
      <c r="H1288" s="309" t="s">
        <v>3</v>
      </c>
      <c r="I1288" s="267"/>
      <c r="J1288" s="306"/>
      <c r="K1288" s="306"/>
      <c r="L1288" s="134"/>
      <c r="M1288" s="136"/>
      <c r="N1288" s="137"/>
      <c r="O1288" s="137"/>
      <c r="P1288" s="137"/>
      <c r="Q1288" s="137"/>
      <c r="R1288" s="137"/>
      <c r="S1288" s="137"/>
      <c r="T1288" s="138"/>
      <c r="AT1288" s="135" t="s">
        <v>179</v>
      </c>
      <c r="AU1288" s="135" t="s">
        <v>78</v>
      </c>
      <c r="AV1288" s="13" t="s">
        <v>76</v>
      </c>
      <c r="AW1288" s="13" t="s">
        <v>30</v>
      </c>
      <c r="AX1288" s="13" t="s">
        <v>68</v>
      </c>
      <c r="AY1288" s="135" t="s">
        <v>168</v>
      </c>
    </row>
    <row r="1289" spans="1:51" s="14" customFormat="1" ht="12">
      <c r="A1289" s="311"/>
      <c r="B1289" s="312"/>
      <c r="C1289" s="311"/>
      <c r="D1289" s="308" t="s">
        <v>179</v>
      </c>
      <c r="E1289" s="313" t="s">
        <v>3</v>
      </c>
      <c r="F1289" s="314" t="s">
        <v>1511</v>
      </c>
      <c r="G1289" s="311"/>
      <c r="H1289" s="315">
        <v>16.2</v>
      </c>
      <c r="I1289" s="268"/>
      <c r="J1289" s="311"/>
      <c r="K1289" s="311"/>
      <c r="L1289" s="139"/>
      <c r="M1289" s="141"/>
      <c r="N1289" s="142"/>
      <c r="O1289" s="142"/>
      <c r="P1289" s="142"/>
      <c r="Q1289" s="142"/>
      <c r="R1289" s="142"/>
      <c r="S1289" s="142"/>
      <c r="T1289" s="143"/>
      <c r="AT1289" s="140" t="s">
        <v>179</v>
      </c>
      <c r="AU1289" s="140" t="s">
        <v>78</v>
      </c>
      <c r="AV1289" s="14" t="s">
        <v>78</v>
      </c>
      <c r="AW1289" s="14" t="s">
        <v>30</v>
      </c>
      <c r="AX1289" s="14" t="s">
        <v>68</v>
      </c>
      <c r="AY1289" s="140" t="s">
        <v>168</v>
      </c>
    </row>
    <row r="1290" spans="1:51" s="15" customFormat="1" ht="12">
      <c r="A1290" s="316"/>
      <c r="B1290" s="317"/>
      <c r="C1290" s="316"/>
      <c r="D1290" s="308" t="s">
        <v>179</v>
      </c>
      <c r="E1290" s="318" t="s">
        <v>3</v>
      </c>
      <c r="F1290" s="319" t="s">
        <v>186</v>
      </c>
      <c r="G1290" s="316"/>
      <c r="H1290" s="320">
        <v>45.408</v>
      </c>
      <c r="I1290" s="269"/>
      <c r="J1290" s="316"/>
      <c r="K1290" s="316"/>
      <c r="L1290" s="144"/>
      <c r="M1290" s="146"/>
      <c r="N1290" s="147"/>
      <c r="O1290" s="147"/>
      <c r="P1290" s="147"/>
      <c r="Q1290" s="147"/>
      <c r="R1290" s="147"/>
      <c r="S1290" s="147"/>
      <c r="T1290" s="148"/>
      <c r="AT1290" s="145" t="s">
        <v>179</v>
      </c>
      <c r="AU1290" s="145" t="s">
        <v>78</v>
      </c>
      <c r="AV1290" s="15" t="s">
        <v>175</v>
      </c>
      <c r="AW1290" s="15" t="s">
        <v>30</v>
      </c>
      <c r="AX1290" s="15" t="s">
        <v>76</v>
      </c>
      <c r="AY1290" s="145" t="s">
        <v>168</v>
      </c>
    </row>
    <row r="1291" spans="1:65" s="2" customFormat="1" ht="16.5" customHeight="1">
      <c r="A1291" s="273"/>
      <c r="B1291" s="276"/>
      <c r="C1291" s="326" t="s">
        <v>1512</v>
      </c>
      <c r="D1291" s="326" t="s">
        <v>332</v>
      </c>
      <c r="E1291" s="327" t="s">
        <v>1513</v>
      </c>
      <c r="F1291" s="328" t="s">
        <v>1514</v>
      </c>
      <c r="G1291" s="329" t="s">
        <v>263</v>
      </c>
      <c r="H1291" s="330">
        <v>47.678</v>
      </c>
      <c r="I1291" s="272"/>
      <c r="J1291" s="331">
        <f>ROUND(I1291*H1291,2)</f>
        <v>0</v>
      </c>
      <c r="K1291" s="328" t="s">
        <v>174</v>
      </c>
      <c r="L1291" s="154"/>
      <c r="M1291" s="155" t="s">
        <v>3</v>
      </c>
      <c r="N1291" s="156" t="s">
        <v>39</v>
      </c>
      <c r="O1291" s="128">
        <v>0</v>
      </c>
      <c r="P1291" s="128">
        <f>O1291*H1291</f>
        <v>0</v>
      </c>
      <c r="Q1291" s="128">
        <v>0.015</v>
      </c>
      <c r="R1291" s="128">
        <f>Q1291*H1291</f>
        <v>0.71517</v>
      </c>
      <c r="S1291" s="128">
        <v>0</v>
      </c>
      <c r="T1291" s="129">
        <f>S1291*H1291</f>
        <v>0</v>
      </c>
      <c r="U1291" s="31"/>
      <c r="V1291" s="31"/>
      <c r="W1291" s="31"/>
      <c r="X1291" s="31"/>
      <c r="Y1291" s="31"/>
      <c r="Z1291" s="31"/>
      <c r="AA1291" s="31"/>
      <c r="AB1291" s="31"/>
      <c r="AC1291" s="31"/>
      <c r="AD1291" s="31"/>
      <c r="AE1291" s="31"/>
      <c r="AR1291" s="130" t="s">
        <v>440</v>
      </c>
      <c r="AT1291" s="130" t="s">
        <v>332</v>
      </c>
      <c r="AU1291" s="130" t="s">
        <v>78</v>
      </c>
      <c r="AY1291" s="19" t="s">
        <v>168</v>
      </c>
      <c r="BE1291" s="131">
        <f>IF(N1291="základní",J1291,0)</f>
        <v>0</v>
      </c>
      <c r="BF1291" s="131">
        <f>IF(N1291="snížená",J1291,0)</f>
        <v>0</v>
      </c>
      <c r="BG1291" s="131">
        <f>IF(N1291="zákl. přenesená",J1291,0)</f>
        <v>0</v>
      </c>
      <c r="BH1291" s="131">
        <f>IF(N1291="sníž. přenesená",J1291,0)</f>
        <v>0</v>
      </c>
      <c r="BI1291" s="131">
        <f>IF(N1291="nulová",J1291,0)</f>
        <v>0</v>
      </c>
      <c r="BJ1291" s="19" t="s">
        <v>76</v>
      </c>
      <c r="BK1291" s="131">
        <f>ROUND(I1291*H1291,2)</f>
        <v>0</v>
      </c>
      <c r="BL1291" s="19" t="s">
        <v>323</v>
      </c>
      <c r="BM1291" s="130" t="s">
        <v>1515</v>
      </c>
    </row>
    <row r="1292" spans="1:51" s="14" customFormat="1" ht="12">
      <c r="A1292" s="311"/>
      <c r="B1292" s="312"/>
      <c r="C1292" s="311"/>
      <c r="D1292" s="308" t="s">
        <v>179</v>
      </c>
      <c r="E1292" s="311"/>
      <c r="F1292" s="314" t="s">
        <v>1516</v>
      </c>
      <c r="G1292" s="311"/>
      <c r="H1292" s="315">
        <v>47.678</v>
      </c>
      <c r="I1292" s="268"/>
      <c r="J1292" s="311"/>
      <c r="K1292" s="311"/>
      <c r="L1292" s="139"/>
      <c r="M1292" s="141"/>
      <c r="N1292" s="142"/>
      <c r="O1292" s="142"/>
      <c r="P1292" s="142"/>
      <c r="Q1292" s="142"/>
      <c r="R1292" s="142"/>
      <c r="S1292" s="142"/>
      <c r="T1292" s="143"/>
      <c r="AT1292" s="140" t="s">
        <v>179</v>
      </c>
      <c r="AU1292" s="140" t="s">
        <v>78</v>
      </c>
      <c r="AV1292" s="14" t="s">
        <v>78</v>
      </c>
      <c r="AW1292" s="14" t="s">
        <v>4</v>
      </c>
      <c r="AX1292" s="14" t="s">
        <v>76</v>
      </c>
      <c r="AY1292" s="140" t="s">
        <v>168</v>
      </c>
    </row>
    <row r="1293" spans="1:65" s="2" customFormat="1" ht="24.2" customHeight="1">
      <c r="A1293" s="273"/>
      <c r="B1293" s="276"/>
      <c r="C1293" s="298" t="s">
        <v>1517</v>
      </c>
      <c r="D1293" s="298" t="s">
        <v>170</v>
      </c>
      <c r="E1293" s="299" t="s">
        <v>1518</v>
      </c>
      <c r="F1293" s="300" t="s">
        <v>1519</v>
      </c>
      <c r="G1293" s="301" t="s">
        <v>263</v>
      </c>
      <c r="H1293" s="302">
        <v>227.739</v>
      </c>
      <c r="I1293" s="266"/>
      <c r="J1293" s="303">
        <f>ROUND(I1293*H1293,2)</f>
        <v>0</v>
      </c>
      <c r="K1293" s="300" t="s">
        <v>174</v>
      </c>
      <c r="L1293" s="32"/>
      <c r="M1293" s="126" t="s">
        <v>3</v>
      </c>
      <c r="N1293" s="127" t="s">
        <v>39</v>
      </c>
      <c r="O1293" s="128">
        <v>0.032</v>
      </c>
      <c r="P1293" s="128">
        <f>O1293*H1293</f>
        <v>7.287648</v>
      </c>
      <c r="Q1293" s="128">
        <v>0.0001</v>
      </c>
      <c r="R1293" s="128">
        <f>Q1293*H1293</f>
        <v>0.022773900000000003</v>
      </c>
      <c r="S1293" s="128">
        <v>0</v>
      </c>
      <c r="T1293" s="129">
        <f>S1293*H1293</f>
        <v>0</v>
      </c>
      <c r="U1293" s="31"/>
      <c r="V1293" s="31"/>
      <c r="W1293" s="31"/>
      <c r="X1293" s="31"/>
      <c r="Y1293" s="31"/>
      <c r="Z1293" s="31"/>
      <c r="AA1293" s="31"/>
      <c r="AB1293" s="31"/>
      <c r="AC1293" s="31"/>
      <c r="AD1293" s="31"/>
      <c r="AE1293" s="31"/>
      <c r="AR1293" s="130" t="s">
        <v>323</v>
      </c>
      <c r="AT1293" s="130" t="s">
        <v>170</v>
      </c>
      <c r="AU1293" s="130" t="s">
        <v>78</v>
      </c>
      <c r="AY1293" s="19" t="s">
        <v>168</v>
      </c>
      <c r="BE1293" s="131">
        <f>IF(N1293="základní",J1293,0)</f>
        <v>0</v>
      </c>
      <c r="BF1293" s="131">
        <f>IF(N1293="snížená",J1293,0)</f>
        <v>0</v>
      </c>
      <c r="BG1293" s="131">
        <f>IF(N1293="zákl. přenesená",J1293,0)</f>
        <v>0</v>
      </c>
      <c r="BH1293" s="131">
        <f>IF(N1293="sníž. přenesená",J1293,0)</f>
        <v>0</v>
      </c>
      <c r="BI1293" s="131">
        <f>IF(N1293="nulová",J1293,0)</f>
        <v>0</v>
      </c>
      <c r="BJ1293" s="19" t="s">
        <v>76</v>
      </c>
      <c r="BK1293" s="131">
        <f>ROUND(I1293*H1293,2)</f>
        <v>0</v>
      </c>
      <c r="BL1293" s="19" t="s">
        <v>323</v>
      </c>
      <c r="BM1293" s="130" t="s">
        <v>1520</v>
      </c>
    </row>
    <row r="1294" spans="1:47" s="2" customFormat="1" ht="12">
      <c r="A1294" s="273"/>
      <c r="B1294" s="276"/>
      <c r="C1294" s="273"/>
      <c r="D1294" s="304" t="s">
        <v>177</v>
      </c>
      <c r="E1294" s="273"/>
      <c r="F1294" s="305" t="s">
        <v>1521</v>
      </c>
      <c r="G1294" s="273"/>
      <c r="H1294" s="273"/>
      <c r="I1294" s="263"/>
      <c r="J1294" s="273"/>
      <c r="K1294" s="273"/>
      <c r="L1294" s="32"/>
      <c r="M1294" s="132"/>
      <c r="N1294" s="133"/>
      <c r="O1294" s="50"/>
      <c r="P1294" s="50"/>
      <c r="Q1294" s="50"/>
      <c r="R1294" s="50"/>
      <c r="S1294" s="50"/>
      <c r="T1294" s="51"/>
      <c r="U1294" s="31"/>
      <c r="V1294" s="31"/>
      <c r="W1294" s="31"/>
      <c r="X1294" s="31"/>
      <c r="Y1294" s="31"/>
      <c r="Z1294" s="31"/>
      <c r="AA1294" s="31"/>
      <c r="AB1294" s="31"/>
      <c r="AC1294" s="31"/>
      <c r="AD1294" s="31"/>
      <c r="AE1294" s="31"/>
      <c r="AT1294" s="19" t="s">
        <v>177</v>
      </c>
      <c r="AU1294" s="19" t="s">
        <v>78</v>
      </c>
    </row>
    <row r="1295" spans="1:51" s="14" customFormat="1" ht="12">
      <c r="A1295" s="311"/>
      <c r="B1295" s="312"/>
      <c r="C1295" s="311"/>
      <c r="D1295" s="308" t="s">
        <v>179</v>
      </c>
      <c r="E1295" s="313" t="s">
        <v>3</v>
      </c>
      <c r="F1295" s="314" t="s">
        <v>1522</v>
      </c>
      <c r="G1295" s="311"/>
      <c r="H1295" s="315">
        <v>227.739</v>
      </c>
      <c r="I1295" s="268"/>
      <c r="J1295" s="311"/>
      <c r="K1295" s="311"/>
      <c r="L1295" s="139"/>
      <c r="M1295" s="141"/>
      <c r="N1295" s="142"/>
      <c r="O1295" s="142"/>
      <c r="P1295" s="142"/>
      <c r="Q1295" s="142"/>
      <c r="R1295" s="142"/>
      <c r="S1295" s="142"/>
      <c r="T1295" s="143"/>
      <c r="AT1295" s="140" t="s">
        <v>179</v>
      </c>
      <c r="AU1295" s="140" t="s">
        <v>78</v>
      </c>
      <c r="AV1295" s="14" t="s">
        <v>78</v>
      </c>
      <c r="AW1295" s="14" t="s">
        <v>30</v>
      </c>
      <c r="AX1295" s="14" t="s">
        <v>76</v>
      </c>
      <c r="AY1295" s="140" t="s">
        <v>168</v>
      </c>
    </row>
    <row r="1296" spans="1:65" s="2" customFormat="1" ht="21.75" customHeight="1">
      <c r="A1296" s="273"/>
      <c r="B1296" s="276"/>
      <c r="C1296" s="298" t="s">
        <v>1523</v>
      </c>
      <c r="D1296" s="298" t="s">
        <v>170</v>
      </c>
      <c r="E1296" s="299" t="s">
        <v>1524</v>
      </c>
      <c r="F1296" s="300" t="s">
        <v>1525</v>
      </c>
      <c r="G1296" s="301" t="s">
        <v>263</v>
      </c>
      <c r="H1296" s="302">
        <v>221</v>
      </c>
      <c r="I1296" s="266"/>
      <c r="J1296" s="303">
        <f>ROUND(I1296*H1296,2)</f>
        <v>0</v>
      </c>
      <c r="K1296" s="300" t="s">
        <v>174</v>
      </c>
      <c r="L1296" s="32"/>
      <c r="M1296" s="126" t="s">
        <v>3</v>
      </c>
      <c r="N1296" s="127" t="s">
        <v>39</v>
      </c>
      <c r="O1296" s="128">
        <v>0.787</v>
      </c>
      <c r="P1296" s="128">
        <f>O1296*H1296</f>
        <v>173.92700000000002</v>
      </c>
      <c r="Q1296" s="128">
        <v>0</v>
      </c>
      <c r="R1296" s="128">
        <f>Q1296*H1296</f>
        <v>0</v>
      </c>
      <c r="S1296" s="128">
        <v>0</v>
      </c>
      <c r="T1296" s="129">
        <f>S1296*H1296</f>
        <v>0</v>
      </c>
      <c r="U1296" s="31"/>
      <c r="V1296" s="31"/>
      <c r="W1296" s="31"/>
      <c r="X1296" s="31"/>
      <c r="Y1296" s="31"/>
      <c r="Z1296" s="31"/>
      <c r="AA1296" s="31"/>
      <c r="AB1296" s="31"/>
      <c r="AC1296" s="31"/>
      <c r="AD1296" s="31"/>
      <c r="AE1296" s="31"/>
      <c r="AR1296" s="130" t="s">
        <v>323</v>
      </c>
      <c r="AT1296" s="130" t="s">
        <v>170</v>
      </c>
      <c r="AU1296" s="130" t="s">
        <v>78</v>
      </c>
      <c r="AY1296" s="19" t="s">
        <v>168</v>
      </c>
      <c r="BE1296" s="131">
        <f>IF(N1296="základní",J1296,0)</f>
        <v>0</v>
      </c>
      <c r="BF1296" s="131">
        <f>IF(N1296="snížená",J1296,0)</f>
        <v>0</v>
      </c>
      <c r="BG1296" s="131">
        <f>IF(N1296="zákl. přenesená",J1296,0)</f>
        <v>0</v>
      </c>
      <c r="BH1296" s="131">
        <f>IF(N1296="sníž. přenesená",J1296,0)</f>
        <v>0</v>
      </c>
      <c r="BI1296" s="131">
        <f>IF(N1296="nulová",J1296,0)</f>
        <v>0</v>
      </c>
      <c r="BJ1296" s="19" t="s">
        <v>76</v>
      </c>
      <c r="BK1296" s="131">
        <f>ROUND(I1296*H1296,2)</f>
        <v>0</v>
      </c>
      <c r="BL1296" s="19" t="s">
        <v>323</v>
      </c>
      <c r="BM1296" s="130" t="s">
        <v>1526</v>
      </c>
    </row>
    <row r="1297" spans="1:47" s="2" customFormat="1" ht="12">
      <c r="A1297" s="273"/>
      <c r="B1297" s="276"/>
      <c r="C1297" s="273"/>
      <c r="D1297" s="304" t="s">
        <v>177</v>
      </c>
      <c r="E1297" s="273"/>
      <c r="F1297" s="305" t="s">
        <v>1527</v>
      </c>
      <c r="G1297" s="273"/>
      <c r="H1297" s="273"/>
      <c r="I1297" s="263"/>
      <c r="J1297" s="273"/>
      <c r="K1297" s="273"/>
      <c r="L1297" s="32"/>
      <c r="M1297" s="132"/>
      <c r="N1297" s="133"/>
      <c r="O1297" s="50"/>
      <c r="P1297" s="50"/>
      <c r="Q1297" s="50"/>
      <c r="R1297" s="50"/>
      <c r="S1297" s="50"/>
      <c r="T1297" s="51"/>
      <c r="U1297" s="31"/>
      <c r="V1297" s="31"/>
      <c r="W1297" s="31"/>
      <c r="X1297" s="31"/>
      <c r="Y1297" s="31"/>
      <c r="Z1297" s="31"/>
      <c r="AA1297" s="31"/>
      <c r="AB1297" s="31"/>
      <c r="AC1297" s="31"/>
      <c r="AD1297" s="31"/>
      <c r="AE1297" s="31"/>
      <c r="AT1297" s="19" t="s">
        <v>177</v>
      </c>
      <c r="AU1297" s="19" t="s">
        <v>78</v>
      </c>
    </row>
    <row r="1298" spans="1:51" s="14" customFormat="1" ht="12">
      <c r="A1298" s="311"/>
      <c r="B1298" s="312"/>
      <c r="C1298" s="311"/>
      <c r="D1298" s="308" t="s">
        <v>179</v>
      </c>
      <c r="E1298" s="313" t="s">
        <v>3</v>
      </c>
      <c r="F1298" s="314" t="s">
        <v>1528</v>
      </c>
      <c r="G1298" s="311"/>
      <c r="H1298" s="315">
        <v>31.4</v>
      </c>
      <c r="I1298" s="268"/>
      <c r="J1298" s="311"/>
      <c r="K1298" s="311"/>
      <c r="L1298" s="139"/>
      <c r="M1298" s="141"/>
      <c r="N1298" s="142"/>
      <c r="O1298" s="142"/>
      <c r="P1298" s="142"/>
      <c r="Q1298" s="142"/>
      <c r="R1298" s="142"/>
      <c r="S1298" s="142"/>
      <c r="T1298" s="143"/>
      <c r="AT1298" s="140" t="s">
        <v>179</v>
      </c>
      <c r="AU1298" s="140" t="s">
        <v>78</v>
      </c>
      <c r="AV1298" s="14" t="s">
        <v>78</v>
      </c>
      <c r="AW1298" s="14" t="s">
        <v>30</v>
      </c>
      <c r="AX1298" s="14" t="s">
        <v>68</v>
      </c>
      <c r="AY1298" s="140" t="s">
        <v>168</v>
      </c>
    </row>
    <row r="1299" spans="1:51" s="14" customFormat="1" ht="12">
      <c r="A1299" s="311"/>
      <c r="B1299" s="312"/>
      <c r="C1299" s="311"/>
      <c r="D1299" s="308" t="s">
        <v>179</v>
      </c>
      <c r="E1299" s="313" t="s">
        <v>3</v>
      </c>
      <c r="F1299" s="314" t="s">
        <v>1529</v>
      </c>
      <c r="G1299" s="311"/>
      <c r="H1299" s="315">
        <v>24</v>
      </c>
      <c r="I1299" s="268"/>
      <c r="J1299" s="311"/>
      <c r="K1299" s="311"/>
      <c r="L1299" s="139"/>
      <c r="M1299" s="141"/>
      <c r="N1299" s="142"/>
      <c r="O1299" s="142"/>
      <c r="P1299" s="142"/>
      <c r="Q1299" s="142"/>
      <c r="R1299" s="142"/>
      <c r="S1299" s="142"/>
      <c r="T1299" s="143"/>
      <c r="AT1299" s="140" t="s">
        <v>179</v>
      </c>
      <c r="AU1299" s="140" t="s">
        <v>78</v>
      </c>
      <c r="AV1299" s="14" t="s">
        <v>78</v>
      </c>
      <c r="AW1299" s="14" t="s">
        <v>30</v>
      </c>
      <c r="AX1299" s="14" t="s">
        <v>68</v>
      </c>
      <c r="AY1299" s="140" t="s">
        <v>168</v>
      </c>
    </row>
    <row r="1300" spans="1:51" s="14" customFormat="1" ht="12">
      <c r="A1300" s="311"/>
      <c r="B1300" s="312"/>
      <c r="C1300" s="311"/>
      <c r="D1300" s="308" t="s">
        <v>179</v>
      </c>
      <c r="E1300" s="313" t="s">
        <v>3</v>
      </c>
      <c r="F1300" s="314" t="s">
        <v>1530</v>
      </c>
      <c r="G1300" s="311"/>
      <c r="H1300" s="315">
        <v>75</v>
      </c>
      <c r="I1300" s="268"/>
      <c r="J1300" s="311"/>
      <c r="K1300" s="311"/>
      <c r="L1300" s="139"/>
      <c r="M1300" s="141"/>
      <c r="N1300" s="142"/>
      <c r="O1300" s="142"/>
      <c r="P1300" s="142"/>
      <c r="Q1300" s="142"/>
      <c r="R1300" s="142"/>
      <c r="S1300" s="142"/>
      <c r="T1300" s="143"/>
      <c r="AT1300" s="140" t="s">
        <v>179</v>
      </c>
      <c r="AU1300" s="140" t="s">
        <v>78</v>
      </c>
      <c r="AV1300" s="14" t="s">
        <v>78</v>
      </c>
      <c r="AW1300" s="14" t="s">
        <v>30</v>
      </c>
      <c r="AX1300" s="14" t="s">
        <v>68</v>
      </c>
      <c r="AY1300" s="140" t="s">
        <v>168</v>
      </c>
    </row>
    <row r="1301" spans="1:51" s="14" customFormat="1" ht="12">
      <c r="A1301" s="311"/>
      <c r="B1301" s="312"/>
      <c r="C1301" s="311"/>
      <c r="D1301" s="308" t="s">
        <v>179</v>
      </c>
      <c r="E1301" s="313" t="s">
        <v>3</v>
      </c>
      <c r="F1301" s="314" t="s">
        <v>1531</v>
      </c>
      <c r="G1301" s="311"/>
      <c r="H1301" s="315">
        <v>9.2</v>
      </c>
      <c r="I1301" s="268"/>
      <c r="J1301" s="311"/>
      <c r="K1301" s="311"/>
      <c r="L1301" s="139"/>
      <c r="M1301" s="141"/>
      <c r="N1301" s="142"/>
      <c r="O1301" s="142"/>
      <c r="P1301" s="142"/>
      <c r="Q1301" s="142"/>
      <c r="R1301" s="142"/>
      <c r="S1301" s="142"/>
      <c r="T1301" s="143"/>
      <c r="AT1301" s="140" t="s">
        <v>179</v>
      </c>
      <c r="AU1301" s="140" t="s">
        <v>78</v>
      </c>
      <c r="AV1301" s="14" t="s">
        <v>78</v>
      </c>
      <c r="AW1301" s="14" t="s">
        <v>30</v>
      </c>
      <c r="AX1301" s="14" t="s">
        <v>68</v>
      </c>
      <c r="AY1301" s="140" t="s">
        <v>168</v>
      </c>
    </row>
    <row r="1302" spans="1:51" s="14" customFormat="1" ht="12">
      <c r="A1302" s="311"/>
      <c r="B1302" s="312"/>
      <c r="C1302" s="311"/>
      <c r="D1302" s="308" t="s">
        <v>179</v>
      </c>
      <c r="E1302" s="313" t="s">
        <v>3</v>
      </c>
      <c r="F1302" s="314" t="s">
        <v>1532</v>
      </c>
      <c r="G1302" s="311"/>
      <c r="H1302" s="315">
        <v>6.1</v>
      </c>
      <c r="I1302" s="268"/>
      <c r="J1302" s="311"/>
      <c r="K1302" s="311"/>
      <c r="L1302" s="139"/>
      <c r="M1302" s="141"/>
      <c r="N1302" s="142"/>
      <c r="O1302" s="142"/>
      <c r="P1302" s="142"/>
      <c r="Q1302" s="142"/>
      <c r="R1302" s="142"/>
      <c r="S1302" s="142"/>
      <c r="T1302" s="143"/>
      <c r="AT1302" s="140" t="s">
        <v>179</v>
      </c>
      <c r="AU1302" s="140" t="s">
        <v>78</v>
      </c>
      <c r="AV1302" s="14" t="s">
        <v>78</v>
      </c>
      <c r="AW1302" s="14" t="s">
        <v>30</v>
      </c>
      <c r="AX1302" s="14" t="s">
        <v>68</v>
      </c>
      <c r="AY1302" s="140" t="s">
        <v>168</v>
      </c>
    </row>
    <row r="1303" spans="1:51" s="14" customFormat="1" ht="12">
      <c r="A1303" s="311"/>
      <c r="B1303" s="312"/>
      <c r="C1303" s="311"/>
      <c r="D1303" s="308" t="s">
        <v>179</v>
      </c>
      <c r="E1303" s="313" t="s">
        <v>3</v>
      </c>
      <c r="F1303" s="314" t="s">
        <v>1533</v>
      </c>
      <c r="G1303" s="311"/>
      <c r="H1303" s="315">
        <v>8.8</v>
      </c>
      <c r="I1303" s="268"/>
      <c r="J1303" s="311"/>
      <c r="K1303" s="311"/>
      <c r="L1303" s="139"/>
      <c r="M1303" s="141"/>
      <c r="N1303" s="142"/>
      <c r="O1303" s="142"/>
      <c r="P1303" s="142"/>
      <c r="Q1303" s="142"/>
      <c r="R1303" s="142"/>
      <c r="S1303" s="142"/>
      <c r="T1303" s="143"/>
      <c r="AT1303" s="140" t="s">
        <v>179</v>
      </c>
      <c r="AU1303" s="140" t="s">
        <v>78</v>
      </c>
      <c r="AV1303" s="14" t="s">
        <v>78</v>
      </c>
      <c r="AW1303" s="14" t="s">
        <v>30</v>
      </c>
      <c r="AX1303" s="14" t="s">
        <v>68</v>
      </c>
      <c r="AY1303" s="140" t="s">
        <v>168</v>
      </c>
    </row>
    <row r="1304" spans="1:51" s="14" customFormat="1" ht="12">
      <c r="A1304" s="311"/>
      <c r="B1304" s="312"/>
      <c r="C1304" s="311"/>
      <c r="D1304" s="308" t="s">
        <v>179</v>
      </c>
      <c r="E1304" s="313" t="s">
        <v>3</v>
      </c>
      <c r="F1304" s="314" t="s">
        <v>1534</v>
      </c>
      <c r="G1304" s="311"/>
      <c r="H1304" s="315">
        <v>13.8</v>
      </c>
      <c r="I1304" s="268"/>
      <c r="J1304" s="311"/>
      <c r="K1304" s="311"/>
      <c r="L1304" s="139"/>
      <c r="M1304" s="141"/>
      <c r="N1304" s="142"/>
      <c r="O1304" s="142"/>
      <c r="P1304" s="142"/>
      <c r="Q1304" s="142"/>
      <c r="R1304" s="142"/>
      <c r="S1304" s="142"/>
      <c r="T1304" s="143"/>
      <c r="AT1304" s="140" t="s">
        <v>179</v>
      </c>
      <c r="AU1304" s="140" t="s">
        <v>78</v>
      </c>
      <c r="AV1304" s="14" t="s">
        <v>78</v>
      </c>
      <c r="AW1304" s="14" t="s">
        <v>30</v>
      </c>
      <c r="AX1304" s="14" t="s">
        <v>68</v>
      </c>
      <c r="AY1304" s="140" t="s">
        <v>168</v>
      </c>
    </row>
    <row r="1305" spans="1:51" s="14" customFormat="1" ht="12">
      <c r="A1305" s="311"/>
      <c r="B1305" s="312"/>
      <c r="C1305" s="311"/>
      <c r="D1305" s="308" t="s">
        <v>179</v>
      </c>
      <c r="E1305" s="313" t="s">
        <v>3</v>
      </c>
      <c r="F1305" s="314" t="s">
        <v>1535</v>
      </c>
      <c r="G1305" s="311"/>
      <c r="H1305" s="315">
        <v>15</v>
      </c>
      <c r="I1305" s="268"/>
      <c r="J1305" s="311"/>
      <c r="K1305" s="311"/>
      <c r="L1305" s="139"/>
      <c r="M1305" s="141"/>
      <c r="N1305" s="142"/>
      <c r="O1305" s="142"/>
      <c r="P1305" s="142"/>
      <c r="Q1305" s="142"/>
      <c r="R1305" s="142"/>
      <c r="S1305" s="142"/>
      <c r="T1305" s="143"/>
      <c r="AT1305" s="140" t="s">
        <v>179</v>
      </c>
      <c r="AU1305" s="140" t="s">
        <v>78</v>
      </c>
      <c r="AV1305" s="14" t="s">
        <v>78</v>
      </c>
      <c r="AW1305" s="14" t="s">
        <v>30</v>
      </c>
      <c r="AX1305" s="14" t="s">
        <v>68</v>
      </c>
      <c r="AY1305" s="140" t="s">
        <v>168</v>
      </c>
    </row>
    <row r="1306" spans="1:51" s="14" customFormat="1" ht="12">
      <c r="A1306" s="311"/>
      <c r="B1306" s="312"/>
      <c r="C1306" s="311"/>
      <c r="D1306" s="308" t="s">
        <v>179</v>
      </c>
      <c r="E1306" s="313" t="s">
        <v>3</v>
      </c>
      <c r="F1306" s="314" t="s">
        <v>1536</v>
      </c>
      <c r="G1306" s="311"/>
      <c r="H1306" s="315">
        <v>18.8</v>
      </c>
      <c r="I1306" s="268"/>
      <c r="J1306" s="311"/>
      <c r="K1306" s="311"/>
      <c r="L1306" s="139"/>
      <c r="M1306" s="141"/>
      <c r="N1306" s="142"/>
      <c r="O1306" s="142"/>
      <c r="P1306" s="142"/>
      <c r="Q1306" s="142"/>
      <c r="R1306" s="142"/>
      <c r="S1306" s="142"/>
      <c r="T1306" s="143"/>
      <c r="AT1306" s="140" t="s">
        <v>179</v>
      </c>
      <c r="AU1306" s="140" t="s">
        <v>78</v>
      </c>
      <c r="AV1306" s="14" t="s">
        <v>78</v>
      </c>
      <c r="AW1306" s="14" t="s">
        <v>30</v>
      </c>
      <c r="AX1306" s="14" t="s">
        <v>68</v>
      </c>
      <c r="AY1306" s="140" t="s">
        <v>168</v>
      </c>
    </row>
    <row r="1307" spans="1:51" s="14" customFormat="1" ht="12">
      <c r="A1307" s="311"/>
      <c r="B1307" s="312"/>
      <c r="C1307" s="311"/>
      <c r="D1307" s="308" t="s">
        <v>179</v>
      </c>
      <c r="E1307" s="313" t="s">
        <v>3</v>
      </c>
      <c r="F1307" s="314" t="s">
        <v>1537</v>
      </c>
      <c r="G1307" s="311"/>
      <c r="H1307" s="315">
        <v>11</v>
      </c>
      <c r="I1307" s="268"/>
      <c r="J1307" s="311"/>
      <c r="K1307" s="311"/>
      <c r="L1307" s="139"/>
      <c r="M1307" s="141"/>
      <c r="N1307" s="142"/>
      <c r="O1307" s="142"/>
      <c r="P1307" s="142"/>
      <c r="Q1307" s="142"/>
      <c r="R1307" s="142"/>
      <c r="S1307" s="142"/>
      <c r="T1307" s="143"/>
      <c r="AT1307" s="140" t="s">
        <v>179</v>
      </c>
      <c r="AU1307" s="140" t="s">
        <v>78</v>
      </c>
      <c r="AV1307" s="14" t="s">
        <v>78</v>
      </c>
      <c r="AW1307" s="14" t="s">
        <v>30</v>
      </c>
      <c r="AX1307" s="14" t="s">
        <v>68</v>
      </c>
      <c r="AY1307" s="140" t="s">
        <v>168</v>
      </c>
    </row>
    <row r="1308" spans="1:51" s="14" customFormat="1" ht="12">
      <c r="A1308" s="311"/>
      <c r="B1308" s="312"/>
      <c r="C1308" s="311"/>
      <c r="D1308" s="308" t="s">
        <v>179</v>
      </c>
      <c r="E1308" s="313" t="s">
        <v>3</v>
      </c>
      <c r="F1308" s="314" t="s">
        <v>1538</v>
      </c>
      <c r="G1308" s="311"/>
      <c r="H1308" s="315">
        <v>5.6</v>
      </c>
      <c r="I1308" s="268"/>
      <c r="J1308" s="311"/>
      <c r="K1308" s="311"/>
      <c r="L1308" s="139"/>
      <c r="M1308" s="141"/>
      <c r="N1308" s="142"/>
      <c r="O1308" s="142"/>
      <c r="P1308" s="142"/>
      <c r="Q1308" s="142"/>
      <c r="R1308" s="142"/>
      <c r="S1308" s="142"/>
      <c r="T1308" s="143"/>
      <c r="AT1308" s="140" t="s">
        <v>179</v>
      </c>
      <c r="AU1308" s="140" t="s">
        <v>78</v>
      </c>
      <c r="AV1308" s="14" t="s">
        <v>78</v>
      </c>
      <c r="AW1308" s="14" t="s">
        <v>30</v>
      </c>
      <c r="AX1308" s="14" t="s">
        <v>68</v>
      </c>
      <c r="AY1308" s="140" t="s">
        <v>168</v>
      </c>
    </row>
    <row r="1309" spans="1:51" s="14" customFormat="1" ht="12">
      <c r="A1309" s="311"/>
      <c r="B1309" s="312"/>
      <c r="C1309" s="311"/>
      <c r="D1309" s="308" t="s">
        <v>179</v>
      </c>
      <c r="E1309" s="313" t="s">
        <v>3</v>
      </c>
      <c r="F1309" s="314" t="s">
        <v>1539</v>
      </c>
      <c r="G1309" s="311"/>
      <c r="H1309" s="315">
        <v>2.3</v>
      </c>
      <c r="I1309" s="268"/>
      <c r="J1309" s="311"/>
      <c r="K1309" s="311"/>
      <c r="L1309" s="139"/>
      <c r="M1309" s="141"/>
      <c r="N1309" s="142"/>
      <c r="O1309" s="142"/>
      <c r="P1309" s="142"/>
      <c r="Q1309" s="142"/>
      <c r="R1309" s="142"/>
      <c r="S1309" s="142"/>
      <c r="T1309" s="143"/>
      <c r="AT1309" s="140" t="s">
        <v>179</v>
      </c>
      <c r="AU1309" s="140" t="s">
        <v>78</v>
      </c>
      <c r="AV1309" s="14" t="s">
        <v>78</v>
      </c>
      <c r="AW1309" s="14" t="s">
        <v>30</v>
      </c>
      <c r="AX1309" s="14" t="s">
        <v>68</v>
      </c>
      <c r="AY1309" s="140" t="s">
        <v>168</v>
      </c>
    </row>
    <row r="1310" spans="1:51" s="15" customFormat="1" ht="12">
      <c r="A1310" s="316"/>
      <c r="B1310" s="317"/>
      <c r="C1310" s="316"/>
      <c r="D1310" s="308" t="s">
        <v>179</v>
      </c>
      <c r="E1310" s="318" t="s">
        <v>3</v>
      </c>
      <c r="F1310" s="319" t="s">
        <v>186</v>
      </c>
      <c r="G1310" s="316"/>
      <c r="H1310" s="320">
        <v>221</v>
      </c>
      <c r="I1310" s="269"/>
      <c r="J1310" s="316"/>
      <c r="K1310" s="316"/>
      <c r="L1310" s="144"/>
      <c r="M1310" s="146"/>
      <c r="N1310" s="147"/>
      <c r="O1310" s="147"/>
      <c r="P1310" s="147"/>
      <c r="Q1310" s="147"/>
      <c r="R1310" s="147"/>
      <c r="S1310" s="147"/>
      <c r="T1310" s="148"/>
      <c r="AT1310" s="145" t="s">
        <v>179</v>
      </c>
      <c r="AU1310" s="145" t="s">
        <v>78</v>
      </c>
      <c r="AV1310" s="15" t="s">
        <v>175</v>
      </c>
      <c r="AW1310" s="15" t="s">
        <v>30</v>
      </c>
      <c r="AX1310" s="15" t="s">
        <v>76</v>
      </c>
      <c r="AY1310" s="145" t="s">
        <v>168</v>
      </c>
    </row>
    <row r="1311" spans="1:65" s="2" customFormat="1" ht="37.9" customHeight="1">
      <c r="A1311" s="273"/>
      <c r="B1311" s="276"/>
      <c r="C1311" s="326" t="s">
        <v>1540</v>
      </c>
      <c r="D1311" s="326" t="s">
        <v>332</v>
      </c>
      <c r="E1311" s="327" t="s">
        <v>1541</v>
      </c>
      <c r="F1311" s="328" t="s">
        <v>4235</v>
      </c>
      <c r="G1311" s="329" t="s">
        <v>263</v>
      </c>
      <c r="H1311" s="330">
        <v>225.42</v>
      </c>
      <c r="I1311" s="272"/>
      <c r="J1311" s="331">
        <f>ROUND(I1311*H1311,2)</f>
        <v>0</v>
      </c>
      <c r="K1311" s="328" t="s">
        <v>3</v>
      </c>
      <c r="L1311" s="154"/>
      <c r="M1311" s="155" t="s">
        <v>3</v>
      </c>
      <c r="N1311" s="156" t="s">
        <v>39</v>
      </c>
      <c r="O1311" s="128">
        <v>0</v>
      </c>
      <c r="P1311" s="128">
        <f>O1311*H1311</f>
        <v>0</v>
      </c>
      <c r="Q1311" s="128">
        <v>0.04</v>
      </c>
      <c r="R1311" s="128">
        <f>Q1311*H1311</f>
        <v>9.0168</v>
      </c>
      <c r="S1311" s="128">
        <v>0</v>
      </c>
      <c r="T1311" s="129">
        <f>S1311*H1311</f>
        <v>0</v>
      </c>
      <c r="U1311" s="31"/>
      <c r="V1311" s="31"/>
      <c r="W1311" s="31"/>
      <c r="X1311" s="31"/>
      <c r="Y1311" s="31"/>
      <c r="Z1311" s="31"/>
      <c r="AA1311" s="31"/>
      <c r="AB1311" s="31"/>
      <c r="AC1311" s="31"/>
      <c r="AD1311" s="31"/>
      <c r="AE1311" s="31"/>
      <c r="AR1311" s="130" t="s">
        <v>440</v>
      </c>
      <c r="AT1311" s="130" t="s">
        <v>332</v>
      </c>
      <c r="AU1311" s="130" t="s">
        <v>78</v>
      </c>
      <c r="AY1311" s="19" t="s">
        <v>168</v>
      </c>
      <c r="BE1311" s="131">
        <f>IF(N1311="základní",J1311,0)</f>
        <v>0</v>
      </c>
      <c r="BF1311" s="131">
        <f>IF(N1311="snížená",J1311,0)</f>
        <v>0</v>
      </c>
      <c r="BG1311" s="131">
        <f>IF(N1311="zákl. přenesená",J1311,0)</f>
        <v>0</v>
      </c>
      <c r="BH1311" s="131">
        <f>IF(N1311="sníž. přenesená",J1311,0)</f>
        <v>0</v>
      </c>
      <c r="BI1311" s="131">
        <f>IF(N1311="nulová",J1311,0)</f>
        <v>0</v>
      </c>
      <c r="BJ1311" s="19" t="s">
        <v>76</v>
      </c>
      <c r="BK1311" s="131">
        <f>ROUND(I1311*H1311,2)</f>
        <v>0</v>
      </c>
      <c r="BL1311" s="19" t="s">
        <v>323</v>
      </c>
      <c r="BM1311" s="130" t="s">
        <v>1542</v>
      </c>
    </row>
    <row r="1312" spans="1:51" s="14" customFormat="1" ht="12">
      <c r="A1312" s="311"/>
      <c r="B1312" s="312"/>
      <c r="C1312" s="311"/>
      <c r="D1312" s="308" t="s">
        <v>179</v>
      </c>
      <c r="E1312" s="311"/>
      <c r="F1312" s="314" t="s">
        <v>1543</v>
      </c>
      <c r="G1312" s="311"/>
      <c r="H1312" s="315">
        <v>225.42</v>
      </c>
      <c r="I1312" s="268"/>
      <c r="J1312" s="311"/>
      <c r="K1312" s="311"/>
      <c r="L1312" s="139"/>
      <c r="M1312" s="141"/>
      <c r="N1312" s="142"/>
      <c r="O1312" s="142"/>
      <c r="P1312" s="142"/>
      <c r="Q1312" s="142"/>
      <c r="R1312" s="142"/>
      <c r="S1312" s="142"/>
      <c r="T1312" s="143"/>
      <c r="AT1312" s="140" t="s">
        <v>179</v>
      </c>
      <c r="AU1312" s="140" t="s">
        <v>78</v>
      </c>
      <c r="AV1312" s="14" t="s">
        <v>78</v>
      </c>
      <c r="AW1312" s="14" t="s">
        <v>4</v>
      </c>
      <c r="AX1312" s="14" t="s">
        <v>76</v>
      </c>
      <c r="AY1312" s="140" t="s">
        <v>168</v>
      </c>
    </row>
    <row r="1313" spans="1:65" s="2" customFormat="1" ht="24.2" customHeight="1">
      <c r="A1313" s="273"/>
      <c r="B1313" s="276"/>
      <c r="C1313" s="298" t="s">
        <v>1544</v>
      </c>
      <c r="D1313" s="298" t="s">
        <v>170</v>
      </c>
      <c r="E1313" s="299" t="s">
        <v>1545</v>
      </c>
      <c r="F1313" s="300" t="s">
        <v>1546</v>
      </c>
      <c r="G1313" s="301" t="s">
        <v>335</v>
      </c>
      <c r="H1313" s="302">
        <v>58</v>
      </c>
      <c r="I1313" s="266"/>
      <c r="J1313" s="303">
        <f>ROUND(I1313*H1313,2)</f>
        <v>0</v>
      </c>
      <c r="K1313" s="300" t="s">
        <v>174</v>
      </c>
      <c r="L1313" s="32"/>
      <c r="M1313" s="126" t="s">
        <v>3</v>
      </c>
      <c r="N1313" s="127" t="s">
        <v>39</v>
      </c>
      <c r="O1313" s="128">
        <v>0.227</v>
      </c>
      <c r="P1313" s="128">
        <f>O1313*H1313</f>
        <v>13.166</v>
      </c>
      <c r="Q1313" s="128">
        <v>0</v>
      </c>
      <c r="R1313" s="128">
        <f>Q1313*H1313</f>
        <v>0</v>
      </c>
      <c r="S1313" s="128">
        <v>0</v>
      </c>
      <c r="T1313" s="129">
        <f>S1313*H1313</f>
        <v>0</v>
      </c>
      <c r="U1313" s="31"/>
      <c r="V1313" s="31"/>
      <c r="W1313" s="31"/>
      <c r="X1313" s="31"/>
      <c r="Y1313" s="31"/>
      <c r="Z1313" s="31"/>
      <c r="AA1313" s="31"/>
      <c r="AB1313" s="31"/>
      <c r="AC1313" s="31"/>
      <c r="AD1313" s="31"/>
      <c r="AE1313" s="31"/>
      <c r="AR1313" s="130" t="s">
        <v>323</v>
      </c>
      <c r="AT1313" s="130" t="s">
        <v>170</v>
      </c>
      <c r="AU1313" s="130" t="s">
        <v>78</v>
      </c>
      <c r="AY1313" s="19" t="s">
        <v>168</v>
      </c>
      <c r="BE1313" s="131">
        <f>IF(N1313="základní",J1313,0)</f>
        <v>0</v>
      </c>
      <c r="BF1313" s="131">
        <f>IF(N1313="snížená",J1313,0)</f>
        <v>0</v>
      </c>
      <c r="BG1313" s="131">
        <f>IF(N1313="zákl. přenesená",J1313,0)</f>
        <v>0</v>
      </c>
      <c r="BH1313" s="131">
        <f>IF(N1313="sníž. přenesená",J1313,0)</f>
        <v>0</v>
      </c>
      <c r="BI1313" s="131">
        <f>IF(N1313="nulová",J1313,0)</f>
        <v>0</v>
      </c>
      <c r="BJ1313" s="19" t="s">
        <v>76</v>
      </c>
      <c r="BK1313" s="131">
        <f>ROUND(I1313*H1313,2)</f>
        <v>0</v>
      </c>
      <c r="BL1313" s="19" t="s">
        <v>323</v>
      </c>
      <c r="BM1313" s="130" t="s">
        <v>1547</v>
      </c>
    </row>
    <row r="1314" spans="1:47" s="2" customFormat="1" ht="12">
      <c r="A1314" s="273"/>
      <c r="B1314" s="276"/>
      <c r="C1314" s="273"/>
      <c r="D1314" s="304" t="s">
        <v>177</v>
      </c>
      <c r="E1314" s="273"/>
      <c r="F1314" s="305" t="s">
        <v>1548</v>
      </c>
      <c r="G1314" s="273"/>
      <c r="H1314" s="273"/>
      <c r="I1314" s="263"/>
      <c r="J1314" s="273"/>
      <c r="K1314" s="273"/>
      <c r="L1314" s="32"/>
      <c r="M1314" s="132"/>
      <c r="N1314" s="133"/>
      <c r="O1314" s="50"/>
      <c r="P1314" s="50"/>
      <c r="Q1314" s="50"/>
      <c r="R1314" s="50"/>
      <c r="S1314" s="50"/>
      <c r="T1314" s="51"/>
      <c r="U1314" s="31"/>
      <c r="V1314" s="31"/>
      <c r="W1314" s="31"/>
      <c r="X1314" s="31"/>
      <c r="Y1314" s="31"/>
      <c r="Z1314" s="31"/>
      <c r="AA1314" s="31"/>
      <c r="AB1314" s="31"/>
      <c r="AC1314" s="31"/>
      <c r="AD1314" s="31"/>
      <c r="AE1314" s="31"/>
      <c r="AT1314" s="19" t="s">
        <v>177</v>
      </c>
      <c r="AU1314" s="19" t="s">
        <v>78</v>
      </c>
    </row>
    <row r="1315" spans="1:51" s="13" customFormat="1" ht="12">
      <c r="A1315" s="306"/>
      <c r="B1315" s="307"/>
      <c r="C1315" s="306"/>
      <c r="D1315" s="308" t="s">
        <v>179</v>
      </c>
      <c r="E1315" s="309" t="s">
        <v>3</v>
      </c>
      <c r="F1315" s="310" t="s">
        <v>1549</v>
      </c>
      <c r="G1315" s="306"/>
      <c r="H1315" s="309" t="s">
        <v>3</v>
      </c>
      <c r="I1315" s="267"/>
      <c r="J1315" s="306"/>
      <c r="K1315" s="306"/>
      <c r="L1315" s="134"/>
      <c r="M1315" s="136"/>
      <c r="N1315" s="137"/>
      <c r="O1315" s="137"/>
      <c r="P1315" s="137"/>
      <c r="Q1315" s="137"/>
      <c r="R1315" s="137"/>
      <c r="S1315" s="137"/>
      <c r="T1315" s="138"/>
      <c r="AT1315" s="135" t="s">
        <v>179</v>
      </c>
      <c r="AU1315" s="135" t="s">
        <v>78</v>
      </c>
      <c r="AV1315" s="13" t="s">
        <v>76</v>
      </c>
      <c r="AW1315" s="13" t="s">
        <v>30</v>
      </c>
      <c r="AX1315" s="13" t="s">
        <v>68</v>
      </c>
      <c r="AY1315" s="135" t="s">
        <v>168</v>
      </c>
    </row>
    <row r="1316" spans="1:51" s="13" customFormat="1" ht="12">
      <c r="A1316" s="306"/>
      <c r="B1316" s="307"/>
      <c r="C1316" s="306"/>
      <c r="D1316" s="308" t="s">
        <v>179</v>
      </c>
      <c r="E1316" s="309" t="s">
        <v>3</v>
      </c>
      <c r="F1316" s="310" t="s">
        <v>1550</v>
      </c>
      <c r="G1316" s="306"/>
      <c r="H1316" s="309" t="s">
        <v>3</v>
      </c>
      <c r="I1316" s="267"/>
      <c r="J1316" s="306"/>
      <c r="K1316" s="306"/>
      <c r="L1316" s="134"/>
      <c r="M1316" s="136"/>
      <c r="N1316" s="137"/>
      <c r="O1316" s="137"/>
      <c r="P1316" s="137"/>
      <c r="Q1316" s="137"/>
      <c r="R1316" s="137"/>
      <c r="S1316" s="137"/>
      <c r="T1316" s="138"/>
      <c r="AT1316" s="135" t="s">
        <v>179</v>
      </c>
      <c r="AU1316" s="135" t="s">
        <v>78</v>
      </c>
      <c r="AV1316" s="13" t="s">
        <v>76</v>
      </c>
      <c r="AW1316" s="13" t="s">
        <v>30</v>
      </c>
      <c r="AX1316" s="13" t="s">
        <v>68</v>
      </c>
      <c r="AY1316" s="135" t="s">
        <v>168</v>
      </c>
    </row>
    <row r="1317" spans="1:51" s="14" customFormat="1" ht="12">
      <c r="A1317" s="311"/>
      <c r="B1317" s="312"/>
      <c r="C1317" s="311"/>
      <c r="D1317" s="308" t="s">
        <v>179</v>
      </c>
      <c r="E1317" s="313" t="s">
        <v>3</v>
      </c>
      <c r="F1317" s="314" t="s">
        <v>1551</v>
      </c>
      <c r="G1317" s="311"/>
      <c r="H1317" s="315">
        <v>58</v>
      </c>
      <c r="I1317" s="268"/>
      <c r="J1317" s="311"/>
      <c r="K1317" s="311"/>
      <c r="L1317" s="139"/>
      <c r="M1317" s="141"/>
      <c r="N1317" s="142"/>
      <c r="O1317" s="142"/>
      <c r="P1317" s="142"/>
      <c r="Q1317" s="142"/>
      <c r="R1317" s="142"/>
      <c r="S1317" s="142"/>
      <c r="T1317" s="143"/>
      <c r="AT1317" s="140" t="s">
        <v>179</v>
      </c>
      <c r="AU1317" s="140" t="s">
        <v>78</v>
      </c>
      <c r="AV1317" s="14" t="s">
        <v>78</v>
      </c>
      <c r="AW1317" s="14" t="s">
        <v>30</v>
      </c>
      <c r="AX1317" s="14" t="s">
        <v>76</v>
      </c>
      <c r="AY1317" s="140" t="s">
        <v>168</v>
      </c>
    </row>
    <row r="1318" spans="1:65" s="2" customFormat="1" ht="16.5" customHeight="1">
      <c r="A1318" s="273"/>
      <c r="B1318" s="276"/>
      <c r="C1318" s="326" t="s">
        <v>1552</v>
      </c>
      <c r="D1318" s="326" t="s">
        <v>332</v>
      </c>
      <c r="E1318" s="327" t="s">
        <v>1180</v>
      </c>
      <c r="F1318" s="328" t="s">
        <v>1181</v>
      </c>
      <c r="G1318" s="329" t="s">
        <v>173</v>
      </c>
      <c r="H1318" s="330">
        <v>0.427</v>
      </c>
      <c r="I1318" s="272"/>
      <c r="J1318" s="331">
        <f>ROUND(I1318*H1318,2)</f>
        <v>0</v>
      </c>
      <c r="K1318" s="328" t="s">
        <v>174</v>
      </c>
      <c r="L1318" s="154"/>
      <c r="M1318" s="155" t="s">
        <v>3</v>
      </c>
      <c r="N1318" s="156" t="s">
        <v>39</v>
      </c>
      <c r="O1318" s="128">
        <v>0</v>
      </c>
      <c r="P1318" s="128">
        <f>O1318*H1318</f>
        <v>0</v>
      </c>
      <c r="Q1318" s="128">
        <v>0.44</v>
      </c>
      <c r="R1318" s="128">
        <f>Q1318*H1318</f>
        <v>0.18788</v>
      </c>
      <c r="S1318" s="128">
        <v>0</v>
      </c>
      <c r="T1318" s="129">
        <f>S1318*H1318</f>
        <v>0</v>
      </c>
      <c r="U1318" s="31"/>
      <c r="V1318" s="31"/>
      <c r="W1318" s="31"/>
      <c r="X1318" s="31"/>
      <c r="Y1318" s="31"/>
      <c r="Z1318" s="31"/>
      <c r="AA1318" s="31"/>
      <c r="AB1318" s="31"/>
      <c r="AC1318" s="31"/>
      <c r="AD1318" s="31"/>
      <c r="AE1318" s="31"/>
      <c r="AR1318" s="130" t="s">
        <v>440</v>
      </c>
      <c r="AT1318" s="130" t="s">
        <v>332</v>
      </c>
      <c r="AU1318" s="130" t="s">
        <v>78</v>
      </c>
      <c r="AY1318" s="19" t="s">
        <v>168</v>
      </c>
      <c r="BE1318" s="131">
        <f>IF(N1318="základní",J1318,0)</f>
        <v>0</v>
      </c>
      <c r="BF1318" s="131">
        <f>IF(N1318="snížená",J1318,0)</f>
        <v>0</v>
      </c>
      <c r="BG1318" s="131">
        <f>IF(N1318="zákl. přenesená",J1318,0)</f>
        <v>0</v>
      </c>
      <c r="BH1318" s="131">
        <f>IF(N1318="sníž. přenesená",J1318,0)</f>
        <v>0</v>
      </c>
      <c r="BI1318" s="131">
        <f>IF(N1318="nulová",J1318,0)</f>
        <v>0</v>
      </c>
      <c r="BJ1318" s="19" t="s">
        <v>76</v>
      </c>
      <c r="BK1318" s="131">
        <f>ROUND(I1318*H1318,2)</f>
        <v>0</v>
      </c>
      <c r="BL1318" s="19" t="s">
        <v>323</v>
      </c>
      <c r="BM1318" s="130" t="s">
        <v>1553</v>
      </c>
    </row>
    <row r="1319" spans="1:51" s="14" customFormat="1" ht="12">
      <c r="A1319" s="311"/>
      <c r="B1319" s="312"/>
      <c r="C1319" s="311"/>
      <c r="D1319" s="308" t="s">
        <v>179</v>
      </c>
      <c r="E1319" s="313" t="s">
        <v>3</v>
      </c>
      <c r="F1319" s="314" t="s">
        <v>1554</v>
      </c>
      <c r="G1319" s="311"/>
      <c r="H1319" s="315">
        <v>0.427</v>
      </c>
      <c r="I1319" s="268"/>
      <c r="J1319" s="311"/>
      <c r="K1319" s="311"/>
      <c r="L1319" s="139"/>
      <c r="M1319" s="141"/>
      <c r="N1319" s="142"/>
      <c r="O1319" s="142"/>
      <c r="P1319" s="142"/>
      <c r="Q1319" s="142"/>
      <c r="R1319" s="142"/>
      <c r="S1319" s="142"/>
      <c r="T1319" s="143"/>
      <c r="AT1319" s="140" t="s">
        <v>179</v>
      </c>
      <c r="AU1319" s="140" t="s">
        <v>78</v>
      </c>
      <c r="AV1319" s="14" t="s">
        <v>78</v>
      </c>
      <c r="AW1319" s="14" t="s">
        <v>30</v>
      </c>
      <c r="AX1319" s="14" t="s">
        <v>76</v>
      </c>
      <c r="AY1319" s="140" t="s">
        <v>168</v>
      </c>
    </row>
    <row r="1320" spans="1:65" s="2" customFormat="1" ht="16.5" customHeight="1">
      <c r="A1320" s="273"/>
      <c r="B1320" s="276"/>
      <c r="C1320" s="298" t="s">
        <v>1555</v>
      </c>
      <c r="D1320" s="298" t="s">
        <v>170</v>
      </c>
      <c r="E1320" s="299" t="s">
        <v>1556</v>
      </c>
      <c r="F1320" s="300" t="s">
        <v>1557</v>
      </c>
      <c r="G1320" s="301" t="s">
        <v>263</v>
      </c>
      <c r="H1320" s="302">
        <v>221</v>
      </c>
      <c r="I1320" s="266"/>
      <c r="J1320" s="303">
        <f>ROUND(I1320*H1320,2)</f>
        <v>0</v>
      </c>
      <c r="K1320" s="300" t="s">
        <v>3</v>
      </c>
      <c r="L1320" s="32"/>
      <c r="M1320" s="126" t="s">
        <v>3</v>
      </c>
      <c r="N1320" s="127" t="s">
        <v>39</v>
      </c>
      <c r="O1320" s="128">
        <v>0.246</v>
      </c>
      <c r="P1320" s="128">
        <f>O1320*H1320</f>
        <v>54.366</v>
      </c>
      <c r="Q1320" s="128">
        <v>0.00115</v>
      </c>
      <c r="R1320" s="128">
        <f>Q1320*H1320</f>
        <v>0.25415</v>
      </c>
      <c r="S1320" s="128">
        <v>0</v>
      </c>
      <c r="T1320" s="129">
        <f>S1320*H1320</f>
        <v>0</v>
      </c>
      <c r="U1320" s="31"/>
      <c r="V1320" s="31"/>
      <c r="W1320" s="31"/>
      <c r="X1320" s="31"/>
      <c r="Y1320" s="31"/>
      <c r="Z1320" s="31"/>
      <c r="AA1320" s="31"/>
      <c r="AB1320" s="31"/>
      <c r="AC1320" s="31"/>
      <c r="AD1320" s="31"/>
      <c r="AE1320" s="31"/>
      <c r="AR1320" s="130" t="s">
        <v>323</v>
      </c>
      <c r="AT1320" s="130" t="s">
        <v>170</v>
      </c>
      <c r="AU1320" s="130" t="s">
        <v>78</v>
      </c>
      <c r="AY1320" s="19" t="s">
        <v>168</v>
      </c>
      <c r="BE1320" s="131">
        <f>IF(N1320="základní",J1320,0)</f>
        <v>0</v>
      </c>
      <c r="BF1320" s="131">
        <f>IF(N1320="snížená",J1320,0)</f>
        <v>0</v>
      </c>
      <c r="BG1320" s="131">
        <f>IF(N1320="zákl. přenesená",J1320,0)</f>
        <v>0</v>
      </c>
      <c r="BH1320" s="131">
        <f>IF(N1320="sníž. přenesená",J1320,0)</f>
        <v>0</v>
      </c>
      <c r="BI1320" s="131">
        <f>IF(N1320="nulová",J1320,0)</f>
        <v>0</v>
      </c>
      <c r="BJ1320" s="19" t="s">
        <v>76</v>
      </c>
      <c r="BK1320" s="131">
        <f>ROUND(I1320*H1320,2)</f>
        <v>0</v>
      </c>
      <c r="BL1320" s="19" t="s">
        <v>323</v>
      </c>
      <c r="BM1320" s="130" t="s">
        <v>1558</v>
      </c>
    </row>
    <row r="1321" spans="1:65" s="2" customFormat="1" ht="24.2" customHeight="1">
      <c r="A1321" s="273"/>
      <c r="B1321" s="276"/>
      <c r="C1321" s="298" t="s">
        <v>1559</v>
      </c>
      <c r="D1321" s="298" t="s">
        <v>170</v>
      </c>
      <c r="E1321" s="299" t="s">
        <v>1560</v>
      </c>
      <c r="F1321" s="300" t="s">
        <v>1561</v>
      </c>
      <c r="G1321" s="301" t="s">
        <v>824</v>
      </c>
      <c r="H1321" s="302">
        <v>11161.306</v>
      </c>
      <c r="I1321" s="266"/>
      <c r="J1321" s="303">
        <f>ROUND(I1321*H1321,2)</f>
        <v>0</v>
      </c>
      <c r="K1321" s="300" t="s">
        <v>174</v>
      </c>
      <c r="L1321" s="32"/>
      <c r="M1321" s="126" t="s">
        <v>3</v>
      </c>
      <c r="N1321" s="127" t="s">
        <v>39</v>
      </c>
      <c r="O1321" s="128">
        <v>0</v>
      </c>
      <c r="P1321" s="128">
        <f>O1321*H1321</f>
        <v>0</v>
      </c>
      <c r="Q1321" s="128">
        <v>0</v>
      </c>
      <c r="R1321" s="128">
        <f>Q1321*H1321</f>
        <v>0</v>
      </c>
      <c r="S1321" s="128">
        <v>0</v>
      </c>
      <c r="T1321" s="129">
        <f>S1321*H1321</f>
        <v>0</v>
      </c>
      <c r="U1321" s="31"/>
      <c r="V1321" s="31"/>
      <c r="W1321" s="31"/>
      <c r="X1321" s="31"/>
      <c r="Y1321" s="31"/>
      <c r="Z1321" s="31"/>
      <c r="AA1321" s="31"/>
      <c r="AB1321" s="31"/>
      <c r="AC1321" s="31"/>
      <c r="AD1321" s="31"/>
      <c r="AE1321" s="31"/>
      <c r="AR1321" s="130" t="s">
        <v>323</v>
      </c>
      <c r="AT1321" s="130" t="s">
        <v>170</v>
      </c>
      <c r="AU1321" s="130" t="s">
        <v>78</v>
      </c>
      <c r="AY1321" s="19" t="s">
        <v>168</v>
      </c>
      <c r="BE1321" s="131">
        <f>IF(N1321="základní",J1321,0)</f>
        <v>0</v>
      </c>
      <c r="BF1321" s="131">
        <f>IF(N1321="snížená",J1321,0)</f>
        <v>0</v>
      </c>
      <c r="BG1321" s="131">
        <f>IF(N1321="zákl. přenesená",J1321,0)</f>
        <v>0</v>
      </c>
      <c r="BH1321" s="131">
        <f>IF(N1321="sníž. přenesená",J1321,0)</f>
        <v>0</v>
      </c>
      <c r="BI1321" s="131">
        <f>IF(N1321="nulová",J1321,0)</f>
        <v>0</v>
      </c>
      <c r="BJ1321" s="19" t="s">
        <v>76</v>
      </c>
      <c r="BK1321" s="131">
        <f>ROUND(I1321*H1321,2)</f>
        <v>0</v>
      </c>
      <c r="BL1321" s="19" t="s">
        <v>323</v>
      </c>
      <c r="BM1321" s="130" t="s">
        <v>1562</v>
      </c>
    </row>
    <row r="1322" spans="1:47" s="2" customFormat="1" ht="12">
      <c r="A1322" s="273"/>
      <c r="B1322" s="276"/>
      <c r="C1322" s="273"/>
      <c r="D1322" s="304" t="s">
        <v>177</v>
      </c>
      <c r="E1322" s="273"/>
      <c r="F1322" s="305" t="s">
        <v>1563</v>
      </c>
      <c r="G1322" s="273"/>
      <c r="H1322" s="273"/>
      <c r="I1322" s="263"/>
      <c r="J1322" s="273"/>
      <c r="K1322" s="273"/>
      <c r="L1322" s="32"/>
      <c r="M1322" s="132"/>
      <c r="N1322" s="133"/>
      <c r="O1322" s="50"/>
      <c r="P1322" s="50"/>
      <c r="Q1322" s="50"/>
      <c r="R1322" s="50"/>
      <c r="S1322" s="50"/>
      <c r="T1322" s="51"/>
      <c r="U1322" s="31"/>
      <c r="V1322" s="31"/>
      <c r="W1322" s="31"/>
      <c r="X1322" s="31"/>
      <c r="Y1322" s="31"/>
      <c r="Z1322" s="31"/>
      <c r="AA1322" s="31"/>
      <c r="AB1322" s="31"/>
      <c r="AC1322" s="31"/>
      <c r="AD1322" s="31"/>
      <c r="AE1322" s="31"/>
      <c r="AT1322" s="19" t="s">
        <v>177</v>
      </c>
      <c r="AU1322" s="19" t="s">
        <v>78</v>
      </c>
    </row>
    <row r="1323" spans="1:63" s="12" customFormat="1" ht="22.9" customHeight="1">
      <c r="A1323" s="291"/>
      <c r="B1323" s="292"/>
      <c r="C1323" s="291"/>
      <c r="D1323" s="293" t="s">
        <v>67</v>
      </c>
      <c r="E1323" s="296" t="s">
        <v>1564</v>
      </c>
      <c r="F1323" s="296" t="s">
        <v>1565</v>
      </c>
      <c r="G1323" s="291"/>
      <c r="H1323" s="291"/>
      <c r="I1323" s="271"/>
      <c r="J1323" s="297">
        <f>BK1323</f>
        <v>0</v>
      </c>
      <c r="K1323" s="291"/>
      <c r="L1323" s="118"/>
      <c r="M1323" s="120"/>
      <c r="N1323" s="121"/>
      <c r="O1323" s="121"/>
      <c r="P1323" s="122">
        <f>SUM(P1324:P1412)</f>
        <v>34.930155000000006</v>
      </c>
      <c r="Q1323" s="121"/>
      <c r="R1323" s="122">
        <f>SUM(R1324:R1412)</f>
        <v>0.2501778</v>
      </c>
      <c r="S1323" s="121"/>
      <c r="T1323" s="123">
        <f>SUM(T1324:T1412)</f>
        <v>0.0356789</v>
      </c>
      <c r="AR1323" s="119" t="s">
        <v>78</v>
      </c>
      <c r="AT1323" s="124" t="s">
        <v>67</v>
      </c>
      <c r="AU1323" s="124" t="s">
        <v>76</v>
      </c>
      <c r="AY1323" s="119" t="s">
        <v>168</v>
      </c>
      <c r="BK1323" s="125">
        <f>SUM(BK1324:BK1412)</f>
        <v>0</v>
      </c>
    </row>
    <row r="1324" spans="1:65" s="2" customFormat="1" ht="16.5" customHeight="1">
      <c r="A1324" s="273"/>
      <c r="B1324" s="276"/>
      <c r="C1324" s="298" t="s">
        <v>1566</v>
      </c>
      <c r="D1324" s="298" t="s">
        <v>170</v>
      </c>
      <c r="E1324" s="299" t="s">
        <v>1567</v>
      </c>
      <c r="F1324" s="300" t="s">
        <v>1568</v>
      </c>
      <c r="G1324" s="301" t="s">
        <v>335</v>
      </c>
      <c r="H1324" s="302">
        <v>3.67</v>
      </c>
      <c r="I1324" s="266"/>
      <c r="J1324" s="303">
        <f>ROUND(I1324*H1324,2)</f>
        <v>0</v>
      </c>
      <c r="K1324" s="300" t="s">
        <v>174</v>
      </c>
      <c r="L1324" s="32"/>
      <c r="M1324" s="126" t="s">
        <v>3</v>
      </c>
      <c r="N1324" s="127" t="s">
        <v>39</v>
      </c>
      <c r="O1324" s="128">
        <v>0.195</v>
      </c>
      <c r="P1324" s="128">
        <f>O1324*H1324</f>
        <v>0.71565</v>
      </c>
      <c r="Q1324" s="128">
        <v>0</v>
      </c>
      <c r="R1324" s="128">
        <f>Q1324*H1324</f>
        <v>0</v>
      </c>
      <c r="S1324" s="128">
        <v>0.00167</v>
      </c>
      <c r="T1324" s="129">
        <f>S1324*H1324</f>
        <v>0.0061289</v>
      </c>
      <c r="U1324" s="31"/>
      <c r="V1324" s="31"/>
      <c r="W1324" s="31"/>
      <c r="X1324" s="31"/>
      <c r="Y1324" s="31"/>
      <c r="Z1324" s="31"/>
      <c r="AA1324" s="31"/>
      <c r="AB1324" s="31"/>
      <c r="AC1324" s="31"/>
      <c r="AD1324" s="31"/>
      <c r="AE1324" s="31"/>
      <c r="AR1324" s="130" t="s">
        <v>323</v>
      </c>
      <c r="AT1324" s="130" t="s">
        <v>170</v>
      </c>
      <c r="AU1324" s="130" t="s">
        <v>78</v>
      </c>
      <c r="AY1324" s="19" t="s">
        <v>168</v>
      </c>
      <c r="BE1324" s="131">
        <f>IF(N1324="základní",J1324,0)</f>
        <v>0</v>
      </c>
      <c r="BF1324" s="131">
        <f>IF(N1324="snížená",J1324,0)</f>
        <v>0</v>
      </c>
      <c r="BG1324" s="131">
        <f>IF(N1324="zákl. přenesená",J1324,0)</f>
        <v>0</v>
      </c>
      <c r="BH1324" s="131">
        <f>IF(N1324="sníž. přenesená",J1324,0)</f>
        <v>0</v>
      </c>
      <c r="BI1324" s="131">
        <f>IF(N1324="nulová",J1324,0)</f>
        <v>0</v>
      </c>
      <c r="BJ1324" s="19" t="s">
        <v>76</v>
      </c>
      <c r="BK1324" s="131">
        <f>ROUND(I1324*H1324,2)</f>
        <v>0</v>
      </c>
      <c r="BL1324" s="19" t="s">
        <v>323</v>
      </c>
      <c r="BM1324" s="130" t="s">
        <v>1569</v>
      </c>
    </row>
    <row r="1325" spans="1:47" s="2" customFormat="1" ht="12">
      <c r="A1325" s="273"/>
      <c r="B1325" s="276"/>
      <c r="C1325" s="273"/>
      <c r="D1325" s="304" t="s">
        <v>177</v>
      </c>
      <c r="E1325" s="273"/>
      <c r="F1325" s="305" t="s">
        <v>1570</v>
      </c>
      <c r="G1325" s="273"/>
      <c r="H1325" s="273"/>
      <c r="I1325" s="263"/>
      <c r="J1325" s="273"/>
      <c r="K1325" s="273"/>
      <c r="L1325" s="32"/>
      <c r="M1325" s="132"/>
      <c r="N1325" s="133"/>
      <c r="O1325" s="50"/>
      <c r="P1325" s="50"/>
      <c r="Q1325" s="50"/>
      <c r="R1325" s="50"/>
      <c r="S1325" s="50"/>
      <c r="T1325" s="51"/>
      <c r="U1325" s="31"/>
      <c r="V1325" s="31"/>
      <c r="W1325" s="31"/>
      <c r="X1325" s="31"/>
      <c r="Y1325" s="31"/>
      <c r="Z1325" s="31"/>
      <c r="AA1325" s="31"/>
      <c r="AB1325" s="31"/>
      <c r="AC1325" s="31"/>
      <c r="AD1325" s="31"/>
      <c r="AE1325" s="31"/>
      <c r="AT1325" s="19" t="s">
        <v>177</v>
      </c>
      <c r="AU1325" s="19" t="s">
        <v>78</v>
      </c>
    </row>
    <row r="1326" spans="1:51" s="13" customFormat="1" ht="12">
      <c r="A1326" s="306"/>
      <c r="B1326" s="307"/>
      <c r="C1326" s="306"/>
      <c r="D1326" s="308" t="s">
        <v>179</v>
      </c>
      <c r="E1326" s="309" t="s">
        <v>3</v>
      </c>
      <c r="F1326" s="310" t="s">
        <v>1571</v>
      </c>
      <c r="G1326" s="306"/>
      <c r="H1326" s="309" t="s">
        <v>3</v>
      </c>
      <c r="I1326" s="267"/>
      <c r="J1326" s="306"/>
      <c r="K1326" s="306"/>
      <c r="L1326" s="134"/>
      <c r="M1326" s="136"/>
      <c r="N1326" s="137"/>
      <c r="O1326" s="137"/>
      <c r="P1326" s="137"/>
      <c r="Q1326" s="137"/>
      <c r="R1326" s="137"/>
      <c r="S1326" s="137"/>
      <c r="T1326" s="138"/>
      <c r="AT1326" s="135" t="s">
        <v>179</v>
      </c>
      <c r="AU1326" s="135" t="s">
        <v>78</v>
      </c>
      <c r="AV1326" s="13" t="s">
        <v>76</v>
      </c>
      <c r="AW1326" s="13" t="s">
        <v>30</v>
      </c>
      <c r="AX1326" s="13" t="s">
        <v>68</v>
      </c>
      <c r="AY1326" s="135" t="s">
        <v>168</v>
      </c>
    </row>
    <row r="1327" spans="1:51" s="14" customFormat="1" ht="12">
      <c r="A1327" s="311"/>
      <c r="B1327" s="312"/>
      <c r="C1327" s="311"/>
      <c r="D1327" s="308" t="s">
        <v>179</v>
      </c>
      <c r="E1327" s="313" t="s">
        <v>3</v>
      </c>
      <c r="F1327" s="314" t="s">
        <v>1572</v>
      </c>
      <c r="G1327" s="311"/>
      <c r="H1327" s="315">
        <v>1.23</v>
      </c>
      <c r="I1327" s="268"/>
      <c r="J1327" s="311"/>
      <c r="K1327" s="311"/>
      <c r="L1327" s="139"/>
      <c r="M1327" s="141"/>
      <c r="N1327" s="142"/>
      <c r="O1327" s="142"/>
      <c r="P1327" s="142"/>
      <c r="Q1327" s="142"/>
      <c r="R1327" s="142"/>
      <c r="S1327" s="142"/>
      <c r="T1327" s="143"/>
      <c r="AT1327" s="140" t="s">
        <v>179</v>
      </c>
      <c r="AU1327" s="140" t="s">
        <v>78</v>
      </c>
      <c r="AV1327" s="14" t="s">
        <v>78</v>
      </c>
      <c r="AW1327" s="14" t="s">
        <v>30</v>
      </c>
      <c r="AX1327" s="14" t="s">
        <v>68</v>
      </c>
      <c r="AY1327" s="140" t="s">
        <v>168</v>
      </c>
    </row>
    <row r="1328" spans="1:51" s="14" customFormat="1" ht="12">
      <c r="A1328" s="311"/>
      <c r="B1328" s="312"/>
      <c r="C1328" s="311"/>
      <c r="D1328" s="308" t="s">
        <v>179</v>
      </c>
      <c r="E1328" s="313" t="s">
        <v>3</v>
      </c>
      <c r="F1328" s="314" t="s">
        <v>1573</v>
      </c>
      <c r="G1328" s="311"/>
      <c r="H1328" s="315">
        <v>2.44</v>
      </c>
      <c r="I1328" s="268"/>
      <c r="J1328" s="311"/>
      <c r="K1328" s="311"/>
      <c r="L1328" s="139"/>
      <c r="M1328" s="141"/>
      <c r="N1328" s="142"/>
      <c r="O1328" s="142"/>
      <c r="P1328" s="142"/>
      <c r="Q1328" s="142"/>
      <c r="R1328" s="142"/>
      <c r="S1328" s="142"/>
      <c r="T1328" s="143"/>
      <c r="AT1328" s="140" t="s">
        <v>179</v>
      </c>
      <c r="AU1328" s="140" t="s">
        <v>78</v>
      </c>
      <c r="AV1328" s="14" t="s">
        <v>78</v>
      </c>
      <c r="AW1328" s="14" t="s">
        <v>30</v>
      </c>
      <c r="AX1328" s="14" t="s">
        <v>68</v>
      </c>
      <c r="AY1328" s="140" t="s">
        <v>168</v>
      </c>
    </row>
    <row r="1329" spans="1:51" s="15" customFormat="1" ht="12">
      <c r="A1329" s="316"/>
      <c r="B1329" s="317"/>
      <c r="C1329" s="316"/>
      <c r="D1329" s="308" t="s">
        <v>179</v>
      </c>
      <c r="E1329" s="318" t="s">
        <v>3</v>
      </c>
      <c r="F1329" s="319" t="s">
        <v>186</v>
      </c>
      <c r="G1329" s="316"/>
      <c r="H1329" s="320">
        <v>3.67</v>
      </c>
      <c r="I1329" s="269"/>
      <c r="J1329" s="316"/>
      <c r="K1329" s="316"/>
      <c r="L1329" s="144"/>
      <c r="M1329" s="146"/>
      <c r="N1329" s="147"/>
      <c r="O1329" s="147"/>
      <c r="P1329" s="147"/>
      <c r="Q1329" s="147"/>
      <c r="R1329" s="147"/>
      <c r="S1329" s="147"/>
      <c r="T1329" s="148"/>
      <c r="AT1329" s="145" t="s">
        <v>179</v>
      </c>
      <c r="AU1329" s="145" t="s">
        <v>78</v>
      </c>
      <c r="AV1329" s="15" t="s">
        <v>175</v>
      </c>
      <c r="AW1329" s="15" t="s">
        <v>30</v>
      </c>
      <c r="AX1329" s="15" t="s">
        <v>76</v>
      </c>
      <c r="AY1329" s="145" t="s">
        <v>168</v>
      </c>
    </row>
    <row r="1330" spans="1:65" s="2" customFormat="1" ht="16.5" customHeight="1">
      <c r="A1330" s="273"/>
      <c r="B1330" s="276"/>
      <c r="C1330" s="298" t="s">
        <v>1574</v>
      </c>
      <c r="D1330" s="298" t="s">
        <v>170</v>
      </c>
      <c r="E1330" s="299" t="s">
        <v>1575</v>
      </c>
      <c r="F1330" s="300" t="s">
        <v>1576</v>
      </c>
      <c r="G1330" s="301" t="s">
        <v>335</v>
      </c>
      <c r="H1330" s="302">
        <v>7.5</v>
      </c>
      <c r="I1330" s="266"/>
      <c r="J1330" s="303">
        <f>ROUND(I1330*H1330,2)</f>
        <v>0</v>
      </c>
      <c r="K1330" s="300" t="s">
        <v>174</v>
      </c>
      <c r="L1330" s="32"/>
      <c r="M1330" s="126" t="s">
        <v>3</v>
      </c>
      <c r="N1330" s="127" t="s">
        <v>39</v>
      </c>
      <c r="O1330" s="128">
        <v>0.313</v>
      </c>
      <c r="P1330" s="128">
        <f>O1330*H1330</f>
        <v>2.3475</v>
      </c>
      <c r="Q1330" s="128">
        <v>0</v>
      </c>
      <c r="R1330" s="128">
        <f>Q1330*H1330</f>
        <v>0</v>
      </c>
      <c r="S1330" s="128">
        <v>0.00394</v>
      </c>
      <c r="T1330" s="129">
        <f>S1330*H1330</f>
        <v>0.02955</v>
      </c>
      <c r="U1330" s="31"/>
      <c r="V1330" s="31"/>
      <c r="W1330" s="31"/>
      <c r="X1330" s="31"/>
      <c r="Y1330" s="31"/>
      <c r="Z1330" s="31"/>
      <c r="AA1330" s="31"/>
      <c r="AB1330" s="31"/>
      <c r="AC1330" s="31"/>
      <c r="AD1330" s="31"/>
      <c r="AE1330" s="31"/>
      <c r="AR1330" s="130" t="s">
        <v>323</v>
      </c>
      <c r="AT1330" s="130" t="s">
        <v>170</v>
      </c>
      <c r="AU1330" s="130" t="s">
        <v>78</v>
      </c>
      <c r="AY1330" s="19" t="s">
        <v>168</v>
      </c>
      <c r="BE1330" s="131">
        <f>IF(N1330="základní",J1330,0)</f>
        <v>0</v>
      </c>
      <c r="BF1330" s="131">
        <f>IF(N1330="snížená",J1330,0)</f>
        <v>0</v>
      </c>
      <c r="BG1330" s="131">
        <f>IF(N1330="zákl. přenesená",J1330,0)</f>
        <v>0</v>
      </c>
      <c r="BH1330" s="131">
        <f>IF(N1330="sníž. přenesená",J1330,0)</f>
        <v>0</v>
      </c>
      <c r="BI1330" s="131">
        <f>IF(N1330="nulová",J1330,0)</f>
        <v>0</v>
      </c>
      <c r="BJ1330" s="19" t="s">
        <v>76</v>
      </c>
      <c r="BK1330" s="131">
        <f>ROUND(I1330*H1330,2)</f>
        <v>0</v>
      </c>
      <c r="BL1330" s="19" t="s">
        <v>323</v>
      </c>
      <c r="BM1330" s="130" t="s">
        <v>1577</v>
      </c>
    </row>
    <row r="1331" spans="1:47" s="2" customFormat="1" ht="12">
      <c r="A1331" s="273"/>
      <c r="B1331" s="276"/>
      <c r="C1331" s="273"/>
      <c r="D1331" s="304" t="s">
        <v>177</v>
      </c>
      <c r="E1331" s="273"/>
      <c r="F1331" s="305" t="s">
        <v>1578</v>
      </c>
      <c r="G1331" s="273"/>
      <c r="H1331" s="273"/>
      <c r="I1331" s="263"/>
      <c r="J1331" s="273"/>
      <c r="K1331" s="273"/>
      <c r="L1331" s="32"/>
      <c r="M1331" s="132"/>
      <c r="N1331" s="133"/>
      <c r="O1331" s="50"/>
      <c r="P1331" s="50"/>
      <c r="Q1331" s="50"/>
      <c r="R1331" s="50"/>
      <c r="S1331" s="50"/>
      <c r="T1331" s="51"/>
      <c r="U1331" s="31"/>
      <c r="V1331" s="31"/>
      <c r="W1331" s="31"/>
      <c r="X1331" s="31"/>
      <c r="Y1331" s="31"/>
      <c r="Z1331" s="31"/>
      <c r="AA1331" s="31"/>
      <c r="AB1331" s="31"/>
      <c r="AC1331" s="31"/>
      <c r="AD1331" s="31"/>
      <c r="AE1331" s="31"/>
      <c r="AT1331" s="19" t="s">
        <v>177</v>
      </c>
      <c r="AU1331" s="19" t="s">
        <v>78</v>
      </c>
    </row>
    <row r="1332" spans="1:51" s="13" customFormat="1" ht="12">
      <c r="A1332" s="306"/>
      <c r="B1332" s="307"/>
      <c r="C1332" s="306"/>
      <c r="D1332" s="308" t="s">
        <v>179</v>
      </c>
      <c r="E1332" s="309" t="s">
        <v>3</v>
      </c>
      <c r="F1332" s="310" t="s">
        <v>497</v>
      </c>
      <c r="G1332" s="306"/>
      <c r="H1332" s="309" t="s">
        <v>3</v>
      </c>
      <c r="I1332" s="267"/>
      <c r="J1332" s="306"/>
      <c r="K1332" s="306"/>
      <c r="L1332" s="134"/>
      <c r="M1332" s="136"/>
      <c r="N1332" s="137"/>
      <c r="O1332" s="137"/>
      <c r="P1332" s="137"/>
      <c r="Q1332" s="137"/>
      <c r="R1332" s="137"/>
      <c r="S1332" s="137"/>
      <c r="T1332" s="138"/>
      <c r="AT1332" s="135" t="s">
        <v>179</v>
      </c>
      <c r="AU1332" s="135" t="s">
        <v>78</v>
      </c>
      <c r="AV1332" s="13" t="s">
        <v>76</v>
      </c>
      <c r="AW1332" s="13" t="s">
        <v>30</v>
      </c>
      <c r="AX1332" s="13" t="s">
        <v>68</v>
      </c>
      <c r="AY1332" s="135" t="s">
        <v>168</v>
      </c>
    </row>
    <row r="1333" spans="1:51" s="14" customFormat="1" ht="12">
      <c r="A1333" s="311"/>
      <c r="B1333" s="312"/>
      <c r="C1333" s="311"/>
      <c r="D1333" s="308" t="s">
        <v>179</v>
      </c>
      <c r="E1333" s="313" t="s">
        <v>3</v>
      </c>
      <c r="F1333" s="314" t="s">
        <v>1281</v>
      </c>
      <c r="G1333" s="311"/>
      <c r="H1333" s="315">
        <v>7.5</v>
      </c>
      <c r="I1333" s="268"/>
      <c r="J1333" s="311"/>
      <c r="K1333" s="311"/>
      <c r="L1333" s="139"/>
      <c r="M1333" s="141"/>
      <c r="N1333" s="142"/>
      <c r="O1333" s="142"/>
      <c r="P1333" s="142"/>
      <c r="Q1333" s="142"/>
      <c r="R1333" s="142"/>
      <c r="S1333" s="142"/>
      <c r="T1333" s="143"/>
      <c r="AT1333" s="140" t="s">
        <v>179</v>
      </c>
      <c r="AU1333" s="140" t="s">
        <v>78</v>
      </c>
      <c r="AV1333" s="14" t="s">
        <v>78</v>
      </c>
      <c r="AW1333" s="14" t="s">
        <v>30</v>
      </c>
      <c r="AX1333" s="14" t="s">
        <v>76</v>
      </c>
      <c r="AY1333" s="140" t="s">
        <v>168</v>
      </c>
    </row>
    <row r="1334" spans="1:65" s="2" customFormat="1" ht="16.5" customHeight="1">
      <c r="A1334" s="273"/>
      <c r="B1334" s="276"/>
      <c r="C1334" s="298" t="s">
        <v>1579</v>
      </c>
      <c r="D1334" s="298" t="s">
        <v>170</v>
      </c>
      <c r="E1334" s="299" t="s">
        <v>1580</v>
      </c>
      <c r="F1334" s="300" t="s">
        <v>1581</v>
      </c>
      <c r="G1334" s="301" t="s">
        <v>335</v>
      </c>
      <c r="H1334" s="302">
        <v>1.68</v>
      </c>
      <c r="I1334" s="266"/>
      <c r="J1334" s="303">
        <f>ROUND(I1334*H1334,2)</f>
        <v>0</v>
      </c>
      <c r="K1334" s="300" t="s">
        <v>174</v>
      </c>
      <c r="L1334" s="32"/>
      <c r="M1334" s="126" t="s">
        <v>3</v>
      </c>
      <c r="N1334" s="127" t="s">
        <v>39</v>
      </c>
      <c r="O1334" s="128">
        <v>0.12</v>
      </c>
      <c r="P1334" s="128">
        <f>O1334*H1334</f>
        <v>0.20159999999999997</v>
      </c>
      <c r="Q1334" s="128">
        <v>0.00294</v>
      </c>
      <c r="R1334" s="128">
        <f>Q1334*H1334</f>
        <v>0.0049391999999999995</v>
      </c>
      <c r="S1334" s="128">
        <v>0</v>
      </c>
      <c r="T1334" s="129">
        <f>S1334*H1334</f>
        <v>0</v>
      </c>
      <c r="U1334" s="31"/>
      <c r="V1334" s="31"/>
      <c r="W1334" s="31"/>
      <c r="X1334" s="31"/>
      <c r="Y1334" s="31"/>
      <c r="Z1334" s="31"/>
      <c r="AA1334" s="31"/>
      <c r="AB1334" s="31"/>
      <c r="AC1334" s="31"/>
      <c r="AD1334" s="31"/>
      <c r="AE1334" s="31"/>
      <c r="AR1334" s="130" t="s">
        <v>323</v>
      </c>
      <c r="AT1334" s="130" t="s">
        <v>170</v>
      </c>
      <c r="AU1334" s="130" t="s">
        <v>78</v>
      </c>
      <c r="AY1334" s="19" t="s">
        <v>168</v>
      </c>
      <c r="BE1334" s="131">
        <f>IF(N1334="základní",J1334,0)</f>
        <v>0</v>
      </c>
      <c r="BF1334" s="131">
        <f>IF(N1334="snížená",J1334,0)</f>
        <v>0</v>
      </c>
      <c r="BG1334" s="131">
        <f>IF(N1334="zákl. přenesená",J1334,0)</f>
        <v>0</v>
      </c>
      <c r="BH1334" s="131">
        <f>IF(N1334="sníž. přenesená",J1334,0)</f>
        <v>0</v>
      </c>
      <c r="BI1334" s="131">
        <f>IF(N1334="nulová",J1334,0)</f>
        <v>0</v>
      </c>
      <c r="BJ1334" s="19" t="s">
        <v>76</v>
      </c>
      <c r="BK1334" s="131">
        <f>ROUND(I1334*H1334,2)</f>
        <v>0</v>
      </c>
      <c r="BL1334" s="19" t="s">
        <v>323</v>
      </c>
      <c r="BM1334" s="130" t="s">
        <v>1582</v>
      </c>
    </row>
    <row r="1335" spans="1:47" s="2" customFormat="1" ht="12">
      <c r="A1335" s="273"/>
      <c r="B1335" s="276"/>
      <c r="C1335" s="273"/>
      <c r="D1335" s="304" t="s">
        <v>177</v>
      </c>
      <c r="E1335" s="273"/>
      <c r="F1335" s="305" t="s">
        <v>1583</v>
      </c>
      <c r="G1335" s="273"/>
      <c r="H1335" s="273"/>
      <c r="I1335" s="263"/>
      <c r="J1335" s="273"/>
      <c r="K1335" s="273"/>
      <c r="L1335" s="32"/>
      <c r="M1335" s="132"/>
      <c r="N1335" s="133"/>
      <c r="O1335" s="50"/>
      <c r="P1335" s="50"/>
      <c r="Q1335" s="50"/>
      <c r="R1335" s="50"/>
      <c r="S1335" s="50"/>
      <c r="T1335" s="51"/>
      <c r="U1335" s="31"/>
      <c r="V1335" s="31"/>
      <c r="W1335" s="31"/>
      <c r="X1335" s="31"/>
      <c r="Y1335" s="31"/>
      <c r="Z1335" s="31"/>
      <c r="AA1335" s="31"/>
      <c r="AB1335" s="31"/>
      <c r="AC1335" s="31"/>
      <c r="AD1335" s="31"/>
      <c r="AE1335" s="31"/>
      <c r="AT1335" s="19" t="s">
        <v>177</v>
      </c>
      <c r="AU1335" s="19" t="s">
        <v>78</v>
      </c>
    </row>
    <row r="1336" spans="1:51" s="13" customFormat="1" ht="12">
      <c r="A1336" s="306"/>
      <c r="B1336" s="307"/>
      <c r="C1336" s="306"/>
      <c r="D1336" s="308" t="s">
        <v>179</v>
      </c>
      <c r="E1336" s="309" t="s">
        <v>3</v>
      </c>
      <c r="F1336" s="310" t="s">
        <v>1280</v>
      </c>
      <c r="G1336" s="306"/>
      <c r="H1336" s="309" t="s">
        <v>3</v>
      </c>
      <c r="I1336" s="267"/>
      <c r="J1336" s="306"/>
      <c r="K1336" s="306"/>
      <c r="L1336" s="134"/>
      <c r="M1336" s="136"/>
      <c r="N1336" s="137"/>
      <c r="O1336" s="137"/>
      <c r="P1336" s="137"/>
      <c r="Q1336" s="137"/>
      <c r="R1336" s="137"/>
      <c r="S1336" s="137"/>
      <c r="T1336" s="138"/>
      <c r="AT1336" s="135" t="s">
        <v>179</v>
      </c>
      <c r="AU1336" s="135" t="s">
        <v>78</v>
      </c>
      <c r="AV1336" s="13" t="s">
        <v>76</v>
      </c>
      <c r="AW1336" s="13" t="s">
        <v>30</v>
      </c>
      <c r="AX1336" s="13" t="s">
        <v>68</v>
      </c>
      <c r="AY1336" s="135" t="s">
        <v>168</v>
      </c>
    </row>
    <row r="1337" spans="1:51" s="14" customFormat="1" ht="12">
      <c r="A1337" s="311"/>
      <c r="B1337" s="312"/>
      <c r="C1337" s="311"/>
      <c r="D1337" s="308" t="s">
        <v>179</v>
      </c>
      <c r="E1337" s="313" t="s">
        <v>3</v>
      </c>
      <c r="F1337" s="314" t="s">
        <v>1584</v>
      </c>
      <c r="G1337" s="311"/>
      <c r="H1337" s="315">
        <v>1.68</v>
      </c>
      <c r="I1337" s="268"/>
      <c r="J1337" s="311"/>
      <c r="K1337" s="311"/>
      <c r="L1337" s="139"/>
      <c r="M1337" s="141"/>
      <c r="N1337" s="142"/>
      <c r="O1337" s="142"/>
      <c r="P1337" s="142"/>
      <c r="Q1337" s="142"/>
      <c r="R1337" s="142"/>
      <c r="S1337" s="142"/>
      <c r="T1337" s="143"/>
      <c r="AT1337" s="140" t="s">
        <v>179</v>
      </c>
      <c r="AU1337" s="140" t="s">
        <v>78</v>
      </c>
      <c r="AV1337" s="14" t="s">
        <v>78</v>
      </c>
      <c r="AW1337" s="14" t="s">
        <v>30</v>
      </c>
      <c r="AX1337" s="14" t="s">
        <v>76</v>
      </c>
      <c r="AY1337" s="140" t="s">
        <v>168</v>
      </c>
    </row>
    <row r="1338" spans="1:65" s="2" customFormat="1" ht="16.5" customHeight="1">
      <c r="A1338" s="273"/>
      <c r="B1338" s="276"/>
      <c r="C1338" s="298" t="s">
        <v>1585</v>
      </c>
      <c r="D1338" s="298" t="s">
        <v>170</v>
      </c>
      <c r="E1338" s="299" t="s">
        <v>1586</v>
      </c>
      <c r="F1338" s="300" t="s">
        <v>1587</v>
      </c>
      <c r="G1338" s="301" t="s">
        <v>263</v>
      </c>
      <c r="H1338" s="302">
        <v>7.5</v>
      </c>
      <c r="I1338" s="266"/>
      <c r="J1338" s="303">
        <f>ROUND(I1338*H1338,2)</f>
        <v>0</v>
      </c>
      <c r="K1338" s="300" t="s">
        <v>174</v>
      </c>
      <c r="L1338" s="32"/>
      <c r="M1338" s="126" t="s">
        <v>3</v>
      </c>
      <c r="N1338" s="127" t="s">
        <v>39</v>
      </c>
      <c r="O1338" s="128">
        <v>0.083</v>
      </c>
      <c r="P1338" s="128">
        <f>O1338*H1338</f>
        <v>0.6225</v>
      </c>
      <c r="Q1338" s="128">
        <v>0.00058</v>
      </c>
      <c r="R1338" s="128">
        <f>Q1338*H1338</f>
        <v>0.00435</v>
      </c>
      <c r="S1338" s="128">
        <v>0</v>
      </c>
      <c r="T1338" s="129">
        <f>S1338*H1338</f>
        <v>0</v>
      </c>
      <c r="U1338" s="31"/>
      <c r="V1338" s="31"/>
      <c r="W1338" s="31"/>
      <c r="X1338" s="31"/>
      <c r="Y1338" s="31"/>
      <c r="Z1338" s="31"/>
      <c r="AA1338" s="31"/>
      <c r="AB1338" s="31"/>
      <c r="AC1338" s="31"/>
      <c r="AD1338" s="31"/>
      <c r="AE1338" s="31"/>
      <c r="AR1338" s="130" t="s">
        <v>323</v>
      </c>
      <c r="AT1338" s="130" t="s">
        <v>170</v>
      </c>
      <c r="AU1338" s="130" t="s">
        <v>78</v>
      </c>
      <c r="AY1338" s="19" t="s">
        <v>168</v>
      </c>
      <c r="BE1338" s="131">
        <f>IF(N1338="základní",J1338,0)</f>
        <v>0</v>
      </c>
      <c r="BF1338" s="131">
        <f>IF(N1338="snížená",J1338,0)</f>
        <v>0</v>
      </c>
      <c r="BG1338" s="131">
        <f>IF(N1338="zákl. přenesená",J1338,0)</f>
        <v>0</v>
      </c>
      <c r="BH1338" s="131">
        <f>IF(N1338="sníž. přenesená",J1338,0)</f>
        <v>0</v>
      </c>
      <c r="BI1338" s="131">
        <f>IF(N1338="nulová",J1338,0)</f>
        <v>0</v>
      </c>
      <c r="BJ1338" s="19" t="s">
        <v>76</v>
      </c>
      <c r="BK1338" s="131">
        <f>ROUND(I1338*H1338,2)</f>
        <v>0</v>
      </c>
      <c r="BL1338" s="19" t="s">
        <v>323</v>
      </c>
      <c r="BM1338" s="130" t="s">
        <v>1588</v>
      </c>
    </row>
    <row r="1339" spans="1:47" s="2" customFormat="1" ht="12">
      <c r="A1339" s="273"/>
      <c r="B1339" s="276"/>
      <c r="C1339" s="273"/>
      <c r="D1339" s="304" t="s">
        <v>177</v>
      </c>
      <c r="E1339" s="273"/>
      <c r="F1339" s="305" t="s">
        <v>1589</v>
      </c>
      <c r="G1339" s="273"/>
      <c r="H1339" s="273"/>
      <c r="I1339" s="263"/>
      <c r="J1339" s="273"/>
      <c r="K1339" s="273"/>
      <c r="L1339" s="32"/>
      <c r="M1339" s="132"/>
      <c r="N1339" s="133"/>
      <c r="O1339" s="50"/>
      <c r="P1339" s="50"/>
      <c r="Q1339" s="50"/>
      <c r="R1339" s="50"/>
      <c r="S1339" s="50"/>
      <c r="T1339" s="51"/>
      <c r="U1339" s="31"/>
      <c r="V1339" s="31"/>
      <c r="W1339" s="31"/>
      <c r="X1339" s="31"/>
      <c r="Y1339" s="31"/>
      <c r="Z1339" s="31"/>
      <c r="AA1339" s="31"/>
      <c r="AB1339" s="31"/>
      <c r="AC1339" s="31"/>
      <c r="AD1339" s="31"/>
      <c r="AE1339" s="31"/>
      <c r="AT1339" s="19" t="s">
        <v>177</v>
      </c>
      <c r="AU1339" s="19" t="s">
        <v>78</v>
      </c>
    </row>
    <row r="1340" spans="1:51" s="13" customFormat="1" ht="12">
      <c r="A1340" s="306"/>
      <c r="B1340" s="307"/>
      <c r="C1340" s="306"/>
      <c r="D1340" s="308" t="s">
        <v>179</v>
      </c>
      <c r="E1340" s="309" t="s">
        <v>3</v>
      </c>
      <c r="F1340" s="310" t="s">
        <v>1280</v>
      </c>
      <c r="G1340" s="306"/>
      <c r="H1340" s="309" t="s">
        <v>3</v>
      </c>
      <c r="I1340" s="267"/>
      <c r="J1340" s="306"/>
      <c r="K1340" s="306"/>
      <c r="L1340" s="134"/>
      <c r="M1340" s="136"/>
      <c r="N1340" s="137"/>
      <c r="O1340" s="137"/>
      <c r="P1340" s="137"/>
      <c r="Q1340" s="137"/>
      <c r="R1340" s="137"/>
      <c r="S1340" s="137"/>
      <c r="T1340" s="138"/>
      <c r="AT1340" s="135" t="s">
        <v>179</v>
      </c>
      <c r="AU1340" s="135" t="s">
        <v>78</v>
      </c>
      <c r="AV1340" s="13" t="s">
        <v>76</v>
      </c>
      <c r="AW1340" s="13" t="s">
        <v>30</v>
      </c>
      <c r="AX1340" s="13" t="s">
        <v>68</v>
      </c>
      <c r="AY1340" s="135" t="s">
        <v>168</v>
      </c>
    </row>
    <row r="1341" spans="1:51" s="14" customFormat="1" ht="12">
      <c r="A1341" s="311"/>
      <c r="B1341" s="312"/>
      <c r="C1341" s="311"/>
      <c r="D1341" s="308" t="s">
        <v>179</v>
      </c>
      <c r="E1341" s="313" t="s">
        <v>3</v>
      </c>
      <c r="F1341" s="314" t="s">
        <v>1281</v>
      </c>
      <c r="G1341" s="311"/>
      <c r="H1341" s="315">
        <v>7.5</v>
      </c>
      <c r="I1341" s="268"/>
      <c r="J1341" s="311"/>
      <c r="K1341" s="311"/>
      <c r="L1341" s="139"/>
      <c r="M1341" s="141"/>
      <c r="N1341" s="142"/>
      <c r="O1341" s="142"/>
      <c r="P1341" s="142"/>
      <c r="Q1341" s="142"/>
      <c r="R1341" s="142"/>
      <c r="S1341" s="142"/>
      <c r="T1341" s="143"/>
      <c r="AT1341" s="140" t="s">
        <v>179</v>
      </c>
      <c r="AU1341" s="140" t="s">
        <v>78</v>
      </c>
      <c r="AV1341" s="14" t="s">
        <v>78</v>
      </c>
      <c r="AW1341" s="14" t="s">
        <v>30</v>
      </c>
      <c r="AX1341" s="14" t="s">
        <v>76</v>
      </c>
      <c r="AY1341" s="140" t="s">
        <v>168</v>
      </c>
    </row>
    <row r="1342" spans="1:65" s="2" customFormat="1" ht="24.2" customHeight="1">
      <c r="A1342" s="273"/>
      <c r="B1342" s="276"/>
      <c r="C1342" s="298" t="s">
        <v>1590</v>
      </c>
      <c r="D1342" s="298" t="s">
        <v>170</v>
      </c>
      <c r="E1342" s="299" t="s">
        <v>1591</v>
      </c>
      <c r="F1342" s="300" t="s">
        <v>1592</v>
      </c>
      <c r="G1342" s="301" t="s">
        <v>263</v>
      </c>
      <c r="H1342" s="302">
        <v>7.5</v>
      </c>
      <c r="I1342" s="266"/>
      <c r="J1342" s="303">
        <f>ROUND(I1342*H1342,2)</f>
        <v>0</v>
      </c>
      <c r="K1342" s="300" t="s">
        <v>174</v>
      </c>
      <c r="L1342" s="32"/>
      <c r="M1342" s="126" t="s">
        <v>3</v>
      </c>
      <c r="N1342" s="127" t="s">
        <v>39</v>
      </c>
      <c r="O1342" s="128">
        <v>0.959</v>
      </c>
      <c r="P1342" s="128">
        <f>O1342*H1342</f>
        <v>7.1925</v>
      </c>
      <c r="Q1342" s="128">
        <v>0.00661</v>
      </c>
      <c r="R1342" s="128">
        <f>Q1342*H1342</f>
        <v>0.049575</v>
      </c>
      <c r="S1342" s="128">
        <v>0</v>
      </c>
      <c r="T1342" s="129">
        <f>S1342*H1342</f>
        <v>0</v>
      </c>
      <c r="U1342" s="31"/>
      <c r="V1342" s="31"/>
      <c r="W1342" s="31"/>
      <c r="X1342" s="31"/>
      <c r="Y1342" s="31"/>
      <c r="Z1342" s="31"/>
      <c r="AA1342" s="31"/>
      <c r="AB1342" s="31"/>
      <c r="AC1342" s="31"/>
      <c r="AD1342" s="31"/>
      <c r="AE1342" s="31"/>
      <c r="AR1342" s="130" t="s">
        <v>323</v>
      </c>
      <c r="AT1342" s="130" t="s">
        <v>170</v>
      </c>
      <c r="AU1342" s="130" t="s">
        <v>78</v>
      </c>
      <c r="AY1342" s="19" t="s">
        <v>168</v>
      </c>
      <c r="BE1342" s="131">
        <f>IF(N1342="základní",J1342,0)</f>
        <v>0</v>
      </c>
      <c r="BF1342" s="131">
        <f>IF(N1342="snížená",J1342,0)</f>
        <v>0</v>
      </c>
      <c r="BG1342" s="131">
        <f>IF(N1342="zákl. přenesená",J1342,0)</f>
        <v>0</v>
      </c>
      <c r="BH1342" s="131">
        <f>IF(N1342="sníž. přenesená",J1342,0)</f>
        <v>0</v>
      </c>
      <c r="BI1342" s="131">
        <f>IF(N1342="nulová",J1342,0)</f>
        <v>0</v>
      </c>
      <c r="BJ1342" s="19" t="s">
        <v>76</v>
      </c>
      <c r="BK1342" s="131">
        <f>ROUND(I1342*H1342,2)</f>
        <v>0</v>
      </c>
      <c r="BL1342" s="19" t="s">
        <v>323</v>
      </c>
      <c r="BM1342" s="130" t="s">
        <v>1593</v>
      </c>
    </row>
    <row r="1343" spans="1:47" s="2" customFormat="1" ht="12">
      <c r="A1343" s="273"/>
      <c r="B1343" s="276"/>
      <c r="C1343" s="273"/>
      <c r="D1343" s="304" t="s">
        <v>177</v>
      </c>
      <c r="E1343" s="273"/>
      <c r="F1343" s="305" t="s">
        <v>1594</v>
      </c>
      <c r="G1343" s="273"/>
      <c r="H1343" s="273"/>
      <c r="I1343" s="263"/>
      <c r="J1343" s="273"/>
      <c r="K1343" s="273"/>
      <c r="L1343" s="32"/>
      <c r="M1343" s="132"/>
      <c r="N1343" s="133"/>
      <c r="O1343" s="50"/>
      <c r="P1343" s="50"/>
      <c r="Q1343" s="50"/>
      <c r="R1343" s="50"/>
      <c r="S1343" s="50"/>
      <c r="T1343" s="51"/>
      <c r="U1343" s="31"/>
      <c r="V1343" s="31"/>
      <c r="W1343" s="31"/>
      <c r="X1343" s="31"/>
      <c r="Y1343" s="31"/>
      <c r="Z1343" s="31"/>
      <c r="AA1343" s="31"/>
      <c r="AB1343" s="31"/>
      <c r="AC1343" s="31"/>
      <c r="AD1343" s="31"/>
      <c r="AE1343" s="31"/>
      <c r="AT1343" s="19" t="s">
        <v>177</v>
      </c>
      <c r="AU1343" s="19" t="s">
        <v>78</v>
      </c>
    </row>
    <row r="1344" spans="1:51" s="13" customFormat="1" ht="12">
      <c r="A1344" s="306"/>
      <c r="B1344" s="307"/>
      <c r="C1344" s="306"/>
      <c r="D1344" s="308" t="s">
        <v>179</v>
      </c>
      <c r="E1344" s="309" t="s">
        <v>3</v>
      </c>
      <c r="F1344" s="310" t="s">
        <v>1280</v>
      </c>
      <c r="G1344" s="306"/>
      <c r="H1344" s="309" t="s">
        <v>3</v>
      </c>
      <c r="I1344" s="267"/>
      <c r="J1344" s="306"/>
      <c r="K1344" s="306"/>
      <c r="L1344" s="134"/>
      <c r="M1344" s="136"/>
      <c r="N1344" s="137"/>
      <c r="O1344" s="137"/>
      <c r="P1344" s="137"/>
      <c r="Q1344" s="137"/>
      <c r="R1344" s="137"/>
      <c r="S1344" s="137"/>
      <c r="T1344" s="138"/>
      <c r="AT1344" s="135" t="s">
        <v>179</v>
      </c>
      <c r="AU1344" s="135" t="s">
        <v>78</v>
      </c>
      <c r="AV1344" s="13" t="s">
        <v>76</v>
      </c>
      <c r="AW1344" s="13" t="s">
        <v>30</v>
      </c>
      <c r="AX1344" s="13" t="s">
        <v>68</v>
      </c>
      <c r="AY1344" s="135" t="s">
        <v>168</v>
      </c>
    </row>
    <row r="1345" spans="1:51" s="14" customFormat="1" ht="12">
      <c r="A1345" s="311"/>
      <c r="B1345" s="312"/>
      <c r="C1345" s="311"/>
      <c r="D1345" s="308" t="s">
        <v>179</v>
      </c>
      <c r="E1345" s="313" t="s">
        <v>3</v>
      </c>
      <c r="F1345" s="314" t="s">
        <v>1281</v>
      </c>
      <c r="G1345" s="311"/>
      <c r="H1345" s="315">
        <v>7.5</v>
      </c>
      <c r="I1345" s="268"/>
      <c r="J1345" s="311"/>
      <c r="K1345" s="311"/>
      <c r="L1345" s="139"/>
      <c r="M1345" s="141"/>
      <c r="N1345" s="142"/>
      <c r="O1345" s="142"/>
      <c r="P1345" s="142"/>
      <c r="Q1345" s="142"/>
      <c r="R1345" s="142"/>
      <c r="S1345" s="142"/>
      <c r="T1345" s="143"/>
      <c r="AT1345" s="140" t="s">
        <v>179</v>
      </c>
      <c r="AU1345" s="140" t="s">
        <v>78</v>
      </c>
      <c r="AV1345" s="14" t="s">
        <v>78</v>
      </c>
      <c r="AW1345" s="14" t="s">
        <v>30</v>
      </c>
      <c r="AX1345" s="14" t="s">
        <v>76</v>
      </c>
      <c r="AY1345" s="140" t="s">
        <v>168</v>
      </c>
    </row>
    <row r="1346" spans="1:65" s="2" customFormat="1" ht="24.2" customHeight="1">
      <c r="A1346" s="273"/>
      <c r="B1346" s="276"/>
      <c r="C1346" s="298" t="s">
        <v>1595</v>
      </c>
      <c r="D1346" s="298" t="s">
        <v>170</v>
      </c>
      <c r="E1346" s="299" t="s">
        <v>1596</v>
      </c>
      <c r="F1346" s="300" t="s">
        <v>1597</v>
      </c>
      <c r="G1346" s="301" t="s">
        <v>335</v>
      </c>
      <c r="H1346" s="302">
        <v>5.5</v>
      </c>
      <c r="I1346" s="266"/>
      <c r="J1346" s="303">
        <f>ROUND(I1346*H1346,2)</f>
        <v>0</v>
      </c>
      <c r="K1346" s="300" t="s">
        <v>174</v>
      </c>
      <c r="L1346" s="32"/>
      <c r="M1346" s="126" t="s">
        <v>3</v>
      </c>
      <c r="N1346" s="127" t="s">
        <v>39</v>
      </c>
      <c r="O1346" s="128">
        <v>0.261</v>
      </c>
      <c r="P1346" s="128">
        <f>O1346*H1346</f>
        <v>1.4355</v>
      </c>
      <c r="Q1346" s="128">
        <v>0.00209</v>
      </c>
      <c r="R1346" s="128">
        <f>Q1346*H1346</f>
        <v>0.011494999999999998</v>
      </c>
      <c r="S1346" s="128">
        <v>0</v>
      </c>
      <c r="T1346" s="129">
        <f>S1346*H1346</f>
        <v>0</v>
      </c>
      <c r="U1346" s="31"/>
      <c r="V1346" s="31"/>
      <c r="W1346" s="31"/>
      <c r="X1346" s="31"/>
      <c r="Y1346" s="31"/>
      <c r="Z1346" s="31"/>
      <c r="AA1346" s="31"/>
      <c r="AB1346" s="31"/>
      <c r="AC1346" s="31"/>
      <c r="AD1346" s="31"/>
      <c r="AE1346" s="31"/>
      <c r="AR1346" s="130" t="s">
        <v>323</v>
      </c>
      <c r="AT1346" s="130" t="s">
        <v>170</v>
      </c>
      <c r="AU1346" s="130" t="s">
        <v>78</v>
      </c>
      <c r="AY1346" s="19" t="s">
        <v>168</v>
      </c>
      <c r="BE1346" s="131">
        <f>IF(N1346="základní",J1346,0)</f>
        <v>0</v>
      </c>
      <c r="BF1346" s="131">
        <f>IF(N1346="snížená",J1346,0)</f>
        <v>0</v>
      </c>
      <c r="BG1346" s="131">
        <f>IF(N1346="zákl. přenesená",J1346,0)</f>
        <v>0</v>
      </c>
      <c r="BH1346" s="131">
        <f>IF(N1346="sníž. přenesená",J1346,0)</f>
        <v>0</v>
      </c>
      <c r="BI1346" s="131">
        <f>IF(N1346="nulová",J1346,0)</f>
        <v>0</v>
      </c>
      <c r="BJ1346" s="19" t="s">
        <v>76</v>
      </c>
      <c r="BK1346" s="131">
        <f>ROUND(I1346*H1346,2)</f>
        <v>0</v>
      </c>
      <c r="BL1346" s="19" t="s">
        <v>323</v>
      </c>
      <c r="BM1346" s="130" t="s">
        <v>1598</v>
      </c>
    </row>
    <row r="1347" spans="1:47" s="2" customFormat="1" ht="12">
      <c r="A1347" s="273"/>
      <c r="B1347" s="276"/>
      <c r="C1347" s="273"/>
      <c r="D1347" s="304" t="s">
        <v>177</v>
      </c>
      <c r="E1347" s="273"/>
      <c r="F1347" s="305" t="s">
        <v>1599</v>
      </c>
      <c r="G1347" s="273"/>
      <c r="H1347" s="273"/>
      <c r="I1347" s="263"/>
      <c r="J1347" s="273"/>
      <c r="K1347" s="273"/>
      <c r="L1347" s="32"/>
      <c r="M1347" s="132"/>
      <c r="N1347" s="133"/>
      <c r="O1347" s="50"/>
      <c r="P1347" s="50"/>
      <c r="Q1347" s="50"/>
      <c r="R1347" s="50"/>
      <c r="S1347" s="50"/>
      <c r="T1347" s="51"/>
      <c r="U1347" s="31"/>
      <c r="V1347" s="31"/>
      <c r="W1347" s="31"/>
      <c r="X1347" s="31"/>
      <c r="Y1347" s="31"/>
      <c r="Z1347" s="31"/>
      <c r="AA1347" s="31"/>
      <c r="AB1347" s="31"/>
      <c r="AC1347" s="31"/>
      <c r="AD1347" s="31"/>
      <c r="AE1347" s="31"/>
      <c r="AT1347" s="19" t="s">
        <v>177</v>
      </c>
      <c r="AU1347" s="19" t="s">
        <v>78</v>
      </c>
    </row>
    <row r="1348" spans="1:51" s="13" customFormat="1" ht="12">
      <c r="A1348" s="306"/>
      <c r="B1348" s="307"/>
      <c r="C1348" s="306"/>
      <c r="D1348" s="308" t="s">
        <v>179</v>
      </c>
      <c r="E1348" s="309" t="s">
        <v>3</v>
      </c>
      <c r="F1348" s="310" t="s">
        <v>1280</v>
      </c>
      <c r="G1348" s="306"/>
      <c r="H1348" s="309" t="s">
        <v>3</v>
      </c>
      <c r="I1348" s="267"/>
      <c r="J1348" s="306"/>
      <c r="K1348" s="306"/>
      <c r="L1348" s="134"/>
      <c r="M1348" s="136"/>
      <c r="N1348" s="137"/>
      <c r="O1348" s="137"/>
      <c r="P1348" s="137"/>
      <c r="Q1348" s="137"/>
      <c r="R1348" s="137"/>
      <c r="S1348" s="137"/>
      <c r="T1348" s="138"/>
      <c r="AT1348" s="135" t="s">
        <v>179</v>
      </c>
      <c r="AU1348" s="135" t="s">
        <v>78</v>
      </c>
      <c r="AV1348" s="13" t="s">
        <v>76</v>
      </c>
      <c r="AW1348" s="13" t="s">
        <v>30</v>
      </c>
      <c r="AX1348" s="13" t="s">
        <v>68</v>
      </c>
      <c r="AY1348" s="135" t="s">
        <v>168</v>
      </c>
    </row>
    <row r="1349" spans="1:51" s="14" customFormat="1" ht="12">
      <c r="A1349" s="311"/>
      <c r="B1349" s="312"/>
      <c r="C1349" s="311"/>
      <c r="D1349" s="308" t="s">
        <v>179</v>
      </c>
      <c r="E1349" s="313" t="s">
        <v>3</v>
      </c>
      <c r="F1349" s="314" t="s">
        <v>1600</v>
      </c>
      <c r="G1349" s="311"/>
      <c r="H1349" s="315">
        <v>5.5</v>
      </c>
      <c r="I1349" s="268"/>
      <c r="J1349" s="311"/>
      <c r="K1349" s="311"/>
      <c r="L1349" s="139"/>
      <c r="M1349" s="141"/>
      <c r="N1349" s="142"/>
      <c r="O1349" s="142"/>
      <c r="P1349" s="142"/>
      <c r="Q1349" s="142"/>
      <c r="R1349" s="142"/>
      <c r="S1349" s="142"/>
      <c r="T1349" s="143"/>
      <c r="AT1349" s="140" t="s">
        <v>179</v>
      </c>
      <c r="AU1349" s="140" t="s">
        <v>78</v>
      </c>
      <c r="AV1349" s="14" t="s">
        <v>78</v>
      </c>
      <c r="AW1349" s="14" t="s">
        <v>30</v>
      </c>
      <c r="AX1349" s="14" t="s">
        <v>76</v>
      </c>
      <c r="AY1349" s="140" t="s">
        <v>168</v>
      </c>
    </row>
    <row r="1350" spans="1:65" s="2" customFormat="1" ht="24.2" customHeight="1">
      <c r="A1350" s="273"/>
      <c r="B1350" s="276"/>
      <c r="C1350" s="298" t="s">
        <v>1601</v>
      </c>
      <c r="D1350" s="298" t="s">
        <v>170</v>
      </c>
      <c r="E1350" s="299" t="s">
        <v>1602</v>
      </c>
      <c r="F1350" s="300" t="s">
        <v>1603</v>
      </c>
      <c r="G1350" s="301" t="s">
        <v>335</v>
      </c>
      <c r="H1350" s="302">
        <v>1.68</v>
      </c>
      <c r="I1350" s="266"/>
      <c r="J1350" s="303">
        <f>ROUND(I1350*H1350,2)</f>
        <v>0</v>
      </c>
      <c r="K1350" s="300" t="s">
        <v>174</v>
      </c>
      <c r="L1350" s="32"/>
      <c r="M1350" s="126" t="s">
        <v>3</v>
      </c>
      <c r="N1350" s="127" t="s">
        <v>39</v>
      </c>
      <c r="O1350" s="128">
        <v>0.171</v>
      </c>
      <c r="P1350" s="128">
        <f>O1350*H1350</f>
        <v>0.28728000000000004</v>
      </c>
      <c r="Q1350" s="128">
        <v>0.00214</v>
      </c>
      <c r="R1350" s="128">
        <f>Q1350*H1350</f>
        <v>0.0035952</v>
      </c>
      <c r="S1350" s="128">
        <v>0</v>
      </c>
      <c r="T1350" s="129">
        <f>S1350*H1350</f>
        <v>0</v>
      </c>
      <c r="U1350" s="31"/>
      <c r="V1350" s="31"/>
      <c r="W1350" s="31"/>
      <c r="X1350" s="31"/>
      <c r="Y1350" s="31"/>
      <c r="Z1350" s="31"/>
      <c r="AA1350" s="31"/>
      <c r="AB1350" s="31"/>
      <c r="AC1350" s="31"/>
      <c r="AD1350" s="31"/>
      <c r="AE1350" s="31"/>
      <c r="AR1350" s="130" t="s">
        <v>323</v>
      </c>
      <c r="AT1350" s="130" t="s">
        <v>170</v>
      </c>
      <c r="AU1350" s="130" t="s">
        <v>78</v>
      </c>
      <c r="AY1350" s="19" t="s">
        <v>168</v>
      </c>
      <c r="BE1350" s="131">
        <f>IF(N1350="základní",J1350,0)</f>
        <v>0</v>
      </c>
      <c r="BF1350" s="131">
        <f>IF(N1350="snížená",J1350,0)</f>
        <v>0</v>
      </c>
      <c r="BG1350" s="131">
        <f>IF(N1350="zákl. přenesená",J1350,0)</f>
        <v>0</v>
      </c>
      <c r="BH1350" s="131">
        <f>IF(N1350="sníž. přenesená",J1350,0)</f>
        <v>0</v>
      </c>
      <c r="BI1350" s="131">
        <f>IF(N1350="nulová",J1350,0)</f>
        <v>0</v>
      </c>
      <c r="BJ1350" s="19" t="s">
        <v>76</v>
      </c>
      <c r="BK1350" s="131">
        <f>ROUND(I1350*H1350,2)</f>
        <v>0</v>
      </c>
      <c r="BL1350" s="19" t="s">
        <v>323</v>
      </c>
      <c r="BM1350" s="130" t="s">
        <v>1604</v>
      </c>
    </row>
    <row r="1351" spans="1:47" s="2" customFormat="1" ht="12">
      <c r="A1351" s="273"/>
      <c r="B1351" s="276"/>
      <c r="C1351" s="273"/>
      <c r="D1351" s="304" t="s">
        <v>177</v>
      </c>
      <c r="E1351" s="273"/>
      <c r="F1351" s="305" t="s">
        <v>1605</v>
      </c>
      <c r="G1351" s="273"/>
      <c r="H1351" s="273"/>
      <c r="I1351" s="263"/>
      <c r="J1351" s="273"/>
      <c r="K1351" s="273"/>
      <c r="L1351" s="32"/>
      <c r="M1351" s="132"/>
      <c r="N1351" s="133"/>
      <c r="O1351" s="50"/>
      <c r="P1351" s="50"/>
      <c r="Q1351" s="50"/>
      <c r="R1351" s="50"/>
      <c r="S1351" s="50"/>
      <c r="T1351" s="51"/>
      <c r="U1351" s="31"/>
      <c r="V1351" s="31"/>
      <c r="W1351" s="31"/>
      <c r="X1351" s="31"/>
      <c r="Y1351" s="31"/>
      <c r="Z1351" s="31"/>
      <c r="AA1351" s="31"/>
      <c r="AB1351" s="31"/>
      <c r="AC1351" s="31"/>
      <c r="AD1351" s="31"/>
      <c r="AE1351" s="31"/>
      <c r="AT1351" s="19" t="s">
        <v>177</v>
      </c>
      <c r="AU1351" s="19" t="s">
        <v>78</v>
      </c>
    </row>
    <row r="1352" spans="1:51" s="13" customFormat="1" ht="12">
      <c r="A1352" s="306"/>
      <c r="B1352" s="307"/>
      <c r="C1352" s="306"/>
      <c r="D1352" s="308" t="s">
        <v>179</v>
      </c>
      <c r="E1352" s="309" t="s">
        <v>3</v>
      </c>
      <c r="F1352" s="310" t="s">
        <v>1280</v>
      </c>
      <c r="G1352" s="306"/>
      <c r="H1352" s="309" t="s">
        <v>3</v>
      </c>
      <c r="I1352" s="267"/>
      <c r="J1352" s="306"/>
      <c r="K1352" s="306"/>
      <c r="L1352" s="134"/>
      <c r="M1352" s="136"/>
      <c r="N1352" s="137"/>
      <c r="O1352" s="137"/>
      <c r="P1352" s="137"/>
      <c r="Q1352" s="137"/>
      <c r="R1352" s="137"/>
      <c r="S1352" s="137"/>
      <c r="T1352" s="138"/>
      <c r="AT1352" s="135" t="s">
        <v>179</v>
      </c>
      <c r="AU1352" s="135" t="s">
        <v>78</v>
      </c>
      <c r="AV1352" s="13" t="s">
        <v>76</v>
      </c>
      <c r="AW1352" s="13" t="s">
        <v>30</v>
      </c>
      <c r="AX1352" s="13" t="s">
        <v>68</v>
      </c>
      <c r="AY1352" s="135" t="s">
        <v>168</v>
      </c>
    </row>
    <row r="1353" spans="1:51" s="14" customFormat="1" ht="12">
      <c r="A1353" s="311"/>
      <c r="B1353" s="312"/>
      <c r="C1353" s="311"/>
      <c r="D1353" s="308" t="s">
        <v>179</v>
      </c>
      <c r="E1353" s="313" t="s">
        <v>3</v>
      </c>
      <c r="F1353" s="314" t="s">
        <v>1584</v>
      </c>
      <c r="G1353" s="311"/>
      <c r="H1353" s="315">
        <v>1.68</v>
      </c>
      <c r="I1353" s="268"/>
      <c r="J1353" s="311"/>
      <c r="K1353" s="311"/>
      <c r="L1353" s="139"/>
      <c r="M1353" s="141"/>
      <c r="N1353" s="142"/>
      <c r="O1353" s="142"/>
      <c r="P1353" s="142"/>
      <c r="Q1353" s="142"/>
      <c r="R1353" s="142"/>
      <c r="S1353" s="142"/>
      <c r="T1353" s="143"/>
      <c r="AT1353" s="140" t="s">
        <v>179</v>
      </c>
      <c r="AU1353" s="140" t="s">
        <v>78</v>
      </c>
      <c r="AV1353" s="14" t="s">
        <v>78</v>
      </c>
      <c r="AW1353" s="14" t="s">
        <v>30</v>
      </c>
      <c r="AX1353" s="14" t="s">
        <v>76</v>
      </c>
      <c r="AY1353" s="140" t="s">
        <v>168</v>
      </c>
    </row>
    <row r="1354" spans="1:65" s="2" customFormat="1" ht="24.2" customHeight="1">
      <c r="A1354" s="273"/>
      <c r="B1354" s="276"/>
      <c r="C1354" s="298" t="s">
        <v>1606</v>
      </c>
      <c r="D1354" s="298" t="s">
        <v>170</v>
      </c>
      <c r="E1354" s="299" t="s">
        <v>1607</v>
      </c>
      <c r="F1354" s="300" t="s">
        <v>1608</v>
      </c>
      <c r="G1354" s="301" t="s">
        <v>335</v>
      </c>
      <c r="H1354" s="302">
        <v>4.6</v>
      </c>
      <c r="I1354" s="266"/>
      <c r="J1354" s="303">
        <f>ROUND(I1354*H1354,2)</f>
        <v>0</v>
      </c>
      <c r="K1354" s="300" t="s">
        <v>174</v>
      </c>
      <c r="L1354" s="32"/>
      <c r="M1354" s="126" t="s">
        <v>3</v>
      </c>
      <c r="N1354" s="127" t="s">
        <v>39</v>
      </c>
      <c r="O1354" s="128">
        <v>0.26</v>
      </c>
      <c r="P1354" s="128">
        <f>O1354*H1354</f>
        <v>1.196</v>
      </c>
      <c r="Q1354" s="128">
        <v>0.00289</v>
      </c>
      <c r="R1354" s="128">
        <f>Q1354*H1354</f>
        <v>0.013294</v>
      </c>
      <c r="S1354" s="128">
        <v>0</v>
      </c>
      <c r="T1354" s="129">
        <f>S1354*H1354</f>
        <v>0</v>
      </c>
      <c r="U1354" s="31"/>
      <c r="V1354" s="31"/>
      <c r="W1354" s="31"/>
      <c r="X1354" s="31"/>
      <c r="Y1354" s="31"/>
      <c r="Z1354" s="31"/>
      <c r="AA1354" s="31"/>
      <c r="AB1354" s="31"/>
      <c r="AC1354" s="31"/>
      <c r="AD1354" s="31"/>
      <c r="AE1354" s="31"/>
      <c r="AR1354" s="130" t="s">
        <v>323</v>
      </c>
      <c r="AT1354" s="130" t="s">
        <v>170</v>
      </c>
      <c r="AU1354" s="130" t="s">
        <v>78</v>
      </c>
      <c r="AY1354" s="19" t="s">
        <v>168</v>
      </c>
      <c r="BE1354" s="131">
        <f>IF(N1354="základní",J1354,0)</f>
        <v>0</v>
      </c>
      <c r="BF1354" s="131">
        <f>IF(N1354="snížená",J1354,0)</f>
        <v>0</v>
      </c>
      <c r="BG1354" s="131">
        <f>IF(N1354="zákl. přenesená",J1354,0)</f>
        <v>0</v>
      </c>
      <c r="BH1354" s="131">
        <f>IF(N1354="sníž. přenesená",J1354,0)</f>
        <v>0</v>
      </c>
      <c r="BI1354" s="131">
        <f>IF(N1354="nulová",J1354,0)</f>
        <v>0</v>
      </c>
      <c r="BJ1354" s="19" t="s">
        <v>76</v>
      </c>
      <c r="BK1354" s="131">
        <f>ROUND(I1354*H1354,2)</f>
        <v>0</v>
      </c>
      <c r="BL1354" s="19" t="s">
        <v>323</v>
      </c>
      <c r="BM1354" s="130" t="s">
        <v>1609</v>
      </c>
    </row>
    <row r="1355" spans="1:47" s="2" customFormat="1" ht="12">
      <c r="A1355" s="273"/>
      <c r="B1355" s="276"/>
      <c r="C1355" s="273"/>
      <c r="D1355" s="304" t="s">
        <v>177</v>
      </c>
      <c r="E1355" s="273"/>
      <c r="F1355" s="305" t="s">
        <v>1610</v>
      </c>
      <c r="G1355" s="273"/>
      <c r="H1355" s="273"/>
      <c r="I1355" s="263"/>
      <c r="J1355" s="273"/>
      <c r="K1355" s="273"/>
      <c r="L1355" s="32"/>
      <c r="M1355" s="132"/>
      <c r="N1355" s="133"/>
      <c r="O1355" s="50"/>
      <c r="P1355" s="50"/>
      <c r="Q1355" s="50"/>
      <c r="R1355" s="50"/>
      <c r="S1355" s="50"/>
      <c r="T1355" s="51"/>
      <c r="U1355" s="31"/>
      <c r="V1355" s="31"/>
      <c r="W1355" s="31"/>
      <c r="X1355" s="31"/>
      <c r="Y1355" s="31"/>
      <c r="Z1355" s="31"/>
      <c r="AA1355" s="31"/>
      <c r="AB1355" s="31"/>
      <c r="AC1355" s="31"/>
      <c r="AD1355" s="31"/>
      <c r="AE1355" s="31"/>
      <c r="AT1355" s="19" t="s">
        <v>177</v>
      </c>
      <c r="AU1355" s="19" t="s">
        <v>78</v>
      </c>
    </row>
    <row r="1356" spans="1:51" s="13" customFormat="1" ht="12">
      <c r="A1356" s="306"/>
      <c r="B1356" s="307"/>
      <c r="C1356" s="306"/>
      <c r="D1356" s="308" t="s">
        <v>179</v>
      </c>
      <c r="E1356" s="309" t="s">
        <v>3</v>
      </c>
      <c r="F1356" s="310" t="s">
        <v>1280</v>
      </c>
      <c r="G1356" s="306"/>
      <c r="H1356" s="309" t="s">
        <v>3</v>
      </c>
      <c r="I1356" s="267"/>
      <c r="J1356" s="306"/>
      <c r="K1356" s="306"/>
      <c r="L1356" s="134"/>
      <c r="M1356" s="136"/>
      <c r="N1356" s="137"/>
      <c r="O1356" s="137"/>
      <c r="P1356" s="137"/>
      <c r="Q1356" s="137"/>
      <c r="R1356" s="137"/>
      <c r="S1356" s="137"/>
      <c r="T1356" s="138"/>
      <c r="AT1356" s="135" t="s">
        <v>179</v>
      </c>
      <c r="AU1356" s="135" t="s">
        <v>78</v>
      </c>
      <c r="AV1356" s="13" t="s">
        <v>76</v>
      </c>
      <c r="AW1356" s="13" t="s">
        <v>30</v>
      </c>
      <c r="AX1356" s="13" t="s">
        <v>68</v>
      </c>
      <c r="AY1356" s="135" t="s">
        <v>168</v>
      </c>
    </row>
    <row r="1357" spans="1:51" s="14" customFormat="1" ht="12">
      <c r="A1357" s="311"/>
      <c r="B1357" s="312"/>
      <c r="C1357" s="311"/>
      <c r="D1357" s="308" t="s">
        <v>179</v>
      </c>
      <c r="E1357" s="313" t="s">
        <v>3</v>
      </c>
      <c r="F1357" s="314" t="s">
        <v>1611</v>
      </c>
      <c r="G1357" s="311"/>
      <c r="H1357" s="315">
        <v>4.6</v>
      </c>
      <c r="I1357" s="268"/>
      <c r="J1357" s="311"/>
      <c r="K1357" s="311"/>
      <c r="L1357" s="139"/>
      <c r="M1357" s="141"/>
      <c r="N1357" s="142"/>
      <c r="O1357" s="142"/>
      <c r="P1357" s="142"/>
      <c r="Q1357" s="142"/>
      <c r="R1357" s="142"/>
      <c r="S1357" s="142"/>
      <c r="T1357" s="143"/>
      <c r="AT1357" s="140" t="s">
        <v>179</v>
      </c>
      <c r="AU1357" s="140" t="s">
        <v>78</v>
      </c>
      <c r="AV1357" s="14" t="s">
        <v>78</v>
      </c>
      <c r="AW1357" s="14" t="s">
        <v>30</v>
      </c>
      <c r="AX1357" s="14" t="s">
        <v>76</v>
      </c>
      <c r="AY1357" s="140" t="s">
        <v>168</v>
      </c>
    </row>
    <row r="1358" spans="1:65" s="2" customFormat="1" ht="21.75" customHeight="1">
      <c r="A1358" s="273"/>
      <c r="B1358" s="276"/>
      <c r="C1358" s="298" t="s">
        <v>1612</v>
      </c>
      <c r="D1358" s="298" t="s">
        <v>170</v>
      </c>
      <c r="E1358" s="299" t="s">
        <v>1613</v>
      </c>
      <c r="F1358" s="300" t="s">
        <v>1614</v>
      </c>
      <c r="G1358" s="301" t="s">
        <v>335</v>
      </c>
      <c r="H1358" s="302">
        <v>4.6</v>
      </c>
      <c r="I1358" s="266"/>
      <c r="J1358" s="303">
        <f>ROUND(I1358*H1358,2)</f>
        <v>0</v>
      </c>
      <c r="K1358" s="300" t="s">
        <v>174</v>
      </c>
      <c r="L1358" s="32"/>
      <c r="M1358" s="126" t="s">
        <v>3</v>
      </c>
      <c r="N1358" s="127" t="s">
        <v>39</v>
      </c>
      <c r="O1358" s="128">
        <v>0.275</v>
      </c>
      <c r="P1358" s="128">
        <f>O1358*H1358</f>
        <v>1.265</v>
      </c>
      <c r="Q1358" s="128">
        <v>0.0009</v>
      </c>
      <c r="R1358" s="128">
        <f>Q1358*H1358</f>
        <v>0.00414</v>
      </c>
      <c r="S1358" s="128">
        <v>0</v>
      </c>
      <c r="T1358" s="129">
        <f>S1358*H1358</f>
        <v>0</v>
      </c>
      <c r="U1358" s="31"/>
      <c r="V1358" s="31"/>
      <c r="W1358" s="31"/>
      <c r="X1358" s="31"/>
      <c r="Y1358" s="31"/>
      <c r="Z1358" s="31"/>
      <c r="AA1358" s="31"/>
      <c r="AB1358" s="31"/>
      <c r="AC1358" s="31"/>
      <c r="AD1358" s="31"/>
      <c r="AE1358" s="31"/>
      <c r="AR1358" s="130" t="s">
        <v>323</v>
      </c>
      <c r="AT1358" s="130" t="s">
        <v>170</v>
      </c>
      <c r="AU1358" s="130" t="s">
        <v>78</v>
      </c>
      <c r="AY1358" s="19" t="s">
        <v>168</v>
      </c>
      <c r="BE1358" s="131">
        <f>IF(N1358="základní",J1358,0)</f>
        <v>0</v>
      </c>
      <c r="BF1358" s="131">
        <f>IF(N1358="snížená",J1358,0)</f>
        <v>0</v>
      </c>
      <c r="BG1358" s="131">
        <f>IF(N1358="zákl. přenesená",J1358,0)</f>
        <v>0</v>
      </c>
      <c r="BH1358" s="131">
        <f>IF(N1358="sníž. přenesená",J1358,0)</f>
        <v>0</v>
      </c>
      <c r="BI1358" s="131">
        <f>IF(N1358="nulová",J1358,0)</f>
        <v>0</v>
      </c>
      <c r="BJ1358" s="19" t="s">
        <v>76</v>
      </c>
      <c r="BK1358" s="131">
        <f>ROUND(I1358*H1358,2)</f>
        <v>0</v>
      </c>
      <c r="BL1358" s="19" t="s">
        <v>323</v>
      </c>
      <c r="BM1358" s="130" t="s">
        <v>1615</v>
      </c>
    </row>
    <row r="1359" spans="1:47" s="2" customFormat="1" ht="12">
      <c r="A1359" s="273"/>
      <c r="B1359" s="276"/>
      <c r="C1359" s="273"/>
      <c r="D1359" s="304" t="s">
        <v>177</v>
      </c>
      <c r="E1359" s="273"/>
      <c r="F1359" s="305" t="s">
        <v>1616</v>
      </c>
      <c r="G1359" s="273"/>
      <c r="H1359" s="273"/>
      <c r="I1359" s="263"/>
      <c r="J1359" s="273"/>
      <c r="K1359" s="273"/>
      <c r="L1359" s="32"/>
      <c r="M1359" s="132"/>
      <c r="N1359" s="133"/>
      <c r="O1359" s="50"/>
      <c r="P1359" s="50"/>
      <c r="Q1359" s="50"/>
      <c r="R1359" s="50"/>
      <c r="S1359" s="50"/>
      <c r="T1359" s="51"/>
      <c r="U1359" s="31"/>
      <c r="V1359" s="31"/>
      <c r="W1359" s="31"/>
      <c r="X1359" s="31"/>
      <c r="Y1359" s="31"/>
      <c r="Z1359" s="31"/>
      <c r="AA1359" s="31"/>
      <c r="AB1359" s="31"/>
      <c r="AC1359" s="31"/>
      <c r="AD1359" s="31"/>
      <c r="AE1359" s="31"/>
      <c r="AT1359" s="19" t="s">
        <v>177</v>
      </c>
      <c r="AU1359" s="19" t="s">
        <v>78</v>
      </c>
    </row>
    <row r="1360" spans="1:51" s="13" customFormat="1" ht="12">
      <c r="A1360" s="306"/>
      <c r="B1360" s="307"/>
      <c r="C1360" s="306"/>
      <c r="D1360" s="308" t="s">
        <v>179</v>
      </c>
      <c r="E1360" s="309" t="s">
        <v>3</v>
      </c>
      <c r="F1360" s="310" t="s">
        <v>1280</v>
      </c>
      <c r="G1360" s="306"/>
      <c r="H1360" s="309" t="s">
        <v>3</v>
      </c>
      <c r="I1360" s="267"/>
      <c r="J1360" s="306"/>
      <c r="K1360" s="306"/>
      <c r="L1360" s="134"/>
      <c r="M1360" s="136"/>
      <c r="N1360" s="137"/>
      <c r="O1360" s="137"/>
      <c r="P1360" s="137"/>
      <c r="Q1360" s="137"/>
      <c r="R1360" s="137"/>
      <c r="S1360" s="137"/>
      <c r="T1360" s="138"/>
      <c r="AT1360" s="135" t="s">
        <v>179</v>
      </c>
      <c r="AU1360" s="135" t="s">
        <v>78</v>
      </c>
      <c r="AV1360" s="13" t="s">
        <v>76</v>
      </c>
      <c r="AW1360" s="13" t="s">
        <v>30</v>
      </c>
      <c r="AX1360" s="13" t="s">
        <v>68</v>
      </c>
      <c r="AY1360" s="135" t="s">
        <v>168</v>
      </c>
    </row>
    <row r="1361" spans="1:51" s="14" customFormat="1" ht="12">
      <c r="A1361" s="311"/>
      <c r="B1361" s="312"/>
      <c r="C1361" s="311"/>
      <c r="D1361" s="308" t="s">
        <v>179</v>
      </c>
      <c r="E1361" s="313" t="s">
        <v>3</v>
      </c>
      <c r="F1361" s="314" t="s">
        <v>1611</v>
      </c>
      <c r="G1361" s="311"/>
      <c r="H1361" s="315">
        <v>4.6</v>
      </c>
      <c r="I1361" s="268"/>
      <c r="J1361" s="311"/>
      <c r="K1361" s="311"/>
      <c r="L1361" s="139"/>
      <c r="M1361" s="141"/>
      <c r="N1361" s="142"/>
      <c r="O1361" s="142"/>
      <c r="P1361" s="142"/>
      <c r="Q1361" s="142"/>
      <c r="R1361" s="142"/>
      <c r="S1361" s="142"/>
      <c r="T1361" s="143"/>
      <c r="AT1361" s="140" t="s">
        <v>179</v>
      </c>
      <c r="AU1361" s="140" t="s">
        <v>78</v>
      </c>
      <c r="AV1361" s="14" t="s">
        <v>78</v>
      </c>
      <c r="AW1361" s="14" t="s">
        <v>30</v>
      </c>
      <c r="AX1361" s="14" t="s">
        <v>76</v>
      </c>
      <c r="AY1361" s="140" t="s">
        <v>168</v>
      </c>
    </row>
    <row r="1362" spans="1:65" s="2" customFormat="1" ht="24.2" customHeight="1">
      <c r="A1362" s="273"/>
      <c r="B1362" s="276"/>
      <c r="C1362" s="298" t="s">
        <v>1617</v>
      </c>
      <c r="D1362" s="298" t="s">
        <v>170</v>
      </c>
      <c r="E1362" s="299" t="s">
        <v>1618</v>
      </c>
      <c r="F1362" s="300" t="s">
        <v>1619</v>
      </c>
      <c r="G1362" s="301" t="s">
        <v>335</v>
      </c>
      <c r="H1362" s="302">
        <v>18.47</v>
      </c>
      <c r="I1362" s="266"/>
      <c r="J1362" s="303">
        <f>ROUND(I1362*H1362,2)</f>
        <v>0</v>
      </c>
      <c r="K1362" s="300" t="s">
        <v>174</v>
      </c>
      <c r="L1362" s="32"/>
      <c r="M1362" s="126" t="s">
        <v>3</v>
      </c>
      <c r="N1362" s="127" t="s">
        <v>39</v>
      </c>
      <c r="O1362" s="128">
        <v>0.413</v>
      </c>
      <c r="P1362" s="128">
        <f>O1362*H1362</f>
        <v>7.6281099999999995</v>
      </c>
      <c r="Q1362" s="128">
        <v>0.00393</v>
      </c>
      <c r="R1362" s="128">
        <f>Q1362*H1362</f>
        <v>0.0725871</v>
      </c>
      <c r="S1362" s="128">
        <v>0</v>
      </c>
      <c r="T1362" s="129">
        <f>S1362*H1362</f>
        <v>0</v>
      </c>
      <c r="U1362" s="31"/>
      <c r="V1362" s="31"/>
      <c r="W1362" s="31"/>
      <c r="X1362" s="31"/>
      <c r="Y1362" s="31"/>
      <c r="Z1362" s="31"/>
      <c r="AA1362" s="31"/>
      <c r="AB1362" s="31"/>
      <c r="AC1362" s="31"/>
      <c r="AD1362" s="31"/>
      <c r="AE1362" s="31"/>
      <c r="AR1362" s="130" t="s">
        <v>323</v>
      </c>
      <c r="AT1362" s="130" t="s">
        <v>170</v>
      </c>
      <c r="AU1362" s="130" t="s">
        <v>78</v>
      </c>
      <c r="AY1362" s="19" t="s">
        <v>168</v>
      </c>
      <c r="BE1362" s="131">
        <f>IF(N1362="základní",J1362,0)</f>
        <v>0</v>
      </c>
      <c r="BF1362" s="131">
        <f>IF(N1362="snížená",J1362,0)</f>
        <v>0</v>
      </c>
      <c r="BG1362" s="131">
        <f>IF(N1362="zákl. přenesená",J1362,0)</f>
        <v>0</v>
      </c>
      <c r="BH1362" s="131">
        <f>IF(N1362="sníž. přenesená",J1362,0)</f>
        <v>0</v>
      </c>
      <c r="BI1362" s="131">
        <f>IF(N1362="nulová",J1362,0)</f>
        <v>0</v>
      </c>
      <c r="BJ1362" s="19" t="s">
        <v>76</v>
      </c>
      <c r="BK1362" s="131">
        <f>ROUND(I1362*H1362,2)</f>
        <v>0</v>
      </c>
      <c r="BL1362" s="19" t="s">
        <v>323</v>
      </c>
      <c r="BM1362" s="130" t="s">
        <v>1620</v>
      </c>
    </row>
    <row r="1363" spans="1:47" s="2" customFormat="1" ht="12">
      <c r="A1363" s="273"/>
      <c r="B1363" s="276"/>
      <c r="C1363" s="273"/>
      <c r="D1363" s="304" t="s">
        <v>177</v>
      </c>
      <c r="E1363" s="273"/>
      <c r="F1363" s="305" t="s">
        <v>1621</v>
      </c>
      <c r="G1363" s="273"/>
      <c r="H1363" s="273"/>
      <c r="I1363" s="263"/>
      <c r="J1363" s="273"/>
      <c r="K1363" s="273"/>
      <c r="L1363" s="32"/>
      <c r="M1363" s="132"/>
      <c r="N1363" s="133"/>
      <c r="O1363" s="50"/>
      <c r="P1363" s="50"/>
      <c r="Q1363" s="50"/>
      <c r="R1363" s="50"/>
      <c r="S1363" s="50"/>
      <c r="T1363" s="51"/>
      <c r="U1363" s="31"/>
      <c r="V1363" s="31"/>
      <c r="W1363" s="31"/>
      <c r="X1363" s="31"/>
      <c r="Y1363" s="31"/>
      <c r="Z1363" s="31"/>
      <c r="AA1363" s="31"/>
      <c r="AB1363" s="31"/>
      <c r="AC1363" s="31"/>
      <c r="AD1363" s="31"/>
      <c r="AE1363" s="31"/>
      <c r="AT1363" s="19" t="s">
        <v>177</v>
      </c>
      <c r="AU1363" s="19" t="s">
        <v>78</v>
      </c>
    </row>
    <row r="1364" spans="1:51" s="13" customFormat="1" ht="12">
      <c r="A1364" s="306"/>
      <c r="B1364" s="307"/>
      <c r="C1364" s="306"/>
      <c r="D1364" s="308" t="s">
        <v>179</v>
      </c>
      <c r="E1364" s="309" t="s">
        <v>3</v>
      </c>
      <c r="F1364" s="310" t="s">
        <v>1136</v>
      </c>
      <c r="G1364" s="306"/>
      <c r="H1364" s="309" t="s">
        <v>3</v>
      </c>
      <c r="I1364" s="267"/>
      <c r="J1364" s="306"/>
      <c r="K1364" s="306"/>
      <c r="L1364" s="134"/>
      <c r="M1364" s="136"/>
      <c r="N1364" s="137"/>
      <c r="O1364" s="137"/>
      <c r="P1364" s="137"/>
      <c r="Q1364" s="137"/>
      <c r="R1364" s="137"/>
      <c r="S1364" s="137"/>
      <c r="T1364" s="138"/>
      <c r="AT1364" s="135" t="s">
        <v>179</v>
      </c>
      <c r="AU1364" s="135" t="s">
        <v>78</v>
      </c>
      <c r="AV1364" s="13" t="s">
        <v>76</v>
      </c>
      <c r="AW1364" s="13" t="s">
        <v>30</v>
      </c>
      <c r="AX1364" s="13" t="s">
        <v>68</v>
      </c>
      <c r="AY1364" s="135" t="s">
        <v>168</v>
      </c>
    </row>
    <row r="1365" spans="1:51" s="14" customFormat="1" ht="12">
      <c r="A1365" s="311"/>
      <c r="B1365" s="312"/>
      <c r="C1365" s="311"/>
      <c r="D1365" s="308" t="s">
        <v>179</v>
      </c>
      <c r="E1365" s="313" t="s">
        <v>3</v>
      </c>
      <c r="F1365" s="314" t="s">
        <v>1622</v>
      </c>
      <c r="G1365" s="311"/>
      <c r="H1365" s="315">
        <v>1.55</v>
      </c>
      <c r="I1365" s="268"/>
      <c r="J1365" s="311"/>
      <c r="K1365" s="311"/>
      <c r="L1365" s="139"/>
      <c r="M1365" s="141"/>
      <c r="N1365" s="142"/>
      <c r="O1365" s="142"/>
      <c r="P1365" s="142"/>
      <c r="Q1365" s="142"/>
      <c r="R1365" s="142"/>
      <c r="S1365" s="142"/>
      <c r="T1365" s="143"/>
      <c r="AT1365" s="140" t="s">
        <v>179</v>
      </c>
      <c r="AU1365" s="140" t="s">
        <v>78</v>
      </c>
      <c r="AV1365" s="14" t="s">
        <v>78</v>
      </c>
      <c r="AW1365" s="14" t="s">
        <v>30</v>
      </c>
      <c r="AX1365" s="14" t="s">
        <v>68</v>
      </c>
      <c r="AY1365" s="140" t="s">
        <v>168</v>
      </c>
    </row>
    <row r="1366" spans="1:51" s="14" customFormat="1" ht="12">
      <c r="A1366" s="311"/>
      <c r="B1366" s="312"/>
      <c r="C1366" s="311"/>
      <c r="D1366" s="308" t="s">
        <v>179</v>
      </c>
      <c r="E1366" s="313" t="s">
        <v>3</v>
      </c>
      <c r="F1366" s="314" t="s">
        <v>1623</v>
      </c>
      <c r="G1366" s="311"/>
      <c r="H1366" s="315">
        <v>1.55</v>
      </c>
      <c r="I1366" s="268"/>
      <c r="J1366" s="311"/>
      <c r="K1366" s="311"/>
      <c r="L1366" s="139"/>
      <c r="M1366" s="141"/>
      <c r="N1366" s="142"/>
      <c r="O1366" s="142"/>
      <c r="P1366" s="142"/>
      <c r="Q1366" s="142"/>
      <c r="R1366" s="142"/>
      <c r="S1366" s="142"/>
      <c r="T1366" s="143"/>
      <c r="AT1366" s="140" t="s">
        <v>179</v>
      </c>
      <c r="AU1366" s="140" t="s">
        <v>78</v>
      </c>
      <c r="AV1366" s="14" t="s">
        <v>78</v>
      </c>
      <c r="AW1366" s="14" t="s">
        <v>30</v>
      </c>
      <c r="AX1366" s="14" t="s">
        <v>68</v>
      </c>
      <c r="AY1366" s="140" t="s">
        <v>168</v>
      </c>
    </row>
    <row r="1367" spans="1:51" s="14" customFormat="1" ht="12">
      <c r="A1367" s="311"/>
      <c r="B1367" s="312"/>
      <c r="C1367" s="311"/>
      <c r="D1367" s="308" t="s">
        <v>179</v>
      </c>
      <c r="E1367" s="313" t="s">
        <v>3</v>
      </c>
      <c r="F1367" s="314" t="s">
        <v>1624</v>
      </c>
      <c r="G1367" s="311"/>
      <c r="H1367" s="315">
        <v>9.65</v>
      </c>
      <c r="I1367" s="268"/>
      <c r="J1367" s="311"/>
      <c r="K1367" s="311"/>
      <c r="L1367" s="139"/>
      <c r="M1367" s="141"/>
      <c r="N1367" s="142"/>
      <c r="O1367" s="142"/>
      <c r="P1367" s="142"/>
      <c r="Q1367" s="142"/>
      <c r="R1367" s="142"/>
      <c r="S1367" s="142"/>
      <c r="T1367" s="143"/>
      <c r="AT1367" s="140" t="s">
        <v>179</v>
      </c>
      <c r="AU1367" s="140" t="s">
        <v>78</v>
      </c>
      <c r="AV1367" s="14" t="s">
        <v>78</v>
      </c>
      <c r="AW1367" s="14" t="s">
        <v>30</v>
      </c>
      <c r="AX1367" s="14" t="s">
        <v>68</v>
      </c>
      <c r="AY1367" s="140" t="s">
        <v>168</v>
      </c>
    </row>
    <row r="1368" spans="1:51" s="14" customFormat="1" ht="12">
      <c r="A1368" s="311"/>
      <c r="B1368" s="312"/>
      <c r="C1368" s="311"/>
      <c r="D1368" s="308" t="s">
        <v>179</v>
      </c>
      <c r="E1368" s="313" t="s">
        <v>3</v>
      </c>
      <c r="F1368" s="314" t="s">
        <v>1625</v>
      </c>
      <c r="G1368" s="311"/>
      <c r="H1368" s="315">
        <v>2.05</v>
      </c>
      <c r="I1368" s="268"/>
      <c r="J1368" s="311"/>
      <c r="K1368" s="311"/>
      <c r="L1368" s="139"/>
      <c r="M1368" s="141"/>
      <c r="N1368" s="142"/>
      <c r="O1368" s="142"/>
      <c r="P1368" s="142"/>
      <c r="Q1368" s="142"/>
      <c r="R1368" s="142"/>
      <c r="S1368" s="142"/>
      <c r="T1368" s="143"/>
      <c r="AT1368" s="140" t="s">
        <v>179</v>
      </c>
      <c r="AU1368" s="140" t="s">
        <v>78</v>
      </c>
      <c r="AV1368" s="14" t="s">
        <v>78</v>
      </c>
      <c r="AW1368" s="14" t="s">
        <v>30</v>
      </c>
      <c r="AX1368" s="14" t="s">
        <v>68</v>
      </c>
      <c r="AY1368" s="140" t="s">
        <v>168</v>
      </c>
    </row>
    <row r="1369" spans="1:51" s="13" customFormat="1" ht="12">
      <c r="A1369" s="306"/>
      <c r="B1369" s="307"/>
      <c r="C1369" s="306"/>
      <c r="D1369" s="308" t="s">
        <v>179</v>
      </c>
      <c r="E1369" s="309" t="s">
        <v>3</v>
      </c>
      <c r="F1369" s="310" t="s">
        <v>1571</v>
      </c>
      <c r="G1369" s="306"/>
      <c r="H1369" s="309" t="s">
        <v>3</v>
      </c>
      <c r="I1369" s="267"/>
      <c r="J1369" s="306"/>
      <c r="K1369" s="306"/>
      <c r="L1369" s="134"/>
      <c r="M1369" s="136"/>
      <c r="N1369" s="137"/>
      <c r="O1369" s="137"/>
      <c r="P1369" s="137"/>
      <c r="Q1369" s="137"/>
      <c r="R1369" s="137"/>
      <c r="S1369" s="137"/>
      <c r="T1369" s="138"/>
      <c r="AT1369" s="135" t="s">
        <v>179</v>
      </c>
      <c r="AU1369" s="135" t="s">
        <v>78</v>
      </c>
      <c r="AV1369" s="13" t="s">
        <v>76</v>
      </c>
      <c r="AW1369" s="13" t="s">
        <v>30</v>
      </c>
      <c r="AX1369" s="13" t="s">
        <v>68</v>
      </c>
      <c r="AY1369" s="135" t="s">
        <v>168</v>
      </c>
    </row>
    <row r="1370" spans="1:51" s="14" customFormat="1" ht="12">
      <c r="A1370" s="311"/>
      <c r="B1370" s="312"/>
      <c r="C1370" s="311"/>
      <c r="D1370" s="308" t="s">
        <v>179</v>
      </c>
      <c r="E1370" s="313" t="s">
        <v>3</v>
      </c>
      <c r="F1370" s="314" t="s">
        <v>1572</v>
      </c>
      <c r="G1370" s="311"/>
      <c r="H1370" s="315">
        <v>1.23</v>
      </c>
      <c r="I1370" s="268"/>
      <c r="J1370" s="311"/>
      <c r="K1370" s="311"/>
      <c r="L1370" s="139"/>
      <c r="M1370" s="141"/>
      <c r="N1370" s="142"/>
      <c r="O1370" s="142"/>
      <c r="P1370" s="142"/>
      <c r="Q1370" s="142"/>
      <c r="R1370" s="142"/>
      <c r="S1370" s="142"/>
      <c r="T1370" s="143"/>
      <c r="AT1370" s="140" t="s">
        <v>179</v>
      </c>
      <c r="AU1370" s="140" t="s">
        <v>78</v>
      </c>
      <c r="AV1370" s="14" t="s">
        <v>78</v>
      </c>
      <c r="AW1370" s="14" t="s">
        <v>30</v>
      </c>
      <c r="AX1370" s="14" t="s">
        <v>68</v>
      </c>
      <c r="AY1370" s="140" t="s">
        <v>168</v>
      </c>
    </row>
    <row r="1371" spans="1:51" s="14" customFormat="1" ht="12">
      <c r="A1371" s="311"/>
      <c r="B1371" s="312"/>
      <c r="C1371" s="311"/>
      <c r="D1371" s="308" t="s">
        <v>179</v>
      </c>
      <c r="E1371" s="313" t="s">
        <v>3</v>
      </c>
      <c r="F1371" s="314" t="s">
        <v>1573</v>
      </c>
      <c r="G1371" s="311"/>
      <c r="H1371" s="315">
        <v>2.44</v>
      </c>
      <c r="I1371" s="268"/>
      <c r="J1371" s="311"/>
      <c r="K1371" s="311"/>
      <c r="L1371" s="139"/>
      <c r="M1371" s="141"/>
      <c r="N1371" s="142"/>
      <c r="O1371" s="142"/>
      <c r="P1371" s="142"/>
      <c r="Q1371" s="142"/>
      <c r="R1371" s="142"/>
      <c r="S1371" s="142"/>
      <c r="T1371" s="143"/>
      <c r="AT1371" s="140" t="s">
        <v>179</v>
      </c>
      <c r="AU1371" s="140" t="s">
        <v>78</v>
      </c>
      <c r="AV1371" s="14" t="s">
        <v>78</v>
      </c>
      <c r="AW1371" s="14" t="s">
        <v>30</v>
      </c>
      <c r="AX1371" s="14" t="s">
        <v>68</v>
      </c>
      <c r="AY1371" s="140" t="s">
        <v>168</v>
      </c>
    </row>
    <row r="1372" spans="1:51" s="15" customFormat="1" ht="12">
      <c r="A1372" s="316"/>
      <c r="B1372" s="317"/>
      <c r="C1372" s="316"/>
      <c r="D1372" s="308" t="s">
        <v>179</v>
      </c>
      <c r="E1372" s="318" t="s">
        <v>3</v>
      </c>
      <c r="F1372" s="319" t="s">
        <v>186</v>
      </c>
      <c r="G1372" s="316"/>
      <c r="H1372" s="320">
        <v>18.47</v>
      </c>
      <c r="I1372" s="269"/>
      <c r="J1372" s="316"/>
      <c r="K1372" s="316"/>
      <c r="L1372" s="144"/>
      <c r="M1372" s="146"/>
      <c r="N1372" s="147"/>
      <c r="O1372" s="147"/>
      <c r="P1372" s="147"/>
      <c r="Q1372" s="147"/>
      <c r="R1372" s="147"/>
      <c r="S1372" s="147"/>
      <c r="T1372" s="148"/>
      <c r="AT1372" s="145" t="s">
        <v>179</v>
      </c>
      <c r="AU1372" s="145" t="s">
        <v>78</v>
      </c>
      <c r="AV1372" s="15" t="s">
        <v>175</v>
      </c>
      <c r="AW1372" s="15" t="s">
        <v>30</v>
      </c>
      <c r="AX1372" s="15" t="s">
        <v>76</v>
      </c>
      <c r="AY1372" s="145" t="s">
        <v>168</v>
      </c>
    </row>
    <row r="1373" spans="1:65" s="2" customFormat="1" ht="16.5" customHeight="1">
      <c r="A1373" s="273"/>
      <c r="B1373" s="276"/>
      <c r="C1373" s="298" t="s">
        <v>1626</v>
      </c>
      <c r="D1373" s="298" t="s">
        <v>170</v>
      </c>
      <c r="E1373" s="299" t="s">
        <v>1627</v>
      </c>
      <c r="F1373" s="300" t="s">
        <v>1628</v>
      </c>
      <c r="G1373" s="301" t="s">
        <v>335</v>
      </c>
      <c r="H1373" s="302">
        <v>3.5</v>
      </c>
      <c r="I1373" s="266"/>
      <c r="J1373" s="303">
        <f>ROUND(I1373*H1373,2)</f>
        <v>0</v>
      </c>
      <c r="K1373" s="300" t="s">
        <v>174</v>
      </c>
      <c r="L1373" s="32"/>
      <c r="M1373" s="126" t="s">
        <v>3</v>
      </c>
      <c r="N1373" s="127" t="s">
        <v>39</v>
      </c>
      <c r="O1373" s="128">
        <v>0.215</v>
      </c>
      <c r="P1373" s="128">
        <f>O1373*H1373</f>
        <v>0.7525</v>
      </c>
      <c r="Q1373" s="128">
        <v>0</v>
      </c>
      <c r="R1373" s="128">
        <f>Q1373*H1373</f>
        <v>0</v>
      </c>
      <c r="S1373" s="128">
        <v>0</v>
      </c>
      <c r="T1373" s="129">
        <f>S1373*H1373</f>
        <v>0</v>
      </c>
      <c r="U1373" s="31"/>
      <c r="V1373" s="31"/>
      <c r="W1373" s="31"/>
      <c r="X1373" s="31"/>
      <c r="Y1373" s="31"/>
      <c r="Z1373" s="31"/>
      <c r="AA1373" s="31"/>
      <c r="AB1373" s="31"/>
      <c r="AC1373" s="31"/>
      <c r="AD1373" s="31"/>
      <c r="AE1373" s="31"/>
      <c r="AR1373" s="130" t="s">
        <v>323</v>
      </c>
      <c r="AT1373" s="130" t="s">
        <v>170</v>
      </c>
      <c r="AU1373" s="130" t="s">
        <v>78</v>
      </c>
      <c r="AY1373" s="19" t="s">
        <v>168</v>
      </c>
      <c r="BE1373" s="131">
        <f>IF(N1373="základní",J1373,0)</f>
        <v>0</v>
      </c>
      <c r="BF1373" s="131">
        <f>IF(N1373="snížená",J1373,0)</f>
        <v>0</v>
      </c>
      <c r="BG1373" s="131">
        <f>IF(N1373="zákl. přenesená",J1373,0)</f>
        <v>0</v>
      </c>
      <c r="BH1373" s="131">
        <f>IF(N1373="sníž. přenesená",J1373,0)</f>
        <v>0</v>
      </c>
      <c r="BI1373" s="131">
        <f>IF(N1373="nulová",J1373,0)</f>
        <v>0</v>
      </c>
      <c r="BJ1373" s="19" t="s">
        <v>76</v>
      </c>
      <c r="BK1373" s="131">
        <f>ROUND(I1373*H1373,2)</f>
        <v>0</v>
      </c>
      <c r="BL1373" s="19" t="s">
        <v>323</v>
      </c>
      <c r="BM1373" s="130" t="s">
        <v>1629</v>
      </c>
    </row>
    <row r="1374" spans="1:47" s="2" customFormat="1" ht="12">
      <c r="A1374" s="273"/>
      <c r="B1374" s="276"/>
      <c r="C1374" s="273"/>
      <c r="D1374" s="304" t="s">
        <v>177</v>
      </c>
      <c r="E1374" s="273"/>
      <c r="F1374" s="305" t="s">
        <v>1630</v>
      </c>
      <c r="G1374" s="273"/>
      <c r="H1374" s="273"/>
      <c r="I1374" s="263"/>
      <c r="J1374" s="273"/>
      <c r="K1374" s="273"/>
      <c r="L1374" s="32"/>
      <c r="M1374" s="132"/>
      <c r="N1374" s="133"/>
      <c r="O1374" s="50"/>
      <c r="P1374" s="50"/>
      <c r="Q1374" s="50"/>
      <c r="R1374" s="50"/>
      <c r="S1374" s="50"/>
      <c r="T1374" s="51"/>
      <c r="U1374" s="31"/>
      <c r="V1374" s="31"/>
      <c r="W1374" s="31"/>
      <c r="X1374" s="31"/>
      <c r="Y1374" s="31"/>
      <c r="Z1374" s="31"/>
      <c r="AA1374" s="31"/>
      <c r="AB1374" s="31"/>
      <c r="AC1374" s="31"/>
      <c r="AD1374" s="31"/>
      <c r="AE1374" s="31"/>
      <c r="AT1374" s="19" t="s">
        <v>177</v>
      </c>
      <c r="AU1374" s="19" t="s">
        <v>78</v>
      </c>
    </row>
    <row r="1375" spans="1:51" s="13" customFormat="1" ht="12">
      <c r="A1375" s="306"/>
      <c r="B1375" s="307"/>
      <c r="C1375" s="306"/>
      <c r="D1375" s="308" t="s">
        <v>179</v>
      </c>
      <c r="E1375" s="309" t="s">
        <v>3</v>
      </c>
      <c r="F1375" s="310" t="s">
        <v>1631</v>
      </c>
      <c r="G1375" s="306"/>
      <c r="H1375" s="309" t="s">
        <v>3</v>
      </c>
      <c r="I1375" s="267"/>
      <c r="J1375" s="306"/>
      <c r="K1375" s="306"/>
      <c r="L1375" s="134"/>
      <c r="M1375" s="136"/>
      <c r="N1375" s="137"/>
      <c r="O1375" s="137"/>
      <c r="P1375" s="137"/>
      <c r="Q1375" s="137"/>
      <c r="R1375" s="137"/>
      <c r="S1375" s="137"/>
      <c r="T1375" s="138"/>
      <c r="AT1375" s="135" t="s">
        <v>179</v>
      </c>
      <c r="AU1375" s="135" t="s">
        <v>78</v>
      </c>
      <c r="AV1375" s="13" t="s">
        <v>76</v>
      </c>
      <c r="AW1375" s="13" t="s">
        <v>30</v>
      </c>
      <c r="AX1375" s="13" t="s">
        <v>68</v>
      </c>
      <c r="AY1375" s="135" t="s">
        <v>168</v>
      </c>
    </row>
    <row r="1376" spans="1:51" s="13" customFormat="1" ht="12">
      <c r="A1376" s="306"/>
      <c r="B1376" s="307"/>
      <c r="C1376" s="306"/>
      <c r="D1376" s="308" t="s">
        <v>179</v>
      </c>
      <c r="E1376" s="309" t="s">
        <v>3</v>
      </c>
      <c r="F1376" s="310" t="s">
        <v>497</v>
      </c>
      <c r="G1376" s="306"/>
      <c r="H1376" s="309" t="s">
        <v>3</v>
      </c>
      <c r="I1376" s="267"/>
      <c r="J1376" s="306"/>
      <c r="K1376" s="306"/>
      <c r="L1376" s="134"/>
      <c r="M1376" s="136"/>
      <c r="N1376" s="137"/>
      <c r="O1376" s="137"/>
      <c r="P1376" s="137"/>
      <c r="Q1376" s="137"/>
      <c r="R1376" s="137"/>
      <c r="S1376" s="137"/>
      <c r="T1376" s="138"/>
      <c r="AT1376" s="135" t="s">
        <v>179</v>
      </c>
      <c r="AU1376" s="135" t="s">
        <v>78</v>
      </c>
      <c r="AV1376" s="13" t="s">
        <v>76</v>
      </c>
      <c r="AW1376" s="13" t="s">
        <v>30</v>
      </c>
      <c r="AX1376" s="13" t="s">
        <v>68</v>
      </c>
      <c r="AY1376" s="135" t="s">
        <v>168</v>
      </c>
    </row>
    <row r="1377" spans="1:51" s="14" customFormat="1" ht="12">
      <c r="A1377" s="311"/>
      <c r="B1377" s="312"/>
      <c r="C1377" s="311"/>
      <c r="D1377" s="308" t="s">
        <v>179</v>
      </c>
      <c r="E1377" s="313" t="s">
        <v>3</v>
      </c>
      <c r="F1377" s="314" t="s">
        <v>544</v>
      </c>
      <c r="G1377" s="311"/>
      <c r="H1377" s="315">
        <v>3.5</v>
      </c>
      <c r="I1377" s="268"/>
      <c r="J1377" s="311"/>
      <c r="K1377" s="311"/>
      <c r="L1377" s="139"/>
      <c r="M1377" s="141"/>
      <c r="N1377" s="142"/>
      <c r="O1377" s="142"/>
      <c r="P1377" s="142"/>
      <c r="Q1377" s="142"/>
      <c r="R1377" s="142"/>
      <c r="S1377" s="142"/>
      <c r="T1377" s="143"/>
      <c r="AT1377" s="140" t="s">
        <v>179</v>
      </c>
      <c r="AU1377" s="140" t="s">
        <v>78</v>
      </c>
      <c r="AV1377" s="14" t="s">
        <v>78</v>
      </c>
      <c r="AW1377" s="14" t="s">
        <v>30</v>
      </c>
      <c r="AX1377" s="14" t="s">
        <v>76</v>
      </c>
      <c r="AY1377" s="140" t="s">
        <v>168</v>
      </c>
    </row>
    <row r="1378" spans="1:65" s="2" customFormat="1" ht="21.75" customHeight="1">
      <c r="A1378" s="273"/>
      <c r="B1378" s="276"/>
      <c r="C1378" s="298" t="s">
        <v>1632</v>
      </c>
      <c r="D1378" s="298" t="s">
        <v>170</v>
      </c>
      <c r="E1378" s="299" t="s">
        <v>1633</v>
      </c>
      <c r="F1378" s="300" t="s">
        <v>1634</v>
      </c>
      <c r="G1378" s="301" t="s">
        <v>335</v>
      </c>
      <c r="H1378" s="302">
        <v>1.68</v>
      </c>
      <c r="I1378" s="266"/>
      <c r="J1378" s="303">
        <f>ROUND(I1378*H1378,2)</f>
        <v>0</v>
      </c>
      <c r="K1378" s="300" t="s">
        <v>174</v>
      </c>
      <c r="L1378" s="32"/>
      <c r="M1378" s="126" t="s">
        <v>3</v>
      </c>
      <c r="N1378" s="127" t="s">
        <v>39</v>
      </c>
      <c r="O1378" s="128">
        <v>0.228</v>
      </c>
      <c r="P1378" s="128">
        <f>O1378*H1378</f>
        <v>0.38304</v>
      </c>
      <c r="Q1378" s="128">
        <v>0.00203</v>
      </c>
      <c r="R1378" s="128">
        <f>Q1378*H1378</f>
        <v>0.0034104</v>
      </c>
      <c r="S1378" s="128">
        <v>0</v>
      </c>
      <c r="T1378" s="129">
        <f>S1378*H1378</f>
        <v>0</v>
      </c>
      <c r="U1378" s="31"/>
      <c r="V1378" s="31"/>
      <c r="W1378" s="31"/>
      <c r="X1378" s="31"/>
      <c r="Y1378" s="31"/>
      <c r="Z1378" s="31"/>
      <c r="AA1378" s="31"/>
      <c r="AB1378" s="31"/>
      <c r="AC1378" s="31"/>
      <c r="AD1378" s="31"/>
      <c r="AE1378" s="31"/>
      <c r="AR1378" s="130" t="s">
        <v>323</v>
      </c>
      <c r="AT1378" s="130" t="s">
        <v>170</v>
      </c>
      <c r="AU1378" s="130" t="s">
        <v>78</v>
      </c>
      <c r="AY1378" s="19" t="s">
        <v>168</v>
      </c>
      <c r="BE1378" s="131">
        <f>IF(N1378="základní",J1378,0)</f>
        <v>0</v>
      </c>
      <c r="BF1378" s="131">
        <f>IF(N1378="snížená",J1378,0)</f>
        <v>0</v>
      </c>
      <c r="BG1378" s="131">
        <f>IF(N1378="zákl. přenesená",J1378,0)</f>
        <v>0</v>
      </c>
      <c r="BH1378" s="131">
        <f>IF(N1378="sníž. přenesená",J1378,0)</f>
        <v>0</v>
      </c>
      <c r="BI1378" s="131">
        <f>IF(N1378="nulová",J1378,0)</f>
        <v>0</v>
      </c>
      <c r="BJ1378" s="19" t="s">
        <v>76</v>
      </c>
      <c r="BK1378" s="131">
        <f>ROUND(I1378*H1378,2)</f>
        <v>0</v>
      </c>
      <c r="BL1378" s="19" t="s">
        <v>323</v>
      </c>
      <c r="BM1378" s="130" t="s">
        <v>1635</v>
      </c>
    </row>
    <row r="1379" spans="1:47" s="2" customFormat="1" ht="12">
      <c r="A1379" s="273"/>
      <c r="B1379" s="276"/>
      <c r="C1379" s="273"/>
      <c r="D1379" s="304" t="s">
        <v>177</v>
      </c>
      <c r="E1379" s="273"/>
      <c r="F1379" s="305" t="s">
        <v>1636</v>
      </c>
      <c r="G1379" s="273"/>
      <c r="H1379" s="273"/>
      <c r="I1379" s="263"/>
      <c r="J1379" s="273"/>
      <c r="K1379" s="273"/>
      <c r="L1379" s="32"/>
      <c r="M1379" s="132"/>
      <c r="N1379" s="133"/>
      <c r="O1379" s="50"/>
      <c r="P1379" s="50"/>
      <c r="Q1379" s="50"/>
      <c r="R1379" s="50"/>
      <c r="S1379" s="50"/>
      <c r="T1379" s="51"/>
      <c r="U1379" s="31"/>
      <c r="V1379" s="31"/>
      <c r="W1379" s="31"/>
      <c r="X1379" s="31"/>
      <c r="Y1379" s="31"/>
      <c r="Z1379" s="31"/>
      <c r="AA1379" s="31"/>
      <c r="AB1379" s="31"/>
      <c r="AC1379" s="31"/>
      <c r="AD1379" s="31"/>
      <c r="AE1379" s="31"/>
      <c r="AT1379" s="19" t="s">
        <v>177</v>
      </c>
      <c r="AU1379" s="19" t="s">
        <v>78</v>
      </c>
    </row>
    <row r="1380" spans="1:51" s="13" customFormat="1" ht="12">
      <c r="A1380" s="306"/>
      <c r="B1380" s="307"/>
      <c r="C1380" s="306"/>
      <c r="D1380" s="308" t="s">
        <v>179</v>
      </c>
      <c r="E1380" s="309" t="s">
        <v>3</v>
      </c>
      <c r="F1380" s="310" t="s">
        <v>500</v>
      </c>
      <c r="G1380" s="306"/>
      <c r="H1380" s="309" t="s">
        <v>3</v>
      </c>
      <c r="I1380" s="267"/>
      <c r="J1380" s="306"/>
      <c r="K1380" s="306"/>
      <c r="L1380" s="134"/>
      <c r="M1380" s="136"/>
      <c r="N1380" s="137"/>
      <c r="O1380" s="137"/>
      <c r="P1380" s="137"/>
      <c r="Q1380" s="137"/>
      <c r="R1380" s="137"/>
      <c r="S1380" s="137"/>
      <c r="T1380" s="138"/>
      <c r="AT1380" s="135" t="s">
        <v>179</v>
      </c>
      <c r="AU1380" s="135" t="s">
        <v>78</v>
      </c>
      <c r="AV1380" s="13" t="s">
        <v>76</v>
      </c>
      <c r="AW1380" s="13" t="s">
        <v>30</v>
      </c>
      <c r="AX1380" s="13" t="s">
        <v>68</v>
      </c>
      <c r="AY1380" s="135" t="s">
        <v>168</v>
      </c>
    </row>
    <row r="1381" spans="1:51" s="14" customFormat="1" ht="12">
      <c r="A1381" s="311"/>
      <c r="B1381" s="312"/>
      <c r="C1381" s="311"/>
      <c r="D1381" s="308" t="s">
        <v>179</v>
      </c>
      <c r="E1381" s="313" t="s">
        <v>3</v>
      </c>
      <c r="F1381" s="314" t="s">
        <v>1637</v>
      </c>
      <c r="G1381" s="311"/>
      <c r="H1381" s="315">
        <v>1.68</v>
      </c>
      <c r="I1381" s="268"/>
      <c r="J1381" s="311"/>
      <c r="K1381" s="311"/>
      <c r="L1381" s="139"/>
      <c r="M1381" s="141"/>
      <c r="N1381" s="142"/>
      <c r="O1381" s="142"/>
      <c r="P1381" s="142"/>
      <c r="Q1381" s="142"/>
      <c r="R1381" s="142"/>
      <c r="S1381" s="142"/>
      <c r="T1381" s="143"/>
      <c r="AT1381" s="140" t="s">
        <v>179</v>
      </c>
      <c r="AU1381" s="140" t="s">
        <v>78</v>
      </c>
      <c r="AV1381" s="14" t="s">
        <v>78</v>
      </c>
      <c r="AW1381" s="14" t="s">
        <v>30</v>
      </c>
      <c r="AX1381" s="14" t="s">
        <v>76</v>
      </c>
      <c r="AY1381" s="140" t="s">
        <v>168</v>
      </c>
    </row>
    <row r="1382" spans="1:65" s="2" customFormat="1" ht="21.75" customHeight="1">
      <c r="A1382" s="273"/>
      <c r="B1382" s="276"/>
      <c r="C1382" s="298" t="s">
        <v>1638</v>
      </c>
      <c r="D1382" s="298" t="s">
        <v>170</v>
      </c>
      <c r="E1382" s="299" t="s">
        <v>1639</v>
      </c>
      <c r="F1382" s="300" t="s">
        <v>1640</v>
      </c>
      <c r="G1382" s="301" t="s">
        <v>335</v>
      </c>
      <c r="H1382" s="302">
        <v>9.915</v>
      </c>
      <c r="I1382" s="266"/>
      <c r="J1382" s="303">
        <f>ROUND(I1382*H1382,2)</f>
        <v>0</v>
      </c>
      <c r="K1382" s="300" t="s">
        <v>174</v>
      </c>
      <c r="L1382" s="32"/>
      <c r="M1382" s="126" t="s">
        <v>3</v>
      </c>
      <c r="N1382" s="127" t="s">
        <v>39</v>
      </c>
      <c r="O1382" s="128">
        <v>0.265</v>
      </c>
      <c r="P1382" s="128">
        <f>O1382*H1382</f>
        <v>2.627475</v>
      </c>
      <c r="Q1382" s="128">
        <v>0.00286</v>
      </c>
      <c r="R1382" s="128">
        <f>Q1382*H1382</f>
        <v>0.028356899999999997</v>
      </c>
      <c r="S1382" s="128">
        <v>0</v>
      </c>
      <c r="T1382" s="129">
        <f>S1382*H1382</f>
        <v>0</v>
      </c>
      <c r="U1382" s="31"/>
      <c r="V1382" s="31"/>
      <c r="W1382" s="31"/>
      <c r="X1382" s="31"/>
      <c r="Y1382" s="31"/>
      <c r="Z1382" s="31"/>
      <c r="AA1382" s="31"/>
      <c r="AB1382" s="31"/>
      <c r="AC1382" s="31"/>
      <c r="AD1382" s="31"/>
      <c r="AE1382" s="31"/>
      <c r="AR1382" s="130" t="s">
        <v>323</v>
      </c>
      <c r="AT1382" s="130" t="s">
        <v>170</v>
      </c>
      <c r="AU1382" s="130" t="s">
        <v>78</v>
      </c>
      <c r="AY1382" s="19" t="s">
        <v>168</v>
      </c>
      <c r="BE1382" s="131">
        <f>IF(N1382="základní",J1382,0)</f>
        <v>0</v>
      </c>
      <c r="BF1382" s="131">
        <f>IF(N1382="snížená",J1382,0)</f>
        <v>0</v>
      </c>
      <c r="BG1382" s="131">
        <f>IF(N1382="zákl. přenesená",J1382,0)</f>
        <v>0</v>
      </c>
      <c r="BH1382" s="131">
        <f>IF(N1382="sníž. přenesená",J1382,0)</f>
        <v>0</v>
      </c>
      <c r="BI1382" s="131">
        <f>IF(N1382="nulová",J1382,0)</f>
        <v>0</v>
      </c>
      <c r="BJ1382" s="19" t="s">
        <v>76</v>
      </c>
      <c r="BK1382" s="131">
        <f>ROUND(I1382*H1382,2)</f>
        <v>0</v>
      </c>
      <c r="BL1382" s="19" t="s">
        <v>323</v>
      </c>
      <c r="BM1382" s="130" t="s">
        <v>1641</v>
      </c>
    </row>
    <row r="1383" spans="1:47" s="2" customFormat="1" ht="12">
      <c r="A1383" s="273"/>
      <c r="B1383" s="276"/>
      <c r="C1383" s="273"/>
      <c r="D1383" s="304" t="s">
        <v>177</v>
      </c>
      <c r="E1383" s="273"/>
      <c r="F1383" s="305" t="s">
        <v>1642</v>
      </c>
      <c r="G1383" s="273"/>
      <c r="H1383" s="273"/>
      <c r="I1383" s="263"/>
      <c r="J1383" s="273"/>
      <c r="K1383" s="273"/>
      <c r="L1383" s="32"/>
      <c r="M1383" s="132"/>
      <c r="N1383" s="133"/>
      <c r="O1383" s="50"/>
      <c r="P1383" s="50"/>
      <c r="Q1383" s="50"/>
      <c r="R1383" s="50"/>
      <c r="S1383" s="50"/>
      <c r="T1383" s="51"/>
      <c r="U1383" s="31"/>
      <c r="V1383" s="31"/>
      <c r="W1383" s="31"/>
      <c r="X1383" s="31"/>
      <c r="Y1383" s="31"/>
      <c r="Z1383" s="31"/>
      <c r="AA1383" s="31"/>
      <c r="AB1383" s="31"/>
      <c r="AC1383" s="31"/>
      <c r="AD1383" s="31"/>
      <c r="AE1383" s="31"/>
      <c r="AT1383" s="19" t="s">
        <v>177</v>
      </c>
      <c r="AU1383" s="19" t="s">
        <v>78</v>
      </c>
    </row>
    <row r="1384" spans="1:51" s="13" customFormat="1" ht="12">
      <c r="A1384" s="306"/>
      <c r="B1384" s="307"/>
      <c r="C1384" s="306"/>
      <c r="D1384" s="308" t="s">
        <v>179</v>
      </c>
      <c r="E1384" s="309" t="s">
        <v>3</v>
      </c>
      <c r="F1384" s="310" t="s">
        <v>495</v>
      </c>
      <c r="G1384" s="306"/>
      <c r="H1384" s="309" t="s">
        <v>3</v>
      </c>
      <c r="I1384" s="267"/>
      <c r="J1384" s="306"/>
      <c r="K1384" s="306"/>
      <c r="L1384" s="134"/>
      <c r="M1384" s="136"/>
      <c r="N1384" s="137"/>
      <c r="O1384" s="137"/>
      <c r="P1384" s="137"/>
      <c r="Q1384" s="137"/>
      <c r="R1384" s="137"/>
      <c r="S1384" s="137"/>
      <c r="T1384" s="138"/>
      <c r="AT1384" s="135" t="s">
        <v>179</v>
      </c>
      <c r="AU1384" s="135" t="s">
        <v>78</v>
      </c>
      <c r="AV1384" s="13" t="s">
        <v>76</v>
      </c>
      <c r="AW1384" s="13" t="s">
        <v>30</v>
      </c>
      <c r="AX1384" s="13" t="s">
        <v>68</v>
      </c>
      <c r="AY1384" s="135" t="s">
        <v>168</v>
      </c>
    </row>
    <row r="1385" spans="1:51" s="14" customFormat="1" ht="12">
      <c r="A1385" s="311"/>
      <c r="B1385" s="312"/>
      <c r="C1385" s="311"/>
      <c r="D1385" s="308" t="s">
        <v>179</v>
      </c>
      <c r="E1385" s="313" t="s">
        <v>3</v>
      </c>
      <c r="F1385" s="314" t="s">
        <v>1643</v>
      </c>
      <c r="G1385" s="311"/>
      <c r="H1385" s="315">
        <v>5.755</v>
      </c>
      <c r="I1385" s="268"/>
      <c r="J1385" s="311"/>
      <c r="K1385" s="311"/>
      <c r="L1385" s="139"/>
      <c r="M1385" s="141"/>
      <c r="N1385" s="142"/>
      <c r="O1385" s="142"/>
      <c r="P1385" s="142"/>
      <c r="Q1385" s="142"/>
      <c r="R1385" s="142"/>
      <c r="S1385" s="142"/>
      <c r="T1385" s="143"/>
      <c r="AT1385" s="140" t="s">
        <v>179</v>
      </c>
      <c r="AU1385" s="140" t="s">
        <v>78</v>
      </c>
      <c r="AV1385" s="14" t="s">
        <v>78</v>
      </c>
      <c r="AW1385" s="14" t="s">
        <v>30</v>
      </c>
      <c r="AX1385" s="14" t="s">
        <v>68</v>
      </c>
      <c r="AY1385" s="140" t="s">
        <v>168</v>
      </c>
    </row>
    <row r="1386" spans="1:51" s="13" customFormat="1" ht="12">
      <c r="A1386" s="306"/>
      <c r="B1386" s="307"/>
      <c r="C1386" s="306"/>
      <c r="D1386" s="308" t="s">
        <v>179</v>
      </c>
      <c r="E1386" s="309" t="s">
        <v>3</v>
      </c>
      <c r="F1386" s="310" t="s">
        <v>497</v>
      </c>
      <c r="G1386" s="306"/>
      <c r="H1386" s="309" t="s">
        <v>3</v>
      </c>
      <c r="I1386" s="267"/>
      <c r="J1386" s="306"/>
      <c r="K1386" s="306"/>
      <c r="L1386" s="134"/>
      <c r="M1386" s="136"/>
      <c r="N1386" s="137"/>
      <c r="O1386" s="137"/>
      <c r="P1386" s="137"/>
      <c r="Q1386" s="137"/>
      <c r="R1386" s="137"/>
      <c r="S1386" s="137"/>
      <c r="T1386" s="138"/>
      <c r="AT1386" s="135" t="s">
        <v>179</v>
      </c>
      <c r="AU1386" s="135" t="s">
        <v>78</v>
      </c>
      <c r="AV1386" s="13" t="s">
        <v>76</v>
      </c>
      <c r="AW1386" s="13" t="s">
        <v>30</v>
      </c>
      <c r="AX1386" s="13" t="s">
        <v>68</v>
      </c>
      <c r="AY1386" s="135" t="s">
        <v>168</v>
      </c>
    </row>
    <row r="1387" spans="1:51" s="14" customFormat="1" ht="12">
      <c r="A1387" s="311"/>
      <c r="B1387" s="312"/>
      <c r="C1387" s="311"/>
      <c r="D1387" s="308" t="s">
        <v>179</v>
      </c>
      <c r="E1387" s="313" t="s">
        <v>3</v>
      </c>
      <c r="F1387" s="314" t="s">
        <v>1644</v>
      </c>
      <c r="G1387" s="311"/>
      <c r="H1387" s="315">
        <v>4.16</v>
      </c>
      <c r="I1387" s="268"/>
      <c r="J1387" s="311"/>
      <c r="K1387" s="311"/>
      <c r="L1387" s="139"/>
      <c r="M1387" s="141"/>
      <c r="N1387" s="142"/>
      <c r="O1387" s="142"/>
      <c r="P1387" s="142"/>
      <c r="Q1387" s="142"/>
      <c r="R1387" s="142"/>
      <c r="S1387" s="142"/>
      <c r="T1387" s="143"/>
      <c r="AT1387" s="140" t="s">
        <v>179</v>
      </c>
      <c r="AU1387" s="140" t="s">
        <v>78</v>
      </c>
      <c r="AV1387" s="14" t="s">
        <v>78</v>
      </c>
      <c r="AW1387" s="14" t="s">
        <v>30</v>
      </c>
      <c r="AX1387" s="14" t="s">
        <v>68</v>
      </c>
      <c r="AY1387" s="140" t="s">
        <v>168</v>
      </c>
    </row>
    <row r="1388" spans="1:51" s="15" customFormat="1" ht="12">
      <c r="A1388" s="316"/>
      <c r="B1388" s="317"/>
      <c r="C1388" s="316"/>
      <c r="D1388" s="308" t="s">
        <v>179</v>
      </c>
      <c r="E1388" s="318" t="s">
        <v>3</v>
      </c>
      <c r="F1388" s="319" t="s">
        <v>186</v>
      </c>
      <c r="G1388" s="316"/>
      <c r="H1388" s="320">
        <v>9.915</v>
      </c>
      <c r="I1388" s="269"/>
      <c r="J1388" s="316"/>
      <c r="K1388" s="316"/>
      <c r="L1388" s="144"/>
      <c r="M1388" s="146"/>
      <c r="N1388" s="147"/>
      <c r="O1388" s="147"/>
      <c r="P1388" s="147"/>
      <c r="Q1388" s="147"/>
      <c r="R1388" s="147"/>
      <c r="S1388" s="147"/>
      <c r="T1388" s="148"/>
      <c r="AT1388" s="145" t="s">
        <v>179</v>
      </c>
      <c r="AU1388" s="145" t="s">
        <v>78</v>
      </c>
      <c r="AV1388" s="15" t="s">
        <v>175</v>
      </c>
      <c r="AW1388" s="15" t="s">
        <v>30</v>
      </c>
      <c r="AX1388" s="15" t="s">
        <v>76</v>
      </c>
      <c r="AY1388" s="145" t="s">
        <v>168</v>
      </c>
    </row>
    <row r="1389" spans="1:65" s="2" customFormat="1" ht="24.2" customHeight="1">
      <c r="A1389" s="273"/>
      <c r="B1389" s="276"/>
      <c r="C1389" s="298" t="s">
        <v>1645</v>
      </c>
      <c r="D1389" s="298" t="s">
        <v>170</v>
      </c>
      <c r="E1389" s="299" t="s">
        <v>1646</v>
      </c>
      <c r="F1389" s="300" t="s">
        <v>1647</v>
      </c>
      <c r="G1389" s="301" t="s">
        <v>326</v>
      </c>
      <c r="H1389" s="302">
        <v>1</v>
      </c>
      <c r="I1389" s="266"/>
      <c r="J1389" s="303">
        <f>ROUND(I1389*H1389,2)</f>
        <v>0</v>
      </c>
      <c r="K1389" s="300" t="s">
        <v>174</v>
      </c>
      <c r="L1389" s="32"/>
      <c r="M1389" s="126" t="s">
        <v>3</v>
      </c>
      <c r="N1389" s="127" t="s">
        <v>39</v>
      </c>
      <c r="O1389" s="128">
        <v>0.35</v>
      </c>
      <c r="P1389" s="128">
        <f>O1389*H1389</f>
        <v>0.35</v>
      </c>
      <c r="Q1389" s="128">
        <v>0.00029</v>
      </c>
      <c r="R1389" s="128">
        <f>Q1389*H1389</f>
        <v>0.00029</v>
      </c>
      <c r="S1389" s="128">
        <v>0</v>
      </c>
      <c r="T1389" s="129">
        <f>S1389*H1389</f>
        <v>0</v>
      </c>
      <c r="U1389" s="31"/>
      <c r="V1389" s="31"/>
      <c r="W1389" s="31"/>
      <c r="X1389" s="31"/>
      <c r="Y1389" s="31"/>
      <c r="Z1389" s="31"/>
      <c r="AA1389" s="31"/>
      <c r="AB1389" s="31"/>
      <c r="AC1389" s="31"/>
      <c r="AD1389" s="31"/>
      <c r="AE1389" s="31"/>
      <c r="AR1389" s="130" t="s">
        <v>323</v>
      </c>
      <c r="AT1389" s="130" t="s">
        <v>170</v>
      </c>
      <c r="AU1389" s="130" t="s">
        <v>78</v>
      </c>
      <c r="AY1389" s="19" t="s">
        <v>168</v>
      </c>
      <c r="BE1389" s="131">
        <f>IF(N1389="základní",J1389,0)</f>
        <v>0</v>
      </c>
      <c r="BF1389" s="131">
        <f>IF(N1389="snížená",J1389,0)</f>
        <v>0</v>
      </c>
      <c r="BG1389" s="131">
        <f>IF(N1389="zákl. přenesená",J1389,0)</f>
        <v>0</v>
      </c>
      <c r="BH1389" s="131">
        <f>IF(N1389="sníž. přenesená",J1389,0)</f>
        <v>0</v>
      </c>
      <c r="BI1389" s="131">
        <f>IF(N1389="nulová",J1389,0)</f>
        <v>0</v>
      </c>
      <c r="BJ1389" s="19" t="s">
        <v>76</v>
      </c>
      <c r="BK1389" s="131">
        <f>ROUND(I1389*H1389,2)</f>
        <v>0</v>
      </c>
      <c r="BL1389" s="19" t="s">
        <v>323</v>
      </c>
      <c r="BM1389" s="130" t="s">
        <v>1648</v>
      </c>
    </row>
    <row r="1390" spans="1:47" s="2" customFormat="1" ht="12">
      <c r="A1390" s="273"/>
      <c r="B1390" s="276"/>
      <c r="C1390" s="273"/>
      <c r="D1390" s="304" t="s">
        <v>177</v>
      </c>
      <c r="E1390" s="273"/>
      <c r="F1390" s="305" t="s">
        <v>1649</v>
      </c>
      <c r="G1390" s="273"/>
      <c r="H1390" s="273"/>
      <c r="I1390" s="263"/>
      <c r="J1390" s="273"/>
      <c r="K1390" s="273"/>
      <c r="L1390" s="32"/>
      <c r="M1390" s="132"/>
      <c r="N1390" s="133"/>
      <c r="O1390" s="50"/>
      <c r="P1390" s="50"/>
      <c r="Q1390" s="50"/>
      <c r="R1390" s="50"/>
      <c r="S1390" s="50"/>
      <c r="T1390" s="51"/>
      <c r="U1390" s="31"/>
      <c r="V1390" s="31"/>
      <c r="W1390" s="31"/>
      <c r="X1390" s="31"/>
      <c r="Y1390" s="31"/>
      <c r="Z1390" s="31"/>
      <c r="AA1390" s="31"/>
      <c r="AB1390" s="31"/>
      <c r="AC1390" s="31"/>
      <c r="AD1390" s="31"/>
      <c r="AE1390" s="31"/>
      <c r="AT1390" s="19" t="s">
        <v>177</v>
      </c>
      <c r="AU1390" s="19" t="s">
        <v>78</v>
      </c>
    </row>
    <row r="1391" spans="1:51" s="13" customFormat="1" ht="12">
      <c r="A1391" s="306"/>
      <c r="B1391" s="307"/>
      <c r="C1391" s="306"/>
      <c r="D1391" s="308" t="s">
        <v>179</v>
      </c>
      <c r="E1391" s="309" t="s">
        <v>3</v>
      </c>
      <c r="F1391" s="310" t="s">
        <v>500</v>
      </c>
      <c r="G1391" s="306"/>
      <c r="H1391" s="309" t="s">
        <v>3</v>
      </c>
      <c r="I1391" s="267"/>
      <c r="J1391" s="306"/>
      <c r="K1391" s="306"/>
      <c r="L1391" s="134"/>
      <c r="M1391" s="136"/>
      <c r="N1391" s="137"/>
      <c r="O1391" s="137"/>
      <c r="P1391" s="137"/>
      <c r="Q1391" s="137"/>
      <c r="R1391" s="137"/>
      <c r="S1391" s="137"/>
      <c r="T1391" s="138"/>
      <c r="AT1391" s="135" t="s">
        <v>179</v>
      </c>
      <c r="AU1391" s="135" t="s">
        <v>78</v>
      </c>
      <c r="AV1391" s="13" t="s">
        <v>76</v>
      </c>
      <c r="AW1391" s="13" t="s">
        <v>30</v>
      </c>
      <c r="AX1391" s="13" t="s">
        <v>68</v>
      </c>
      <c r="AY1391" s="135" t="s">
        <v>168</v>
      </c>
    </row>
    <row r="1392" spans="1:51" s="14" customFormat="1" ht="12">
      <c r="A1392" s="311"/>
      <c r="B1392" s="312"/>
      <c r="C1392" s="311"/>
      <c r="D1392" s="308" t="s">
        <v>179</v>
      </c>
      <c r="E1392" s="313" t="s">
        <v>3</v>
      </c>
      <c r="F1392" s="314" t="s">
        <v>76</v>
      </c>
      <c r="G1392" s="311"/>
      <c r="H1392" s="315">
        <v>1</v>
      </c>
      <c r="I1392" s="268"/>
      <c r="J1392" s="311"/>
      <c r="K1392" s="311"/>
      <c r="L1392" s="139"/>
      <c r="M1392" s="141"/>
      <c r="N1392" s="142"/>
      <c r="O1392" s="142"/>
      <c r="P1392" s="142"/>
      <c r="Q1392" s="142"/>
      <c r="R1392" s="142"/>
      <c r="S1392" s="142"/>
      <c r="T1392" s="143"/>
      <c r="AT1392" s="140" t="s">
        <v>179</v>
      </c>
      <c r="AU1392" s="140" t="s">
        <v>78</v>
      </c>
      <c r="AV1392" s="14" t="s">
        <v>78</v>
      </c>
      <c r="AW1392" s="14" t="s">
        <v>30</v>
      </c>
      <c r="AX1392" s="14" t="s">
        <v>76</v>
      </c>
      <c r="AY1392" s="140" t="s">
        <v>168</v>
      </c>
    </row>
    <row r="1393" spans="1:65" s="2" customFormat="1" ht="24.2" customHeight="1">
      <c r="A1393" s="273"/>
      <c r="B1393" s="276"/>
      <c r="C1393" s="298" t="s">
        <v>1650</v>
      </c>
      <c r="D1393" s="298" t="s">
        <v>170</v>
      </c>
      <c r="E1393" s="299" t="s">
        <v>1651</v>
      </c>
      <c r="F1393" s="300" t="s">
        <v>1652</v>
      </c>
      <c r="G1393" s="301" t="s">
        <v>326</v>
      </c>
      <c r="H1393" s="302">
        <v>3</v>
      </c>
      <c r="I1393" s="266"/>
      <c r="J1393" s="303">
        <f>ROUND(I1393*H1393,2)</f>
        <v>0</v>
      </c>
      <c r="K1393" s="300" t="s">
        <v>174</v>
      </c>
      <c r="L1393" s="32"/>
      <c r="M1393" s="126" t="s">
        <v>3</v>
      </c>
      <c r="N1393" s="127" t="s">
        <v>39</v>
      </c>
      <c r="O1393" s="128">
        <v>0.4</v>
      </c>
      <c r="P1393" s="128">
        <f>O1393*H1393</f>
        <v>1.2000000000000002</v>
      </c>
      <c r="Q1393" s="128">
        <v>0.00064</v>
      </c>
      <c r="R1393" s="128">
        <f>Q1393*H1393</f>
        <v>0.0019200000000000003</v>
      </c>
      <c r="S1393" s="128">
        <v>0</v>
      </c>
      <c r="T1393" s="129">
        <f>S1393*H1393</f>
        <v>0</v>
      </c>
      <c r="U1393" s="31"/>
      <c r="V1393" s="31"/>
      <c r="W1393" s="31"/>
      <c r="X1393" s="31"/>
      <c r="Y1393" s="31"/>
      <c r="Z1393" s="31"/>
      <c r="AA1393" s="31"/>
      <c r="AB1393" s="31"/>
      <c r="AC1393" s="31"/>
      <c r="AD1393" s="31"/>
      <c r="AE1393" s="31"/>
      <c r="AR1393" s="130" t="s">
        <v>323</v>
      </c>
      <c r="AT1393" s="130" t="s">
        <v>170</v>
      </c>
      <c r="AU1393" s="130" t="s">
        <v>78</v>
      </c>
      <c r="AY1393" s="19" t="s">
        <v>168</v>
      </c>
      <c r="BE1393" s="131">
        <f>IF(N1393="základní",J1393,0)</f>
        <v>0</v>
      </c>
      <c r="BF1393" s="131">
        <f>IF(N1393="snížená",J1393,0)</f>
        <v>0</v>
      </c>
      <c r="BG1393" s="131">
        <f>IF(N1393="zákl. přenesená",J1393,0)</f>
        <v>0</v>
      </c>
      <c r="BH1393" s="131">
        <f>IF(N1393="sníž. přenesená",J1393,0)</f>
        <v>0</v>
      </c>
      <c r="BI1393" s="131">
        <f>IF(N1393="nulová",J1393,0)</f>
        <v>0</v>
      </c>
      <c r="BJ1393" s="19" t="s">
        <v>76</v>
      </c>
      <c r="BK1393" s="131">
        <f>ROUND(I1393*H1393,2)</f>
        <v>0</v>
      </c>
      <c r="BL1393" s="19" t="s">
        <v>323</v>
      </c>
      <c r="BM1393" s="130" t="s">
        <v>1653</v>
      </c>
    </row>
    <row r="1394" spans="1:47" s="2" customFormat="1" ht="12">
      <c r="A1394" s="273"/>
      <c r="B1394" s="276"/>
      <c r="C1394" s="273"/>
      <c r="D1394" s="304" t="s">
        <v>177</v>
      </c>
      <c r="E1394" s="273"/>
      <c r="F1394" s="305" t="s">
        <v>1654</v>
      </c>
      <c r="G1394" s="273"/>
      <c r="H1394" s="273"/>
      <c r="I1394" s="263"/>
      <c r="J1394" s="273"/>
      <c r="K1394" s="273"/>
      <c r="L1394" s="32"/>
      <c r="M1394" s="132"/>
      <c r="N1394" s="133"/>
      <c r="O1394" s="50"/>
      <c r="P1394" s="50"/>
      <c r="Q1394" s="50"/>
      <c r="R1394" s="50"/>
      <c r="S1394" s="50"/>
      <c r="T1394" s="51"/>
      <c r="U1394" s="31"/>
      <c r="V1394" s="31"/>
      <c r="W1394" s="31"/>
      <c r="X1394" s="31"/>
      <c r="Y1394" s="31"/>
      <c r="Z1394" s="31"/>
      <c r="AA1394" s="31"/>
      <c r="AB1394" s="31"/>
      <c r="AC1394" s="31"/>
      <c r="AD1394" s="31"/>
      <c r="AE1394" s="31"/>
      <c r="AT1394" s="19" t="s">
        <v>177</v>
      </c>
      <c r="AU1394" s="19" t="s">
        <v>78</v>
      </c>
    </row>
    <row r="1395" spans="1:51" s="13" customFormat="1" ht="12">
      <c r="A1395" s="306"/>
      <c r="B1395" s="307"/>
      <c r="C1395" s="306"/>
      <c r="D1395" s="308" t="s">
        <v>179</v>
      </c>
      <c r="E1395" s="309" t="s">
        <v>3</v>
      </c>
      <c r="F1395" s="310" t="s">
        <v>495</v>
      </c>
      <c r="G1395" s="306"/>
      <c r="H1395" s="309" t="s">
        <v>3</v>
      </c>
      <c r="I1395" s="267"/>
      <c r="J1395" s="306"/>
      <c r="K1395" s="306"/>
      <c r="L1395" s="134"/>
      <c r="M1395" s="136"/>
      <c r="N1395" s="137"/>
      <c r="O1395" s="137"/>
      <c r="P1395" s="137"/>
      <c r="Q1395" s="137"/>
      <c r="R1395" s="137"/>
      <c r="S1395" s="137"/>
      <c r="T1395" s="138"/>
      <c r="AT1395" s="135" t="s">
        <v>179</v>
      </c>
      <c r="AU1395" s="135" t="s">
        <v>78</v>
      </c>
      <c r="AV1395" s="13" t="s">
        <v>76</v>
      </c>
      <c r="AW1395" s="13" t="s">
        <v>30</v>
      </c>
      <c r="AX1395" s="13" t="s">
        <v>68</v>
      </c>
      <c r="AY1395" s="135" t="s">
        <v>168</v>
      </c>
    </row>
    <row r="1396" spans="1:51" s="14" customFormat="1" ht="12">
      <c r="A1396" s="311"/>
      <c r="B1396" s="312"/>
      <c r="C1396" s="311"/>
      <c r="D1396" s="308" t="s">
        <v>179</v>
      </c>
      <c r="E1396" s="313" t="s">
        <v>3</v>
      </c>
      <c r="F1396" s="314" t="s">
        <v>78</v>
      </c>
      <c r="G1396" s="311"/>
      <c r="H1396" s="315">
        <v>2</v>
      </c>
      <c r="I1396" s="268"/>
      <c r="J1396" s="311"/>
      <c r="K1396" s="311"/>
      <c r="L1396" s="139"/>
      <c r="M1396" s="141"/>
      <c r="N1396" s="142"/>
      <c r="O1396" s="142"/>
      <c r="P1396" s="142"/>
      <c r="Q1396" s="142"/>
      <c r="R1396" s="142"/>
      <c r="S1396" s="142"/>
      <c r="T1396" s="143"/>
      <c r="AT1396" s="140" t="s">
        <v>179</v>
      </c>
      <c r="AU1396" s="140" t="s">
        <v>78</v>
      </c>
      <c r="AV1396" s="14" t="s">
        <v>78</v>
      </c>
      <c r="AW1396" s="14" t="s">
        <v>30</v>
      </c>
      <c r="AX1396" s="14" t="s">
        <v>68</v>
      </c>
      <c r="AY1396" s="140" t="s">
        <v>168</v>
      </c>
    </row>
    <row r="1397" spans="1:51" s="13" customFormat="1" ht="12">
      <c r="A1397" s="306"/>
      <c r="B1397" s="307"/>
      <c r="C1397" s="306"/>
      <c r="D1397" s="308" t="s">
        <v>179</v>
      </c>
      <c r="E1397" s="309" t="s">
        <v>3</v>
      </c>
      <c r="F1397" s="310" t="s">
        <v>497</v>
      </c>
      <c r="G1397" s="306"/>
      <c r="H1397" s="309" t="s">
        <v>3</v>
      </c>
      <c r="I1397" s="267"/>
      <c r="J1397" s="306"/>
      <c r="K1397" s="306"/>
      <c r="L1397" s="134"/>
      <c r="M1397" s="136"/>
      <c r="N1397" s="137"/>
      <c r="O1397" s="137"/>
      <c r="P1397" s="137"/>
      <c r="Q1397" s="137"/>
      <c r="R1397" s="137"/>
      <c r="S1397" s="137"/>
      <c r="T1397" s="138"/>
      <c r="AT1397" s="135" t="s">
        <v>179</v>
      </c>
      <c r="AU1397" s="135" t="s">
        <v>78</v>
      </c>
      <c r="AV1397" s="13" t="s">
        <v>76</v>
      </c>
      <c r="AW1397" s="13" t="s">
        <v>30</v>
      </c>
      <c r="AX1397" s="13" t="s">
        <v>68</v>
      </c>
      <c r="AY1397" s="135" t="s">
        <v>168</v>
      </c>
    </row>
    <row r="1398" spans="1:51" s="14" customFormat="1" ht="12">
      <c r="A1398" s="311"/>
      <c r="B1398" s="312"/>
      <c r="C1398" s="311"/>
      <c r="D1398" s="308" t="s">
        <v>179</v>
      </c>
      <c r="E1398" s="313" t="s">
        <v>3</v>
      </c>
      <c r="F1398" s="314" t="s">
        <v>76</v>
      </c>
      <c r="G1398" s="311"/>
      <c r="H1398" s="315">
        <v>1</v>
      </c>
      <c r="I1398" s="268"/>
      <c r="J1398" s="311"/>
      <c r="K1398" s="311"/>
      <c r="L1398" s="139"/>
      <c r="M1398" s="141"/>
      <c r="N1398" s="142"/>
      <c r="O1398" s="142"/>
      <c r="P1398" s="142"/>
      <c r="Q1398" s="142"/>
      <c r="R1398" s="142"/>
      <c r="S1398" s="142"/>
      <c r="T1398" s="143"/>
      <c r="AT1398" s="140" t="s">
        <v>179</v>
      </c>
      <c r="AU1398" s="140" t="s">
        <v>78</v>
      </c>
      <c r="AV1398" s="14" t="s">
        <v>78</v>
      </c>
      <c r="AW1398" s="14" t="s">
        <v>30</v>
      </c>
      <c r="AX1398" s="14" t="s">
        <v>68</v>
      </c>
      <c r="AY1398" s="140" t="s">
        <v>168</v>
      </c>
    </row>
    <row r="1399" spans="1:51" s="15" customFormat="1" ht="12">
      <c r="A1399" s="316"/>
      <c r="B1399" s="317"/>
      <c r="C1399" s="316"/>
      <c r="D1399" s="308" t="s">
        <v>179</v>
      </c>
      <c r="E1399" s="318" t="s">
        <v>3</v>
      </c>
      <c r="F1399" s="319" t="s">
        <v>186</v>
      </c>
      <c r="G1399" s="316"/>
      <c r="H1399" s="320">
        <v>3</v>
      </c>
      <c r="I1399" s="269"/>
      <c r="J1399" s="316"/>
      <c r="K1399" s="316"/>
      <c r="L1399" s="144"/>
      <c r="M1399" s="146"/>
      <c r="N1399" s="147"/>
      <c r="O1399" s="147"/>
      <c r="P1399" s="147"/>
      <c r="Q1399" s="147"/>
      <c r="R1399" s="147"/>
      <c r="S1399" s="147"/>
      <c r="T1399" s="148"/>
      <c r="AT1399" s="145" t="s">
        <v>179</v>
      </c>
      <c r="AU1399" s="145" t="s">
        <v>78</v>
      </c>
      <c r="AV1399" s="15" t="s">
        <v>175</v>
      </c>
      <c r="AW1399" s="15" t="s">
        <v>30</v>
      </c>
      <c r="AX1399" s="15" t="s">
        <v>76</v>
      </c>
      <c r="AY1399" s="145" t="s">
        <v>168</v>
      </c>
    </row>
    <row r="1400" spans="1:65" s="2" customFormat="1" ht="21.75" customHeight="1">
      <c r="A1400" s="273"/>
      <c r="B1400" s="276"/>
      <c r="C1400" s="298" t="s">
        <v>1655</v>
      </c>
      <c r="D1400" s="298" t="s">
        <v>170</v>
      </c>
      <c r="E1400" s="299" t="s">
        <v>1656</v>
      </c>
      <c r="F1400" s="300" t="s">
        <v>1657</v>
      </c>
      <c r="G1400" s="301" t="s">
        <v>335</v>
      </c>
      <c r="H1400" s="302">
        <v>3.5</v>
      </c>
      <c r="I1400" s="266"/>
      <c r="J1400" s="303">
        <f>ROUND(I1400*H1400,2)</f>
        <v>0</v>
      </c>
      <c r="K1400" s="300" t="s">
        <v>174</v>
      </c>
      <c r="L1400" s="32"/>
      <c r="M1400" s="126" t="s">
        <v>3</v>
      </c>
      <c r="N1400" s="127" t="s">
        <v>39</v>
      </c>
      <c r="O1400" s="128">
        <v>0.317</v>
      </c>
      <c r="P1400" s="128">
        <f>O1400*H1400</f>
        <v>1.1095</v>
      </c>
      <c r="Q1400" s="128">
        <v>0.00171</v>
      </c>
      <c r="R1400" s="128">
        <f>Q1400*H1400</f>
        <v>0.005985</v>
      </c>
      <c r="S1400" s="128">
        <v>0</v>
      </c>
      <c r="T1400" s="129">
        <f>S1400*H1400</f>
        <v>0</v>
      </c>
      <c r="U1400" s="31"/>
      <c r="V1400" s="31"/>
      <c r="W1400" s="31"/>
      <c r="X1400" s="31"/>
      <c r="Y1400" s="31"/>
      <c r="Z1400" s="31"/>
      <c r="AA1400" s="31"/>
      <c r="AB1400" s="31"/>
      <c r="AC1400" s="31"/>
      <c r="AD1400" s="31"/>
      <c r="AE1400" s="31"/>
      <c r="AR1400" s="130" t="s">
        <v>323</v>
      </c>
      <c r="AT1400" s="130" t="s">
        <v>170</v>
      </c>
      <c r="AU1400" s="130" t="s">
        <v>78</v>
      </c>
      <c r="AY1400" s="19" t="s">
        <v>168</v>
      </c>
      <c r="BE1400" s="131">
        <f>IF(N1400="základní",J1400,0)</f>
        <v>0</v>
      </c>
      <c r="BF1400" s="131">
        <f>IF(N1400="snížená",J1400,0)</f>
        <v>0</v>
      </c>
      <c r="BG1400" s="131">
        <f>IF(N1400="zákl. přenesená",J1400,0)</f>
        <v>0</v>
      </c>
      <c r="BH1400" s="131">
        <f>IF(N1400="sníž. přenesená",J1400,0)</f>
        <v>0</v>
      </c>
      <c r="BI1400" s="131">
        <f>IF(N1400="nulová",J1400,0)</f>
        <v>0</v>
      </c>
      <c r="BJ1400" s="19" t="s">
        <v>76</v>
      </c>
      <c r="BK1400" s="131">
        <f>ROUND(I1400*H1400,2)</f>
        <v>0</v>
      </c>
      <c r="BL1400" s="19" t="s">
        <v>323</v>
      </c>
      <c r="BM1400" s="130" t="s">
        <v>1658</v>
      </c>
    </row>
    <row r="1401" spans="1:47" s="2" customFormat="1" ht="12">
      <c r="A1401" s="273"/>
      <c r="B1401" s="276"/>
      <c r="C1401" s="273"/>
      <c r="D1401" s="304" t="s">
        <v>177</v>
      </c>
      <c r="E1401" s="273"/>
      <c r="F1401" s="305" t="s">
        <v>1659</v>
      </c>
      <c r="G1401" s="273"/>
      <c r="H1401" s="273"/>
      <c r="I1401" s="263"/>
      <c r="J1401" s="273"/>
      <c r="K1401" s="273"/>
      <c r="L1401" s="32"/>
      <c r="M1401" s="132"/>
      <c r="N1401" s="133"/>
      <c r="O1401" s="50"/>
      <c r="P1401" s="50"/>
      <c r="Q1401" s="50"/>
      <c r="R1401" s="50"/>
      <c r="S1401" s="50"/>
      <c r="T1401" s="51"/>
      <c r="U1401" s="31"/>
      <c r="V1401" s="31"/>
      <c r="W1401" s="31"/>
      <c r="X1401" s="31"/>
      <c r="Y1401" s="31"/>
      <c r="Z1401" s="31"/>
      <c r="AA1401" s="31"/>
      <c r="AB1401" s="31"/>
      <c r="AC1401" s="31"/>
      <c r="AD1401" s="31"/>
      <c r="AE1401" s="31"/>
      <c r="AT1401" s="19" t="s">
        <v>177</v>
      </c>
      <c r="AU1401" s="19" t="s">
        <v>78</v>
      </c>
    </row>
    <row r="1402" spans="1:51" s="13" customFormat="1" ht="12">
      <c r="A1402" s="306"/>
      <c r="B1402" s="307"/>
      <c r="C1402" s="306"/>
      <c r="D1402" s="308" t="s">
        <v>179</v>
      </c>
      <c r="E1402" s="309" t="s">
        <v>3</v>
      </c>
      <c r="F1402" s="310" t="s">
        <v>500</v>
      </c>
      <c r="G1402" s="306"/>
      <c r="H1402" s="309" t="s">
        <v>3</v>
      </c>
      <c r="I1402" s="267"/>
      <c r="J1402" s="306"/>
      <c r="K1402" s="306"/>
      <c r="L1402" s="134"/>
      <c r="M1402" s="136"/>
      <c r="N1402" s="137"/>
      <c r="O1402" s="137"/>
      <c r="P1402" s="137"/>
      <c r="Q1402" s="137"/>
      <c r="R1402" s="137"/>
      <c r="S1402" s="137"/>
      <c r="T1402" s="138"/>
      <c r="AT1402" s="135" t="s">
        <v>179</v>
      </c>
      <c r="AU1402" s="135" t="s">
        <v>78</v>
      </c>
      <c r="AV1402" s="13" t="s">
        <v>76</v>
      </c>
      <c r="AW1402" s="13" t="s">
        <v>30</v>
      </c>
      <c r="AX1402" s="13" t="s">
        <v>68</v>
      </c>
      <c r="AY1402" s="135" t="s">
        <v>168</v>
      </c>
    </row>
    <row r="1403" spans="1:51" s="14" customFormat="1" ht="12">
      <c r="A1403" s="311"/>
      <c r="B1403" s="312"/>
      <c r="C1403" s="311"/>
      <c r="D1403" s="308" t="s">
        <v>179</v>
      </c>
      <c r="E1403" s="313" t="s">
        <v>3</v>
      </c>
      <c r="F1403" s="314" t="s">
        <v>544</v>
      </c>
      <c r="G1403" s="311"/>
      <c r="H1403" s="315">
        <v>3.5</v>
      </c>
      <c r="I1403" s="268"/>
      <c r="J1403" s="311"/>
      <c r="K1403" s="311"/>
      <c r="L1403" s="139"/>
      <c r="M1403" s="141"/>
      <c r="N1403" s="142"/>
      <c r="O1403" s="142"/>
      <c r="P1403" s="142"/>
      <c r="Q1403" s="142"/>
      <c r="R1403" s="142"/>
      <c r="S1403" s="142"/>
      <c r="T1403" s="143"/>
      <c r="AT1403" s="140" t="s">
        <v>179</v>
      </c>
      <c r="AU1403" s="140" t="s">
        <v>78</v>
      </c>
      <c r="AV1403" s="14" t="s">
        <v>78</v>
      </c>
      <c r="AW1403" s="14" t="s">
        <v>30</v>
      </c>
      <c r="AX1403" s="14" t="s">
        <v>76</v>
      </c>
      <c r="AY1403" s="140" t="s">
        <v>168</v>
      </c>
    </row>
    <row r="1404" spans="1:65" s="2" customFormat="1" ht="24.2" customHeight="1">
      <c r="A1404" s="273"/>
      <c r="B1404" s="276"/>
      <c r="C1404" s="298" t="s">
        <v>1660</v>
      </c>
      <c r="D1404" s="298" t="s">
        <v>170</v>
      </c>
      <c r="E1404" s="299" t="s">
        <v>1661</v>
      </c>
      <c r="F1404" s="300" t="s">
        <v>1662</v>
      </c>
      <c r="G1404" s="301" t="s">
        <v>335</v>
      </c>
      <c r="H1404" s="302">
        <v>16</v>
      </c>
      <c r="I1404" s="266"/>
      <c r="J1404" s="303">
        <f>ROUND(I1404*H1404,2)</f>
        <v>0</v>
      </c>
      <c r="K1404" s="300" t="s">
        <v>174</v>
      </c>
      <c r="L1404" s="32"/>
      <c r="M1404" s="126" t="s">
        <v>3</v>
      </c>
      <c r="N1404" s="127" t="s">
        <v>39</v>
      </c>
      <c r="O1404" s="128">
        <v>0.351</v>
      </c>
      <c r="P1404" s="128">
        <f>O1404*H1404</f>
        <v>5.616</v>
      </c>
      <c r="Q1404" s="128">
        <v>0.00289</v>
      </c>
      <c r="R1404" s="128">
        <f>Q1404*H1404</f>
        <v>0.04624</v>
      </c>
      <c r="S1404" s="128">
        <v>0</v>
      </c>
      <c r="T1404" s="129">
        <f>S1404*H1404</f>
        <v>0</v>
      </c>
      <c r="U1404" s="31"/>
      <c r="V1404" s="31"/>
      <c r="W1404" s="31"/>
      <c r="X1404" s="31"/>
      <c r="Y1404" s="31"/>
      <c r="Z1404" s="31"/>
      <c r="AA1404" s="31"/>
      <c r="AB1404" s="31"/>
      <c r="AC1404" s="31"/>
      <c r="AD1404" s="31"/>
      <c r="AE1404" s="31"/>
      <c r="AR1404" s="130" t="s">
        <v>323</v>
      </c>
      <c r="AT1404" s="130" t="s">
        <v>170</v>
      </c>
      <c r="AU1404" s="130" t="s">
        <v>78</v>
      </c>
      <c r="AY1404" s="19" t="s">
        <v>168</v>
      </c>
      <c r="BE1404" s="131">
        <f>IF(N1404="základní",J1404,0)</f>
        <v>0</v>
      </c>
      <c r="BF1404" s="131">
        <f>IF(N1404="snížená",J1404,0)</f>
        <v>0</v>
      </c>
      <c r="BG1404" s="131">
        <f>IF(N1404="zákl. přenesená",J1404,0)</f>
        <v>0</v>
      </c>
      <c r="BH1404" s="131">
        <f>IF(N1404="sníž. přenesená",J1404,0)</f>
        <v>0</v>
      </c>
      <c r="BI1404" s="131">
        <f>IF(N1404="nulová",J1404,0)</f>
        <v>0</v>
      </c>
      <c r="BJ1404" s="19" t="s">
        <v>76</v>
      </c>
      <c r="BK1404" s="131">
        <f>ROUND(I1404*H1404,2)</f>
        <v>0</v>
      </c>
      <c r="BL1404" s="19" t="s">
        <v>323</v>
      </c>
      <c r="BM1404" s="130" t="s">
        <v>1663</v>
      </c>
    </row>
    <row r="1405" spans="1:47" s="2" customFormat="1" ht="12">
      <c r="A1405" s="273"/>
      <c r="B1405" s="276"/>
      <c r="C1405" s="273"/>
      <c r="D1405" s="304" t="s">
        <v>177</v>
      </c>
      <c r="E1405" s="273"/>
      <c r="F1405" s="305" t="s">
        <v>1664</v>
      </c>
      <c r="G1405" s="273"/>
      <c r="H1405" s="273"/>
      <c r="I1405" s="263"/>
      <c r="J1405" s="273"/>
      <c r="K1405" s="273"/>
      <c r="L1405" s="32"/>
      <c r="M1405" s="132"/>
      <c r="N1405" s="133"/>
      <c r="O1405" s="50"/>
      <c r="P1405" s="50"/>
      <c r="Q1405" s="50"/>
      <c r="R1405" s="50"/>
      <c r="S1405" s="50"/>
      <c r="T1405" s="51"/>
      <c r="U1405" s="31"/>
      <c r="V1405" s="31"/>
      <c r="W1405" s="31"/>
      <c r="X1405" s="31"/>
      <c r="Y1405" s="31"/>
      <c r="Z1405" s="31"/>
      <c r="AA1405" s="31"/>
      <c r="AB1405" s="31"/>
      <c r="AC1405" s="31"/>
      <c r="AD1405" s="31"/>
      <c r="AE1405" s="31"/>
      <c r="AT1405" s="19" t="s">
        <v>177</v>
      </c>
      <c r="AU1405" s="19" t="s">
        <v>78</v>
      </c>
    </row>
    <row r="1406" spans="1:51" s="13" customFormat="1" ht="12">
      <c r="A1406" s="306"/>
      <c r="B1406" s="307"/>
      <c r="C1406" s="306"/>
      <c r="D1406" s="308" t="s">
        <v>179</v>
      </c>
      <c r="E1406" s="309" t="s">
        <v>3</v>
      </c>
      <c r="F1406" s="310" t="s">
        <v>495</v>
      </c>
      <c r="G1406" s="306"/>
      <c r="H1406" s="309" t="s">
        <v>3</v>
      </c>
      <c r="I1406" s="267"/>
      <c r="J1406" s="306"/>
      <c r="K1406" s="306"/>
      <c r="L1406" s="134"/>
      <c r="M1406" s="136"/>
      <c r="N1406" s="137"/>
      <c r="O1406" s="137"/>
      <c r="P1406" s="137"/>
      <c r="Q1406" s="137"/>
      <c r="R1406" s="137"/>
      <c r="S1406" s="137"/>
      <c r="T1406" s="138"/>
      <c r="AT1406" s="135" t="s">
        <v>179</v>
      </c>
      <c r="AU1406" s="135" t="s">
        <v>78</v>
      </c>
      <c r="AV1406" s="13" t="s">
        <v>76</v>
      </c>
      <c r="AW1406" s="13" t="s">
        <v>30</v>
      </c>
      <c r="AX1406" s="13" t="s">
        <v>68</v>
      </c>
      <c r="AY1406" s="135" t="s">
        <v>168</v>
      </c>
    </row>
    <row r="1407" spans="1:51" s="14" customFormat="1" ht="12">
      <c r="A1407" s="311"/>
      <c r="B1407" s="312"/>
      <c r="C1407" s="311"/>
      <c r="D1407" s="308" t="s">
        <v>179</v>
      </c>
      <c r="E1407" s="313" t="s">
        <v>3</v>
      </c>
      <c r="F1407" s="314" t="s">
        <v>1665</v>
      </c>
      <c r="G1407" s="311"/>
      <c r="H1407" s="315">
        <v>11</v>
      </c>
      <c r="I1407" s="268"/>
      <c r="J1407" s="311"/>
      <c r="K1407" s="311"/>
      <c r="L1407" s="139"/>
      <c r="M1407" s="141"/>
      <c r="N1407" s="142"/>
      <c r="O1407" s="142"/>
      <c r="P1407" s="142"/>
      <c r="Q1407" s="142"/>
      <c r="R1407" s="142"/>
      <c r="S1407" s="142"/>
      <c r="T1407" s="143"/>
      <c r="AT1407" s="140" t="s">
        <v>179</v>
      </c>
      <c r="AU1407" s="140" t="s">
        <v>78</v>
      </c>
      <c r="AV1407" s="14" t="s">
        <v>78</v>
      </c>
      <c r="AW1407" s="14" t="s">
        <v>30</v>
      </c>
      <c r="AX1407" s="14" t="s">
        <v>68</v>
      </c>
      <c r="AY1407" s="140" t="s">
        <v>168</v>
      </c>
    </row>
    <row r="1408" spans="1:51" s="13" customFormat="1" ht="12">
      <c r="A1408" s="306"/>
      <c r="B1408" s="307"/>
      <c r="C1408" s="306"/>
      <c r="D1408" s="308" t="s">
        <v>179</v>
      </c>
      <c r="E1408" s="309" t="s">
        <v>3</v>
      </c>
      <c r="F1408" s="310" t="s">
        <v>497</v>
      </c>
      <c r="G1408" s="306"/>
      <c r="H1408" s="309" t="s">
        <v>3</v>
      </c>
      <c r="I1408" s="267"/>
      <c r="J1408" s="306"/>
      <c r="K1408" s="306"/>
      <c r="L1408" s="134"/>
      <c r="M1408" s="136"/>
      <c r="N1408" s="137"/>
      <c r="O1408" s="137"/>
      <c r="P1408" s="137"/>
      <c r="Q1408" s="137"/>
      <c r="R1408" s="137"/>
      <c r="S1408" s="137"/>
      <c r="T1408" s="138"/>
      <c r="AT1408" s="135" t="s">
        <v>179</v>
      </c>
      <c r="AU1408" s="135" t="s">
        <v>78</v>
      </c>
      <c r="AV1408" s="13" t="s">
        <v>76</v>
      </c>
      <c r="AW1408" s="13" t="s">
        <v>30</v>
      </c>
      <c r="AX1408" s="13" t="s">
        <v>68</v>
      </c>
      <c r="AY1408" s="135" t="s">
        <v>168</v>
      </c>
    </row>
    <row r="1409" spans="1:51" s="14" customFormat="1" ht="12">
      <c r="A1409" s="311"/>
      <c r="B1409" s="312"/>
      <c r="C1409" s="311"/>
      <c r="D1409" s="308" t="s">
        <v>179</v>
      </c>
      <c r="E1409" s="313" t="s">
        <v>3</v>
      </c>
      <c r="F1409" s="314" t="s">
        <v>546</v>
      </c>
      <c r="G1409" s="311"/>
      <c r="H1409" s="315">
        <v>5</v>
      </c>
      <c r="I1409" s="268"/>
      <c r="J1409" s="311"/>
      <c r="K1409" s="311"/>
      <c r="L1409" s="139"/>
      <c r="M1409" s="141"/>
      <c r="N1409" s="142"/>
      <c r="O1409" s="142"/>
      <c r="P1409" s="142"/>
      <c r="Q1409" s="142"/>
      <c r="R1409" s="142"/>
      <c r="S1409" s="142"/>
      <c r="T1409" s="143"/>
      <c r="AT1409" s="140" t="s">
        <v>179</v>
      </c>
      <c r="AU1409" s="140" t="s">
        <v>78</v>
      </c>
      <c r="AV1409" s="14" t="s">
        <v>78</v>
      </c>
      <c r="AW1409" s="14" t="s">
        <v>30</v>
      </c>
      <c r="AX1409" s="14" t="s">
        <v>68</v>
      </c>
      <c r="AY1409" s="140" t="s">
        <v>168</v>
      </c>
    </row>
    <row r="1410" spans="1:51" s="15" customFormat="1" ht="12">
      <c r="A1410" s="316"/>
      <c r="B1410" s="317"/>
      <c r="C1410" s="316"/>
      <c r="D1410" s="308" t="s">
        <v>179</v>
      </c>
      <c r="E1410" s="318" t="s">
        <v>3</v>
      </c>
      <c r="F1410" s="319" t="s">
        <v>186</v>
      </c>
      <c r="G1410" s="316"/>
      <c r="H1410" s="320">
        <v>16</v>
      </c>
      <c r="I1410" s="269"/>
      <c r="J1410" s="316"/>
      <c r="K1410" s="316"/>
      <c r="L1410" s="144"/>
      <c r="M1410" s="146"/>
      <c r="N1410" s="147"/>
      <c r="O1410" s="147"/>
      <c r="P1410" s="147"/>
      <c r="Q1410" s="147"/>
      <c r="R1410" s="147"/>
      <c r="S1410" s="147"/>
      <c r="T1410" s="148"/>
      <c r="AT1410" s="145" t="s">
        <v>179</v>
      </c>
      <c r="AU1410" s="145" t="s">
        <v>78</v>
      </c>
      <c r="AV1410" s="15" t="s">
        <v>175</v>
      </c>
      <c r="AW1410" s="15" t="s">
        <v>30</v>
      </c>
      <c r="AX1410" s="15" t="s">
        <v>76</v>
      </c>
      <c r="AY1410" s="145" t="s">
        <v>168</v>
      </c>
    </row>
    <row r="1411" spans="1:65" s="2" customFormat="1" ht="24.2" customHeight="1">
      <c r="A1411" s="273"/>
      <c r="B1411" s="276"/>
      <c r="C1411" s="298" t="s">
        <v>1666</v>
      </c>
      <c r="D1411" s="298" t="s">
        <v>170</v>
      </c>
      <c r="E1411" s="299" t="s">
        <v>1667</v>
      </c>
      <c r="F1411" s="300" t="s">
        <v>1668</v>
      </c>
      <c r="G1411" s="301" t="s">
        <v>824</v>
      </c>
      <c r="H1411" s="302">
        <v>865.294</v>
      </c>
      <c r="I1411" s="266"/>
      <c r="J1411" s="303">
        <f>ROUND(I1411*H1411,2)</f>
        <v>0</v>
      </c>
      <c r="K1411" s="300" t="s">
        <v>174</v>
      </c>
      <c r="L1411" s="32"/>
      <c r="M1411" s="126" t="s">
        <v>3</v>
      </c>
      <c r="N1411" s="127" t="s">
        <v>39</v>
      </c>
      <c r="O1411" s="128">
        <v>0</v>
      </c>
      <c r="P1411" s="128">
        <f>O1411*H1411</f>
        <v>0</v>
      </c>
      <c r="Q1411" s="128">
        <v>0</v>
      </c>
      <c r="R1411" s="128">
        <f>Q1411*H1411</f>
        <v>0</v>
      </c>
      <c r="S1411" s="128">
        <v>0</v>
      </c>
      <c r="T1411" s="129">
        <f>S1411*H1411</f>
        <v>0</v>
      </c>
      <c r="U1411" s="31"/>
      <c r="V1411" s="31"/>
      <c r="W1411" s="31"/>
      <c r="X1411" s="31"/>
      <c r="Y1411" s="31"/>
      <c r="Z1411" s="31"/>
      <c r="AA1411" s="31"/>
      <c r="AB1411" s="31"/>
      <c r="AC1411" s="31"/>
      <c r="AD1411" s="31"/>
      <c r="AE1411" s="31"/>
      <c r="AR1411" s="130" t="s">
        <v>323</v>
      </c>
      <c r="AT1411" s="130" t="s">
        <v>170</v>
      </c>
      <c r="AU1411" s="130" t="s">
        <v>78</v>
      </c>
      <c r="AY1411" s="19" t="s">
        <v>168</v>
      </c>
      <c r="BE1411" s="131">
        <f>IF(N1411="základní",J1411,0)</f>
        <v>0</v>
      </c>
      <c r="BF1411" s="131">
        <f>IF(N1411="snížená",J1411,0)</f>
        <v>0</v>
      </c>
      <c r="BG1411" s="131">
        <f>IF(N1411="zákl. přenesená",J1411,0)</f>
        <v>0</v>
      </c>
      <c r="BH1411" s="131">
        <f>IF(N1411="sníž. přenesená",J1411,0)</f>
        <v>0</v>
      </c>
      <c r="BI1411" s="131">
        <f>IF(N1411="nulová",J1411,0)</f>
        <v>0</v>
      </c>
      <c r="BJ1411" s="19" t="s">
        <v>76</v>
      </c>
      <c r="BK1411" s="131">
        <f>ROUND(I1411*H1411,2)</f>
        <v>0</v>
      </c>
      <c r="BL1411" s="19" t="s">
        <v>323</v>
      </c>
      <c r="BM1411" s="130" t="s">
        <v>1669</v>
      </c>
    </row>
    <row r="1412" spans="1:47" s="2" customFormat="1" ht="12">
      <c r="A1412" s="273"/>
      <c r="B1412" s="276"/>
      <c r="C1412" s="273"/>
      <c r="D1412" s="304" t="s">
        <v>177</v>
      </c>
      <c r="E1412" s="273"/>
      <c r="F1412" s="305" t="s">
        <v>1670</v>
      </c>
      <c r="G1412" s="273"/>
      <c r="H1412" s="273"/>
      <c r="I1412" s="263"/>
      <c r="J1412" s="273"/>
      <c r="K1412" s="273"/>
      <c r="L1412" s="32"/>
      <c r="M1412" s="132"/>
      <c r="N1412" s="133"/>
      <c r="O1412" s="50"/>
      <c r="P1412" s="50"/>
      <c r="Q1412" s="50"/>
      <c r="R1412" s="50"/>
      <c r="S1412" s="50"/>
      <c r="T1412" s="51"/>
      <c r="U1412" s="31"/>
      <c r="V1412" s="31"/>
      <c r="W1412" s="31"/>
      <c r="X1412" s="31"/>
      <c r="Y1412" s="31"/>
      <c r="Z1412" s="31"/>
      <c r="AA1412" s="31"/>
      <c r="AB1412" s="31"/>
      <c r="AC1412" s="31"/>
      <c r="AD1412" s="31"/>
      <c r="AE1412" s="31"/>
      <c r="AT1412" s="19" t="s">
        <v>177</v>
      </c>
      <c r="AU1412" s="19" t="s">
        <v>78</v>
      </c>
    </row>
    <row r="1413" spans="1:63" s="12" customFormat="1" ht="22.9" customHeight="1">
      <c r="A1413" s="291"/>
      <c r="B1413" s="292"/>
      <c r="C1413" s="291"/>
      <c r="D1413" s="293" t="s">
        <v>67</v>
      </c>
      <c r="E1413" s="296" t="s">
        <v>1671</v>
      </c>
      <c r="F1413" s="296" t="s">
        <v>1672</v>
      </c>
      <c r="G1413" s="291"/>
      <c r="H1413" s="291"/>
      <c r="I1413" s="271"/>
      <c r="J1413" s="297">
        <f>BK1413</f>
        <v>0</v>
      </c>
      <c r="K1413" s="291"/>
      <c r="L1413" s="118"/>
      <c r="M1413" s="120"/>
      <c r="N1413" s="121"/>
      <c r="O1413" s="121"/>
      <c r="P1413" s="122">
        <f>SUM(P1414:P1452)</f>
        <v>4.39875</v>
      </c>
      <c r="Q1413" s="121"/>
      <c r="R1413" s="122">
        <f>SUM(R1414:R1452)</f>
        <v>0.015025</v>
      </c>
      <c r="S1413" s="121"/>
      <c r="T1413" s="123">
        <f>SUM(T1414:T1452)</f>
        <v>0</v>
      </c>
      <c r="AR1413" s="119" t="s">
        <v>78</v>
      </c>
      <c r="AT1413" s="124" t="s">
        <v>67</v>
      </c>
      <c r="AU1413" s="124" t="s">
        <v>76</v>
      </c>
      <c r="AY1413" s="119" t="s">
        <v>168</v>
      </c>
      <c r="BK1413" s="125">
        <f>SUM(BK1414:BK1452)</f>
        <v>0</v>
      </c>
    </row>
    <row r="1414" spans="1:65" s="2" customFormat="1" ht="21.75" customHeight="1">
      <c r="A1414" s="273"/>
      <c r="B1414" s="276"/>
      <c r="C1414" s="298" t="s">
        <v>1673</v>
      </c>
      <c r="D1414" s="298" t="s">
        <v>170</v>
      </c>
      <c r="E1414" s="299" t="s">
        <v>1674</v>
      </c>
      <c r="F1414" s="300" t="s">
        <v>1675</v>
      </c>
      <c r="G1414" s="301" t="s">
        <v>335</v>
      </c>
      <c r="H1414" s="302">
        <v>12.75</v>
      </c>
      <c r="I1414" s="266"/>
      <c r="J1414" s="303">
        <f>ROUND(I1414*H1414,2)</f>
        <v>0</v>
      </c>
      <c r="K1414" s="300" t="s">
        <v>174</v>
      </c>
      <c r="L1414" s="32"/>
      <c r="M1414" s="126" t="s">
        <v>3</v>
      </c>
      <c r="N1414" s="127" t="s">
        <v>39</v>
      </c>
      <c r="O1414" s="128">
        <v>0.345</v>
      </c>
      <c r="P1414" s="128">
        <f>O1414*H1414</f>
        <v>4.39875</v>
      </c>
      <c r="Q1414" s="128">
        <v>0</v>
      </c>
      <c r="R1414" s="128">
        <f>Q1414*H1414</f>
        <v>0</v>
      </c>
      <c r="S1414" s="128">
        <v>0</v>
      </c>
      <c r="T1414" s="129">
        <f>S1414*H1414</f>
        <v>0</v>
      </c>
      <c r="U1414" s="31"/>
      <c r="V1414" s="31"/>
      <c r="W1414" s="31"/>
      <c r="X1414" s="31"/>
      <c r="Y1414" s="31"/>
      <c r="Z1414" s="31"/>
      <c r="AA1414" s="31"/>
      <c r="AB1414" s="31"/>
      <c r="AC1414" s="31"/>
      <c r="AD1414" s="31"/>
      <c r="AE1414" s="31"/>
      <c r="AR1414" s="130" t="s">
        <v>323</v>
      </c>
      <c r="AT1414" s="130" t="s">
        <v>170</v>
      </c>
      <c r="AU1414" s="130" t="s">
        <v>78</v>
      </c>
      <c r="AY1414" s="19" t="s">
        <v>168</v>
      </c>
      <c r="BE1414" s="131">
        <f>IF(N1414="základní",J1414,0)</f>
        <v>0</v>
      </c>
      <c r="BF1414" s="131">
        <f>IF(N1414="snížená",J1414,0)</f>
        <v>0</v>
      </c>
      <c r="BG1414" s="131">
        <f>IF(N1414="zákl. přenesená",J1414,0)</f>
        <v>0</v>
      </c>
      <c r="BH1414" s="131">
        <f>IF(N1414="sníž. přenesená",J1414,0)</f>
        <v>0</v>
      </c>
      <c r="BI1414" s="131">
        <f>IF(N1414="nulová",J1414,0)</f>
        <v>0</v>
      </c>
      <c r="BJ1414" s="19" t="s">
        <v>76</v>
      </c>
      <c r="BK1414" s="131">
        <f>ROUND(I1414*H1414,2)</f>
        <v>0</v>
      </c>
      <c r="BL1414" s="19" t="s">
        <v>323</v>
      </c>
      <c r="BM1414" s="130" t="s">
        <v>1676</v>
      </c>
    </row>
    <row r="1415" spans="1:47" s="2" customFormat="1" ht="12">
      <c r="A1415" s="273"/>
      <c r="B1415" s="276"/>
      <c r="C1415" s="273"/>
      <c r="D1415" s="304" t="s">
        <v>177</v>
      </c>
      <c r="E1415" s="273"/>
      <c r="F1415" s="305" t="s">
        <v>1677</v>
      </c>
      <c r="G1415" s="273"/>
      <c r="H1415" s="273"/>
      <c r="I1415" s="263"/>
      <c r="J1415" s="273"/>
      <c r="K1415" s="273"/>
      <c r="L1415" s="32"/>
      <c r="M1415" s="132"/>
      <c r="N1415" s="133"/>
      <c r="O1415" s="50"/>
      <c r="P1415" s="50"/>
      <c r="Q1415" s="50"/>
      <c r="R1415" s="50"/>
      <c r="S1415" s="50"/>
      <c r="T1415" s="51"/>
      <c r="U1415" s="31"/>
      <c r="V1415" s="31"/>
      <c r="W1415" s="31"/>
      <c r="X1415" s="31"/>
      <c r="Y1415" s="31"/>
      <c r="Z1415" s="31"/>
      <c r="AA1415" s="31"/>
      <c r="AB1415" s="31"/>
      <c r="AC1415" s="31"/>
      <c r="AD1415" s="31"/>
      <c r="AE1415" s="31"/>
      <c r="AT1415" s="19" t="s">
        <v>177</v>
      </c>
      <c r="AU1415" s="19" t="s">
        <v>78</v>
      </c>
    </row>
    <row r="1416" spans="1:51" s="13" customFormat="1" ht="12">
      <c r="A1416" s="306"/>
      <c r="B1416" s="307"/>
      <c r="C1416" s="306"/>
      <c r="D1416" s="308" t="s">
        <v>179</v>
      </c>
      <c r="E1416" s="309" t="s">
        <v>3</v>
      </c>
      <c r="F1416" s="310" t="s">
        <v>1154</v>
      </c>
      <c r="G1416" s="306"/>
      <c r="H1416" s="309" t="s">
        <v>3</v>
      </c>
      <c r="I1416" s="267"/>
      <c r="J1416" s="306"/>
      <c r="K1416" s="306"/>
      <c r="L1416" s="134"/>
      <c r="M1416" s="136"/>
      <c r="N1416" s="137"/>
      <c r="O1416" s="137"/>
      <c r="P1416" s="137"/>
      <c r="Q1416" s="137"/>
      <c r="R1416" s="137"/>
      <c r="S1416" s="137"/>
      <c r="T1416" s="138"/>
      <c r="AT1416" s="135" t="s">
        <v>179</v>
      </c>
      <c r="AU1416" s="135" t="s">
        <v>78</v>
      </c>
      <c r="AV1416" s="13" t="s">
        <v>76</v>
      </c>
      <c r="AW1416" s="13" t="s">
        <v>30</v>
      </c>
      <c r="AX1416" s="13" t="s">
        <v>68</v>
      </c>
      <c r="AY1416" s="135" t="s">
        <v>168</v>
      </c>
    </row>
    <row r="1417" spans="1:51" s="14" customFormat="1" ht="12">
      <c r="A1417" s="311"/>
      <c r="B1417" s="312"/>
      <c r="C1417" s="311"/>
      <c r="D1417" s="308" t="s">
        <v>179</v>
      </c>
      <c r="E1417" s="313" t="s">
        <v>3</v>
      </c>
      <c r="F1417" s="314" t="s">
        <v>1678</v>
      </c>
      <c r="G1417" s="311"/>
      <c r="H1417" s="315">
        <v>1.55</v>
      </c>
      <c r="I1417" s="268"/>
      <c r="J1417" s="311"/>
      <c r="K1417" s="311"/>
      <c r="L1417" s="139"/>
      <c r="M1417" s="141"/>
      <c r="N1417" s="142"/>
      <c r="O1417" s="142"/>
      <c r="P1417" s="142"/>
      <c r="Q1417" s="142"/>
      <c r="R1417" s="142"/>
      <c r="S1417" s="142"/>
      <c r="T1417" s="143"/>
      <c r="AT1417" s="140" t="s">
        <v>179</v>
      </c>
      <c r="AU1417" s="140" t="s">
        <v>78</v>
      </c>
      <c r="AV1417" s="14" t="s">
        <v>78</v>
      </c>
      <c r="AW1417" s="14" t="s">
        <v>30</v>
      </c>
      <c r="AX1417" s="14" t="s">
        <v>68</v>
      </c>
      <c r="AY1417" s="140" t="s">
        <v>168</v>
      </c>
    </row>
    <row r="1418" spans="1:51" s="13" customFormat="1" ht="12">
      <c r="A1418" s="306"/>
      <c r="B1418" s="307"/>
      <c r="C1418" s="306"/>
      <c r="D1418" s="308" t="s">
        <v>179</v>
      </c>
      <c r="E1418" s="309" t="s">
        <v>3</v>
      </c>
      <c r="F1418" s="310" t="s">
        <v>465</v>
      </c>
      <c r="G1418" s="306"/>
      <c r="H1418" s="309" t="s">
        <v>3</v>
      </c>
      <c r="I1418" s="267"/>
      <c r="J1418" s="306"/>
      <c r="K1418" s="306"/>
      <c r="L1418" s="134"/>
      <c r="M1418" s="136"/>
      <c r="N1418" s="137"/>
      <c r="O1418" s="137"/>
      <c r="P1418" s="137"/>
      <c r="Q1418" s="137"/>
      <c r="R1418" s="137"/>
      <c r="S1418" s="137"/>
      <c r="T1418" s="138"/>
      <c r="AT1418" s="135" t="s">
        <v>179</v>
      </c>
      <c r="AU1418" s="135" t="s">
        <v>78</v>
      </c>
      <c r="AV1418" s="13" t="s">
        <v>76</v>
      </c>
      <c r="AW1418" s="13" t="s">
        <v>30</v>
      </c>
      <c r="AX1418" s="13" t="s">
        <v>68</v>
      </c>
      <c r="AY1418" s="135" t="s">
        <v>168</v>
      </c>
    </row>
    <row r="1419" spans="1:51" s="14" customFormat="1" ht="12">
      <c r="A1419" s="311"/>
      <c r="B1419" s="312"/>
      <c r="C1419" s="311"/>
      <c r="D1419" s="308" t="s">
        <v>179</v>
      </c>
      <c r="E1419" s="313" t="s">
        <v>3</v>
      </c>
      <c r="F1419" s="314" t="s">
        <v>1678</v>
      </c>
      <c r="G1419" s="311"/>
      <c r="H1419" s="315">
        <v>1.55</v>
      </c>
      <c r="I1419" s="268"/>
      <c r="J1419" s="311"/>
      <c r="K1419" s="311"/>
      <c r="L1419" s="139"/>
      <c r="M1419" s="141"/>
      <c r="N1419" s="142"/>
      <c r="O1419" s="142"/>
      <c r="P1419" s="142"/>
      <c r="Q1419" s="142"/>
      <c r="R1419" s="142"/>
      <c r="S1419" s="142"/>
      <c r="T1419" s="143"/>
      <c r="AT1419" s="140" t="s">
        <v>179</v>
      </c>
      <c r="AU1419" s="140" t="s">
        <v>78</v>
      </c>
      <c r="AV1419" s="14" t="s">
        <v>78</v>
      </c>
      <c r="AW1419" s="14" t="s">
        <v>30</v>
      </c>
      <c r="AX1419" s="14" t="s">
        <v>68</v>
      </c>
      <c r="AY1419" s="140" t="s">
        <v>168</v>
      </c>
    </row>
    <row r="1420" spans="1:51" s="13" customFormat="1" ht="12">
      <c r="A1420" s="306"/>
      <c r="B1420" s="307"/>
      <c r="C1420" s="306"/>
      <c r="D1420" s="308" t="s">
        <v>179</v>
      </c>
      <c r="E1420" s="309" t="s">
        <v>3</v>
      </c>
      <c r="F1420" s="310" t="s">
        <v>467</v>
      </c>
      <c r="G1420" s="306"/>
      <c r="H1420" s="309" t="s">
        <v>3</v>
      </c>
      <c r="I1420" s="267"/>
      <c r="J1420" s="306"/>
      <c r="K1420" s="306"/>
      <c r="L1420" s="134"/>
      <c r="M1420" s="136"/>
      <c r="N1420" s="137"/>
      <c r="O1420" s="137"/>
      <c r="P1420" s="137"/>
      <c r="Q1420" s="137"/>
      <c r="R1420" s="137"/>
      <c r="S1420" s="137"/>
      <c r="T1420" s="138"/>
      <c r="AT1420" s="135" t="s">
        <v>179</v>
      </c>
      <c r="AU1420" s="135" t="s">
        <v>78</v>
      </c>
      <c r="AV1420" s="13" t="s">
        <v>76</v>
      </c>
      <c r="AW1420" s="13" t="s">
        <v>30</v>
      </c>
      <c r="AX1420" s="13" t="s">
        <v>68</v>
      </c>
      <c r="AY1420" s="135" t="s">
        <v>168</v>
      </c>
    </row>
    <row r="1421" spans="1:51" s="14" customFormat="1" ht="12">
      <c r="A1421" s="311"/>
      <c r="B1421" s="312"/>
      <c r="C1421" s="311"/>
      <c r="D1421" s="308" t="s">
        <v>179</v>
      </c>
      <c r="E1421" s="313" t="s">
        <v>3</v>
      </c>
      <c r="F1421" s="314" t="s">
        <v>1679</v>
      </c>
      <c r="G1421" s="311"/>
      <c r="H1421" s="315">
        <v>9.65</v>
      </c>
      <c r="I1421" s="268"/>
      <c r="J1421" s="311"/>
      <c r="K1421" s="311"/>
      <c r="L1421" s="139"/>
      <c r="M1421" s="141"/>
      <c r="N1421" s="142"/>
      <c r="O1421" s="142"/>
      <c r="P1421" s="142"/>
      <c r="Q1421" s="142"/>
      <c r="R1421" s="142"/>
      <c r="S1421" s="142"/>
      <c r="T1421" s="143"/>
      <c r="AT1421" s="140" t="s">
        <v>179</v>
      </c>
      <c r="AU1421" s="140" t="s">
        <v>78</v>
      </c>
      <c r="AV1421" s="14" t="s">
        <v>78</v>
      </c>
      <c r="AW1421" s="14" t="s">
        <v>30</v>
      </c>
      <c r="AX1421" s="14" t="s">
        <v>68</v>
      </c>
      <c r="AY1421" s="140" t="s">
        <v>168</v>
      </c>
    </row>
    <row r="1422" spans="1:51" s="15" customFormat="1" ht="12">
      <c r="A1422" s="316"/>
      <c r="B1422" s="317"/>
      <c r="C1422" s="316"/>
      <c r="D1422" s="308" t="s">
        <v>179</v>
      </c>
      <c r="E1422" s="318" t="s">
        <v>3</v>
      </c>
      <c r="F1422" s="319" t="s">
        <v>186</v>
      </c>
      <c r="G1422" s="316"/>
      <c r="H1422" s="320">
        <v>12.75</v>
      </c>
      <c r="I1422" s="269"/>
      <c r="J1422" s="316"/>
      <c r="K1422" s="316"/>
      <c r="L1422" s="144"/>
      <c r="M1422" s="146"/>
      <c r="N1422" s="147"/>
      <c r="O1422" s="147"/>
      <c r="P1422" s="147"/>
      <c r="Q1422" s="147"/>
      <c r="R1422" s="147"/>
      <c r="S1422" s="147"/>
      <c r="T1422" s="148"/>
      <c r="AT1422" s="145" t="s">
        <v>179</v>
      </c>
      <c r="AU1422" s="145" t="s">
        <v>78</v>
      </c>
      <c r="AV1422" s="15" t="s">
        <v>175</v>
      </c>
      <c r="AW1422" s="15" t="s">
        <v>30</v>
      </c>
      <c r="AX1422" s="15" t="s">
        <v>76</v>
      </c>
      <c r="AY1422" s="145" t="s">
        <v>168</v>
      </c>
    </row>
    <row r="1423" spans="1:65" s="2" customFormat="1" ht="16.5" customHeight="1">
      <c r="A1423" s="273"/>
      <c r="B1423" s="276"/>
      <c r="C1423" s="326" t="s">
        <v>1680</v>
      </c>
      <c r="D1423" s="326" t="s">
        <v>332</v>
      </c>
      <c r="E1423" s="327" t="s">
        <v>1681</v>
      </c>
      <c r="F1423" s="328" t="s">
        <v>1682</v>
      </c>
      <c r="G1423" s="329" t="s">
        <v>335</v>
      </c>
      <c r="H1423" s="330">
        <v>12.75</v>
      </c>
      <c r="I1423" s="272"/>
      <c r="J1423" s="331">
        <f>ROUND(I1423*H1423,2)</f>
        <v>0</v>
      </c>
      <c r="K1423" s="328" t="s">
        <v>174</v>
      </c>
      <c r="L1423" s="154"/>
      <c r="M1423" s="155" t="s">
        <v>3</v>
      </c>
      <c r="N1423" s="156" t="s">
        <v>39</v>
      </c>
      <c r="O1423" s="128">
        <v>0</v>
      </c>
      <c r="P1423" s="128">
        <f>O1423*H1423</f>
        <v>0</v>
      </c>
      <c r="Q1423" s="128">
        <v>0.0011</v>
      </c>
      <c r="R1423" s="128">
        <f>Q1423*H1423</f>
        <v>0.014025000000000001</v>
      </c>
      <c r="S1423" s="128">
        <v>0</v>
      </c>
      <c r="T1423" s="129">
        <f>S1423*H1423</f>
        <v>0</v>
      </c>
      <c r="U1423" s="31"/>
      <c r="V1423" s="31"/>
      <c r="W1423" s="31"/>
      <c r="X1423" s="31"/>
      <c r="Y1423" s="31"/>
      <c r="Z1423" s="31"/>
      <c r="AA1423" s="31"/>
      <c r="AB1423" s="31"/>
      <c r="AC1423" s="31"/>
      <c r="AD1423" s="31"/>
      <c r="AE1423" s="31"/>
      <c r="AR1423" s="130" t="s">
        <v>440</v>
      </c>
      <c r="AT1423" s="130" t="s">
        <v>332</v>
      </c>
      <c r="AU1423" s="130" t="s">
        <v>78</v>
      </c>
      <c r="AY1423" s="19" t="s">
        <v>168</v>
      </c>
      <c r="BE1423" s="131">
        <f>IF(N1423="základní",J1423,0)</f>
        <v>0</v>
      </c>
      <c r="BF1423" s="131">
        <f>IF(N1423="snížená",J1423,0)</f>
        <v>0</v>
      </c>
      <c r="BG1423" s="131">
        <f>IF(N1423="zákl. přenesená",J1423,0)</f>
        <v>0</v>
      </c>
      <c r="BH1423" s="131">
        <f>IF(N1423="sníž. přenesená",J1423,0)</f>
        <v>0</v>
      </c>
      <c r="BI1423" s="131">
        <f>IF(N1423="nulová",J1423,0)</f>
        <v>0</v>
      </c>
      <c r="BJ1423" s="19" t="s">
        <v>76</v>
      </c>
      <c r="BK1423" s="131">
        <f>ROUND(I1423*H1423,2)</f>
        <v>0</v>
      </c>
      <c r="BL1423" s="19" t="s">
        <v>323</v>
      </c>
      <c r="BM1423" s="130" t="s">
        <v>1683</v>
      </c>
    </row>
    <row r="1424" spans="1:65" s="2" customFormat="1" ht="16.5" customHeight="1">
      <c r="A1424" s="273"/>
      <c r="B1424" s="276"/>
      <c r="C1424" s="326" t="s">
        <v>1684</v>
      </c>
      <c r="D1424" s="326" t="s">
        <v>332</v>
      </c>
      <c r="E1424" s="327" t="s">
        <v>1685</v>
      </c>
      <c r="F1424" s="328" t="s">
        <v>1686</v>
      </c>
      <c r="G1424" s="329" t="s">
        <v>1687</v>
      </c>
      <c r="H1424" s="330">
        <v>5</v>
      </c>
      <c r="I1424" s="272"/>
      <c r="J1424" s="331">
        <f>ROUND(I1424*H1424,2)</f>
        <v>0</v>
      </c>
      <c r="K1424" s="328" t="s">
        <v>174</v>
      </c>
      <c r="L1424" s="154"/>
      <c r="M1424" s="155" t="s">
        <v>3</v>
      </c>
      <c r="N1424" s="156" t="s">
        <v>39</v>
      </c>
      <c r="O1424" s="128">
        <v>0</v>
      </c>
      <c r="P1424" s="128">
        <f>O1424*H1424</f>
        <v>0</v>
      </c>
      <c r="Q1424" s="128">
        <v>0.0002</v>
      </c>
      <c r="R1424" s="128">
        <f>Q1424*H1424</f>
        <v>0.001</v>
      </c>
      <c r="S1424" s="128">
        <v>0</v>
      </c>
      <c r="T1424" s="129">
        <f>S1424*H1424</f>
        <v>0</v>
      </c>
      <c r="U1424" s="31"/>
      <c r="V1424" s="31"/>
      <c r="W1424" s="31"/>
      <c r="X1424" s="31"/>
      <c r="Y1424" s="31"/>
      <c r="Z1424" s="31"/>
      <c r="AA1424" s="31"/>
      <c r="AB1424" s="31"/>
      <c r="AC1424" s="31"/>
      <c r="AD1424" s="31"/>
      <c r="AE1424" s="31"/>
      <c r="AR1424" s="130" t="s">
        <v>440</v>
      </c>
      <c r="AT1424" s="130" t="s">
        <v>332</v>
      </c>
      <c r="AU1424" s="130" t="s">
        <v>78</v>
      </c>
      <c r="AY1424" s="19" t="s">
        <v>168</v>
      </c>
      <c r="BE1424" s="131">
        <f>IF(N1424="základní",J1424,0)</f>
        <v>0</v>
      </c>
      <c r="BF1424" s="131">
        <f>IF(N1424="snížená",J1424,0)</f>
        <v>0</v>
      </c>
      <c r="BG1424" s="131">
        <f>IF(N1424="zákl. přenesená",J1424,0)</f>
        <v>0</v>
      </c>
      <c r="BH1424" s="131">
        <f>IF(N1424="sníž. přenesená",J1424,0)</f>
        <v>0</v>
      </c>
      <c r="BI1424" s="131">
        <f>IF(N1424="nulová",J1424,0)</f>
        <v>0</v>
      </c>
      <c r="BJ1424" s="19" t="s">
        <v>76</v>
      </c>
      <c r="BK1424" s="131">
        <f>ROUND(I1424*H1424,2)</f>
        <v>0</v>
      </c>
      <c r="BL1424" s="19" t="s">
        <v>323</v>
      </c>
      <c r="BM1424" s="130" t="s">
        <v>1688</v>
      </c>
    </row>
    <row r="1425" spans="1:51" s="14" customFormat="1" ht="12">
      <c r="A1425" s="311"/>
      <c r="B1425" s="312"/>
      <c r="C1425" s="311"/>
      <c r="D1425" s="308" t="s">
        <v>179</v>
      </c>
      <c r="E1425" s="313" t="s">
        <v>3</v>
      </c>
      <c r="F1425" s="314" t="s">
        <v>1689</v>
      </c>
      <c r="G1425" s="311"/>
      <c r="H1425" s="315">
        <v>1</v>
      </c>
      <c r="I1425" s="268"/>
      <c r="J1425" s="311"/>
      <c r="K1425" s="311"/>
      <c r="L1425" s="139"/>
      <c r="M1425" s="141"/>
      <c r="N1425" s="142"/>
      <c r="O1425" s="142"/>
      <c r="P1425" s="142"/>
      <c r="Q1425" s="142"/>
      <c r="R1425" s="142"/>
      <c r="S1425" s="142"/>
      <c r="T1425" s="143"/>
      <c r="AT1425" s="140" t="s">
        <v>179</v>
      </c>
      <c r="AU1425" s="140" t="s">
        <v>78</v>
      </c>
      <c r="AV1425" s="14" t="s">
        <v>78</v>
      </c>
      <c r="AW1425" s="14" t="s">
        <v>30</v>
      </c>
      <c r="AX1425" s="14" t="s">
        <v>68</v>
      </c>
      <c r="AY1425" s="140" t="s">
        <v>168</v>
      </c>
    </row>
    <row r="1426" spans="1:51" s="14" customFormat="1" ht="12">
      <c r="A1426" s="311"/>
      <c r="B1426" s="312"/>
      <c r="C1426" s="311"/>
      <c r="D1426" s="308" t="s">
        <v>179</v>
      </c>
      <c r="E1426" s="313" t="s">
        <v>3</v>
      </c>
      <c r="F1426" s="314" t="s">
        <v>1690</v>
      </c>
      <c r="G1426" s="311"/>
      <c r="H1426" s="315">
        <v>1</v>
      </c>
      <c r="I1426" s="268"/>
      <c r="J1426" s="311"/>
      <c r="K1426" s="311"/>
      <c r="L1426" s="139"/>
      <c r="M1426" s="141"/>
      <c r="N1426" s="142"/>
      <c r="O1426" s="142"/>
      <c r="P1426" s="142"/>
      <c r="Q1426" s="142"/>
      <c r="R1426" s="142"/>
      <c r="S1426" s="142"/>
      <c r="T1426" s="143"/>
      <c r="AT1426" s="140" t="s">
        <v>179</v>
      </c>
      <c r="AU1426" s="140" t="s">
        <v>78</v>
      </c>
      <c r="AV1426" s="14" t="s">
        <v>78</v>
      </c>
      <c r="AW1426" s="14" t="s">
        <v>30</v>
      </c>
      <c r="AX1426" s="14" t="s">
        <v>68</v>
      </c>
      <c r="AY1426" s="140" t="s">
        <v>168</v>
      </c>
    </row>
    <row r="1427" spans="1:51" s="14" customFormat="1" ht="12">
      <c r="A1427" s="311"/>
      <c r="B1427" s="312"/>
      <c r="C1427" s="311"/>
      <c r="D1427" s="308" t="s">
        <v>179</v>
      </c>
      <c r="E1427" s="313" t="s">
        <v>3</v>
      </c>
      <c r="F1427" s="314" t="s">
        <v>1691</v>
      </c>
      <c r="G1427" s="311"/>
      <c r="H1427" s="315">
        <v>3</v>
      </c>
      <c r="I1427" s="268"/>
      <c r="J1427" s="311"/>
      <c r="K1427" s="311"/>
      <c r="L1427" s="139"/>
      <c r="M1427" s="141"/>
      <c r="N1427" s="142"/>
      <c r="O1427" s="142"/>
      <c r="P1427" s="142"/>
      <c r="Q1427" s="142"/>
      <c r="R1427" s="142"/>
      <c r="S1427" s="142"/>
      <c r="T1427" s="143"/>
      <c r="AT1427" s="140" t="s">
        <v>179</v>
      </c>
      <c r="AU1427" s="140" t="s">
        <v>78</v>
      </c>
      <c r="AV1427" s="14" t="s">
        <v>78</v>
      </c>
      <c r="AW1427" s="14" t="s">
        <v>30</v>
      </c>
      <c r="AX1427" s="14" t="s">
        <v>68</v>
      </c>
      <c r="AY1427" s="140" t="s">
        <v>168</v>
      </c>
    </row>
    <row r="1428" spans="1:51" s="15" customFormat="1" ht="12">
      <c r="A1428" s="316"/>
      <c r="B1428" s="317"/>
      <c r="C1428" s="316"/>
      <c r="D1428" s="308" t="s">
        <v>179</v>
      </c>
      <c r="E1428" s="318" t="s">
        <v>3</v>
      </c>
      <c r="F1428" s="319" t="s">
        <v>186</v>
      </c>
      <c r="G1428" s="316"/>
      <c r="H1428" s="320">
        <v>5</v>
      </c>
      <c r="I1428" s="269"/>
      <c r="J1428" s="316"/>
      <c r="K1428" s="316"/>
      <c r="L1428" s="144"/>
      <c r="M1428" s="146"/>
      <c r="N1428" s="147"/>
      <c r="O1428" s="147"/>
      <c r="P1428" s="147"/>
      <c r="Q1428" s="147"/>
      <c r="R1428" s="147"/>
      <c r="S1428" s="147"/>
      <c r="T1428" s="148"/>
      <c r="AT1428" s="145" t="s">
        <v>179</v>
      </c>
      <c r="AU1428" s="145" t="s">
        <v>78</v>
      </c>
      <c r="AV1428" s="15" t="s">
        <v>175</v>
      </c>
      <c r="AW1428" s="15" t="s">
        <v>30</v>
      </c>
      <c r="AX1428" s="15" t="s">
        <v>76</v>
      </c>
      <c r="AY1428" s="145" t="s">
        <v>168</v>
      </c>
    </row>
    <row r="1429" spans="1:65" s="2" customFormat="1" ht="90" customHeight="1">
      <c r="A1429" s="273"/>
      <c r="B1429" s="276"/>
      <c r="C1429" s="298" t="s">
        <v>1692</v>
      </c>
      <c r="D1429" s="298" t="s">
        <v>170</v>
      </c>
      <c r="E1429" s="299" t="s">
        <v>1693</v>
      </c>
      <c r="F1429" s="300" t="s">
        <v>1694</v>
      </c>
      <c r="G1429" s="301" t="s">
        <v>326</v>
      </c>
      <c r="H1429" s="302">
        <v>1</v>
      </c>
      <c r="I1429" s="266"/>
      <c r="J1429" s="303">
        <f>ROUND(I1429*H1429,2)</f>
        <v>0</v>
      </c>
      <c r="K1429" s="300" t="s">
        <v>3</v>
      </c>
      <c r="L1429" s="32"/>
      <c r="M1429" s="126" t="s">
        <v>3</v>
      </c>
      <c r="N1429" s="127" t="s">
        <v>39</v>
      </c>
      <c r="O1429" s="128">
        <v>0</v>
      </c>
      <c r="P1429" s="128">
        <f>O1429*H1429</f>
        <v>0</v>
      </c>
      <c r="Q1429" s="128">
        <v>0</v>
      </c>
      <c r="R1429" s="128">
        <f>Q1429*H1429</f>
        <v>0</v>
      </c>
      <c r="S1429" s="128">
        <v>0</v>
      </c>
      <c r="T1429" s="129">
        <f>S1429*H1429</f>
        <v>0</v>
      </c>
      <c r="U1429" s="31"/>
      <c r="V1429" s="31"/>
      <c r="W1429" s="31"/>
      <c r="X1429" s="31"/>
      <c r="Y1429" s="31"/>
      <c r="Z1429" s="31"/>
      <c r="AA1429" s="31"/>
      <c r="AB1429" s="31"/>
      <c r="AC1429" s="31"/>
      <c r="AD1429" s="31"/>
      <c r="AE1429" s="31"/>
      <c r="AR1429" s="130" t="s">
        <v>323</v>
      </c>
      <c r="AT1429" s="130" t="s">
        <v>170</v>
      </c>
      <c r="AU1429" s="130" t="s">
        <v>78</v>
      </c>
      <c r="AY1429" s="19" t="s">
        <v>168</v>
      </c>
      <c r="BE1429" s="131">
        <f>IF(N1429="základní",J1429,0)</f>
        <v>0</v>
      </c>
      <c r="BF1429" s="131">
        <f>IF(N1429="snížená",J1429,0)</f>
        <v>0</v>
      </c>
      <c r="BG1429" s="131">
        <f>IF(N1429="zákl. přenesená",J1429,0)</f>
        <v>0</v>
      </c>
      <c r="BH1429" s="131">
        <f>IF(N1429="sníž. přenesená",J1429,0)</f>
        <v>0</v>
      </c>
      <c r="BI1429" s="131">
        <f>IF(N1429="nulová",J1429,0)</f>
        <v>0</v>
      </c>
      <c r="BJ1429" s="19" t="s">
        <v>76</v>
      </c>
      <c r="BK1429" s="131">
        <f>ROUND(I1429*H1429,2)</f>
        <v>0</v>
      </c>
      <c r="BL1429" s="19" t="s">
        <v>323</v>
      </c>
      <c r="BM1429" s="130" t="s">
        <v>1695</v>
      </c>
    </row>
    <row r="1430" spans="1:51" s="14" customFormat="1" ht="12">
      <c r="A1430" s="311"/>
      <c r="B1430" s="312"/>
      <c r="C1430" s="311"/>
      <c r="D1430" s="308" t="s">
        <v>179</v>
      </c>
      <c r="E1430" s="313" t="s">
        <v>3</v>
      </c>
      <c r="F1430" s="314" t="s">
        <v>1696</v>
      </c>
      <c r="G1430" s="311"/>
      <c r="H1430" s="315">
        <v>1</v>
      </c>
      <c r="I1430" s="268"/>
      <c r="J1430" s="311"/>
      <c r="K1430" s="311"/>
      <c r="L1430" s="139"/>
      <c r="M1430" s="141"/>
      <c r="N1430" s="142"/>
      <c r="O1430" s="142"/>
      <c r="P1430" s="142"/>
      <c r="Q1430" s="142"/>
      <c r="R1430" s="142"/>
      <c r="S1430" s="142"/>
      <c r="T1430" s="143"/>
      <c r="AT1430" s="140" t="s">
        <v>179</v>
      </c>
      <c r="AU1430" s="140" t="s">
        <v>78</v>
      </c>
      <c r="AV1430" s="14" t="s">
        <v>78</v>
      </c>
      <c r="AW1430" s="14" t="s">
        <v>30</v>
      </c>
      <c r="AX1430" s="14" t="s">
        <v>76</v>
      </c>
      <c r="AY1430" s="140" t="s">
        <v>168</v>
      </c>
    </row>
    <row r="1431" spans="1:65" s="2" customFormat="1" ht="90" customHeight="1">
      <c r="A1431" s="273"/>
      <c r="B1431" s="276"/>
      <c r="C1431" s="298" t="s">
        <v>1697</v>
      </c>
      <c r="D1431" s="298" t="s">
        <v>170</v>
      </c>
      <c r="E1431" s="299" t="s">
        <v>1698</v>
      </c>
      <c r="F1431" s="300" t="s">
        <v>1699</v>
      </c>
      <c r="G1431" s="301" t="s">
        <v>326</v>
      </c>
      <c r="H1431" s="302">
        <v>1</v>
      </c>
      <c r="I1431" s="266"/>
      <c r="J1431" s="303">
        <f>ROUND(I1431*H1431,2)</f>
        <v>0</v>
      </c>
      <c r="K1431" s="300" t="s">
        <v>3</v>
      </c>
      <c r="L1431" s="32"/>
      <c r="M1431" s="126" t="s">
        <v>3</v>
      </c>
      <c r="N1431" s="127" t="s">
        <v>39</v>
      </c>
      <c r="O1431" s="128">
        <v>0</v>
      </c>
      <c r="P1431" s="128">
        <f>O1431*H1431</f>
        <v>0</v>
      </c>
      <c r="Q1431" s="128">
        <v>0</v>
      </c>
      <c r="R1431" s="128">
        <f>Q1431*H1431</f>
        <v>0</v>
      </c>
      <c r="S1431" s="128">
        <v>0</v>
      </c>
      <c r="T1431" s="129">
        <f>S1431*H1431</f>
        <v>0</v>
      </c>
      <c r="U1431" s="31"/>
      <c r="V1431" s="31"/>
      <c r="W1431" s="31"/>
      <c r="X1431" s="31"/>
      <c r="Y1431" s="31"/>
      <c r="Z1431" s="31"/>
      <c r="AA1431" s="31"/>
      <c r="AB1431" s="31"/>
      <c r="AC1431" s="31"/>
      <c r="AD1431" s="31"/>
      <c r="AE1431" s="31"/>
      <c r="AR1431" s="130" t="s">
        <v>323</v>
      </c>
      <c r="AT1431" s="130" t="s">
        <v>170</v>
      </c>
      <c r="AU1431" s="130" t="s">
        <v>78</v>
      </c>
      <c r="AY1431" s="19" t="s">
        <v>168</v>
      </c>
      <c r="BE1431" s="131">
        <f>IF(N1431="základní",J1431,0)</f>
        <v>0</v>
      </c>
      <c r="BF1431" s="131">
        <f>IF(N1431="snížená",J1431,0)</f>
        <v>0</v>
      </c>
      <c r="BG1431" s="131">
        <f>IF(N1431="zákl. přenesená",J1431,0)</f>
        <v>0</v>
      </c>
      <c r="BH1431" s="131">
        <f>IF(N1431="sníž. přenesená",J1431,0)</f>
        <v>0</v>
      </c>
      <c r="BI1431" s="131">
        <f>IF(N1431="nulová",J1431,0)</f>
        <v>0</v>
      </c>
      <c r="BJ1431" s="19" t="s">
        <v>76</v>
      </c>
      <c r="BK1431" s="131">
        <f>ROUND(I1431*H1431,2)</f>
        <v>0</v>
      </c>
      <c r="BL1431" s="19" t="s">
        <v>323</v>
      </c>
      <c r="BM1431" s="130" t="s">
        <v>1700</v>
      </c>
    </row>
    <row r="1432" spans="1:51" s="14" customFormat="1" ht="12">
      <c r="A1432" s="311"/>
      <c r="B1432" s="312"/>
      <c r="C1432" s="311"/>
      <c r="D1432" s="308" t="s">
        <v>179</v>
      </c>
      <c r="E1432" s="313" t="s">
        <v>3</v>
      </c>
      <c r="F1432" s="314" t="s">
        <v>1701</v>
      </c>
      <c r="G1432" s="311"/>
      <c r="H1432" s="315">
        <v>1</v>
      </c>
      <c r="I1432" s="268"/>
      <c r="J1432" s="311"/>
      <c r="K1432" s="311"/>
      <c r="L1432" s="139"/>
      <c r="M1432" s="141"/>
      <c r="N1432" s="142"/>
      <c r="O1432" s="142"/>
      <c r="P1432" s="142"/>
      <c r="Q1432" s="142"/>
      <c r="R1432" s="142"/>
      <c r="S1432" s="142"/>
      <c r="T1432" s="143"/>
      <c r="AT1432" s="140" t="s">
        <v>179</v>
      </c>
      <c r="AU1432" s="140" t="s">
        <v>78</v>
      </c>
      <c r="AV1432" s="14" t="s">
        <v>78</v>
      </c>
      <c r="AW1432" s="14" t="s">
        <v>30</v>
      </c>
      <c r="AX1432" s="14" t="s">
        <v>76</v>
      </c>
      <c r="AY1432" s="140" t="s">
        <v>168</v>
      </c>
    </row>
    <row r="1433" spans="1:65" s="2" customFormat="1" ht="90" customHeight="1">
      <c r="A1433" s="273"/>
      <c r="B1433" s="276"/>
      <c r="C1433" s="298" t="s">
        <v>1702</v>
      </c>
      <c r="D1433" s="298" t="s">
        <v>170</v>
      </c>
      <c r="E1433" s="299" t="s">
        <v>1703</v>
      </c>
      <c r="F1433" s="300" t="s">
        <v>1704</v>
      </c>
      <c r="G1433" s="301" t="s">
        <v>326</v>
      </c>
      <c r="H1433" s="302">
        <v>1</v>
      </c>
      <c r="I1433" s="266"/>
      <c r="J1433" s="303">
        <f>ROUND(I1433*H1433,2)</f>
        <v>0</v>
      </c>
      <c r="K1433" s="300" t="s">
        <v>3</v>
      </c>
      <c r="L1433" s="32"/>
      <c r="M1433" s="126" t="s">
        <v>3</v>
      </c>
      <c r="N1433" s="127" t="s">
        <v>39</v>
      </c>
      <c r="O1433" s="128">
        <v>0</v>
      </c>
      <c r="P1433" s="128">
        <f>O1433*H1433</f>
        <v>0</v>
      </c>
      <c r="Q1433" s="128">
        <v>0</v>
      </c>
      <c r="R1433" s="128">
        <f>Q1433*H1433</f>
        <v>0</v>
      </c>
      <c r="S1433" s="128">
        <v>0</v>
      </c>
      <c r="T1433" s="129">
        <f>S1433*H1433</f>
        <v>0</v>
      </c>
      <c r="U1433" s="31"/>
      <c r="V1433" s="31"/>
      <c r="W1433" s="31"/>
      <c r="X1433" s="31"/>
      <c r="Y1433" s="31"/>
      <c r="Z1433" s="31"/>
      <c r="AA1433" s="31"/>
      <c r="AB1433" s="31"/>
      <c r="AC1433" s="31"/>
      <c r="AD1433" s="31"/>
      <c r="AE1433" s="31"/>
      <c r="AR1433" s="130" t="s">
        <v>323</v>
      </c>
      <c r="AT1433" s="130" t="s">
        <v>170</v>
      </c>
      <c r="AU1433" s="130" t="s">
        <v>78</v>
      </c>
      <c r="AY1433" s="19" t="s">
        <v>168</v>
      </c>
      <c r="BE1433" s="131">
        <f>IF(N1433="základní",J1433,0)</f>
        <v>0</v>
      </c>
      <c r="BF1433" s="131">
        <f>IF(N1433="snížená",J1433,0)</f>
        <v>0</v>
      </c>
      <c r="BG1433" s="131">
        <f>IF(N1433="zákl. přenesená",J1433,0)</f>
        <v>0</v>
      </c>
      <c r="BH1433" s="131">
        <f>IF(N1433="sníž. přenesená",J1433,0)</f>
        <v>0</v>
      </c>
      <c r="BI1433" s="131">
        <f>IF(N1433="nulová",J1433,0)</f>
        <v>0</v>
      </c>
      <c r="BJ1433" s="19" t="s">
        <v>76</v>
      </c>
      <c r="BK1433" s="131">
        <f>ROUND(I1433*H1433,2)</f>
        <v>0</v>
      </c>
      <c r="BL1433" s="19" t="s">
        <v>323</v>
      </c>
      <c r="BM1433" s="130" t="s">
        <v>1705</v>
      </c>
    </row>
    <row r="1434" spans="1:51" s="14" customFormat="1" ht="12">
      <c r="A1434" s="311"/>
      <c r="B1434" s="312"/>
      <c r="C1434" s="311"/>
      <c r="D1434" s="308" t="s">
        <v>179</v>
      </c>
      <c r="E1434" s="313" t="s">
        <v>3</v>
      </c>
      <c r="F1434" s="314" t="s">
        <v>1706</v>
      </c>
      <c r="G1434" s="311"/>
      <c r="H1434" s="315">
        <v>1</v>
      </c>
      <c r="I1434" s="268"/>
      <c r="J1434" s="311"/>
      <c r="K1434" s="311"/>
      <c r="L1434" s="139"/>
      <c r="M1434" s="141"/>
      <c r="N1434" s="142"/>
      <c r="O1434" s="142"/>
      <c r="P1434" s="142"/>
      <c r="Q1434" s="142"/>
      <c r="R1434" s="142"/>
      <c r="S1434" s="142"/>
      <c r="T1434" s="143"/>
      <c r="AT1434" s="140" t="s">
        <v>179</v>
      </c>
      <c r="AU1434" s="140" t="s">
        <v>78</v>
      </c>
      <c r="AV1434" s="14" t="s">
        <v>78</v>
      </c>
      <c r="AW1434" s="14" t="s">
        <v>30</v>
      </c>
      <c r="AX1434" s="14" t="s">
        <v>76</v>
      </c>
      <c r="AY1434" s="140" t="s">
        <v>168</v>
      </c>
    </row>
    <row r="1435" spans="1:65" s="2" customFormat="1" ht="90" customHeight="1">
      <c r="A1435" s="273"/>
      <c r="B1435" s="276"/>
      <c r="C1435" s="298" t="s">
        <v>1707</v>
      </c>
      <c r="D1435" s="298" t="s">
        <v>170</v>
      </c>
      <c r="E1435" s="299" t="s">
        <v>1708</v>
      </c>
      <c r="F1435" s="300" t="s">
        <v>1709</v>
      </c>
      <c r="G1435" s="301" t="s">
        <v>326</v>
      </c>
      <c r="H1435" s="302">
        <v>2</v>
      </c>
      <c r="I1435" s="266"/>
      <c r="J1435" s="303">
        <f>ROUND(I1435*H1435,2)</f>
        <v>0</v>
      </c>
      <c r="K1435" s="300" t="s">
        <v>3</v>
      </c>
      <c r="L1435" s="32"/>
      <c r="M1435" s="126" t="s">
        <v>3</v>
      </c>
      <c r="N1435" s="127" t="s">
        <v>39</v>
      </c>
      <c r="O1435" s="128">
        <v>0</v>
      </c>
      <c r="P1435" s="128">
        <f>O1435*H1435</f>
        <v>0</v>
      </c>
      <c r="Q1435" s="128">
        <v>0</v>
      </c>
      <c r="R1435" s="128">
        <f>Q1435*H1435</f>
        <v>0</v>
      </c>
      <c r="S1435" s="128">
        <v>0</v>
      </c>
      <c r="T1435" s="129">
        <f>S1435*H1435</f>
        <v>0</v>
      </c>
      <c r="U1435" s="31"/>
      <c r="V1435" s="31"/>
      <c r="W1435" s="31"/>
      <c r="X1435" s="31"/>
      <c r="Y1435" s="31"/>
      <c r="Z1435" s="31"/>
      <c r="AA1435" s="31"/>
      <c r="AB1435" s="31"/>
      <c r="AC1435" s="31"/>
      <c r="AD1435" s="31"/>
      <c r="AE1435" s="31"/>
      <c r="AR1435" s="130" t="s">
        <v>323</v>
      </c>
      <c r="AT1435" s="130" t="s">
        <v>170</v>
      </c>
      <c r="AU1435" s="130" t="s">
        <v>78</v>
      </c>
      <c r="AY1435" s="19" t="s">
        <v>168</v>
      </c>
      <c r="BE1435" s="131">
        <f>IF(N1435="základní",J1435,0)</f>
        <v>0</v>
      </c>
      <c r="BF1435" s="131">
        <f>IF(N1435="snížená",J1435,0)</f>
        <v>0</v>
      </c>
      <c r="BG1435" s="131">
        <f>IF(N1435="zákl. přenesená",J1435,0)</f>
        <v>0</v>
      </c>
      <c r="BH1435" s="131">
        <f>IF(N1435="sníž. přenesená",J1435,0)</f>
        <v>0</v>
      </c>
      <c r="BI1435" s="131">
        <f>IF(N1435="nulová",J1435,0)</f>
        <v>0</v>
      </c>
      <c r="BJ1435" s="19" t="s">
        <v>76</v>
      </c>
      <c r="BK1435" s="131">
        <f>ROUND(I1435*H1435,2)</f>
        <v>0</v>
      </c>
      <c r="BL1435" s="19" t="s">
        <v>323</v>
      </c>
      <c r="BM1435" s="130" t="s">
        <v>1710</v>
      </c>
    </row>
    <row r="1436" spans="1:51" s="14" customFormat="1" ht="12">
      <c r="A1436" s="311"/>
      <c r="B1436" s="312"/>
      <c r="C1436" s="311"/>
      <c r="D1436" s="308" t="s">
        <v>179</v>
      </c>
      <c r="E1436" s="313" t="s">
        <v>3</v>
      </c>
      <c r="F1436" s="314" t="s">
        <v>1711</v>
      </c>
      <c r="G1436" s="311"/>
      <c r="H1436" s="315">
        <v>2</v>
      </c>
      <c r="I1436" s="268"/>
      <c r="J1436" s="311"/>
      <c r="K1436" s="311"/>
      <c r="L1436" s="139"/>
      <c r="M1436" s="141"/>
      <c r="N1436" s="142"/>
      <c r="O1436" s="142"/>
      <c r="P1436" s="142"/>
      <c r="Q1436" s="142"/>
      <c r="R1436" s="142"/>
      <c r="S1436" s="142"/>
      <c r="T1436" s="143"/>
      <c r="AT1436" s="140" t="s">
        <v>179</v>
      </c>
      <c r="AU1436" s="140" t="s">
        <v>78</v>
      </c>
      <c r="AV1436" s="14" t="s">
        <v>78</v>
      </c>
      <c r="AW1436" s="14" t="s">
        <v>30</v>
      </c>
      <c r="AX1436" s="14" t="s">
        <v>76</v>
      </c>
      <c r="AY1436" s="140" t="s">
        <v>168</v>
      </c>
    </row>
    <row r="1437" spans="1:65" s="2" customFormat="1" ht="142.15" customHeight="1">
      <c r="A1437" s="273"/>
      <c r="B1437" s="276"/>
      <c r="C1437" s="298" t="s">
        <v>1712</v>
      </c>
      <c r="D1437" s="298" t="s">
        <v>170</v>
      </c>
      <c r="E1437" s="299" t="s">
        <v>1713</v>
      </c>
      <c r="F1437" s="300" t="s">
        <v>1714</v>
      </c>
      <c r="G1437" s="301" t="s">
        <v>326</v>
      </c>
      <c r="H1437" s="302">
        <v>1</v>
      </c>
      <c r="I1437" s="266"/>
      <c r="J1437" s="303">
        <f>ROUND(I1437*H1437,2)</f>
        <v>0</v>
      </c>
      <c r="K1437" s="300" t="s">
        <v>3</v>
      </c>
      <c r="L1437" s="32"/>
      <c r="M1437" s="126" t="s">
        <v>3</v>
      </c>
      <c r="N1437" s="127" t="s">
        <v>39</v>
      </c>
      <c r="O1437" s="128">
        <v>0</v>
      </c>
      <c r="P1437" s="128">
        <f>O1437*H1437</f>
        <v>0</v>
      </c>
      <c r="Q1437" s="128">
        <v>0</v>
      </c>
      <c r="R1437" s="128">
        <f>Q1437*H1437</f>
        <v>0</v>
      </c>
      <c r="S1437" s="128">
        <v>0</v>
      </c>
      <c r="T1437" s="129">
        <f>S1437*H1437</f>
        <v>0</v>
      </c>
      <c r="U1437" s="31"/>
      <c r="V1437" s="31"/>
      <c r="W1437" s="31"/>
      <c r="X1437" s="31"/>
      <c r="Y1437" s="31"/>
      <c r="Z1437" s="31"/>
      <c r="AA1437" s="31"/>
      <c r="AB1437" s="31"/>
      <c r="AC1437" s="31"/>
      <c r="AD1437" s="31"/>
      <c r="AE1437" s="31"/>
      <c r="AR1437" s="130" t="s">
        <v>323</v>
      </c>
      <c r="AT1437" s="130" t="s">
        <v>170</v>
      </c>
      <c r="AU1437" s="130" t="s">
        <v>78</v>
      </c>
      <c r="AY1437" s="19" t="s">
        <v>168</v>
      </c>
      <c r="BE1437" s="131">
        <f>IF(N1437="základní",J1437,0)</f>
        <v>0</v>
      </c>
      <c r="BF1437" s="131">
        <f>IF(N1437="snížená",J1437,0)</f>
        <v>0</v>
      </c>
      <c r="BG1437" s="131">
        <f>IF(N1437="zákl. přenesená",J1437,0)</f>
        <v>0</v>
      </c>
      <c r="BH1437" s="131">
        <f>IF(N1437="sníž. přenesená",J1437,0)</f>
        <v>0</v>
      </c>
      <c r="BI1437" s="131">
        <f>IF(N1437="nulová",J1437,0)</f>
        <v>0</v>
      </c>
      <c r="BJ1437" s="19" t="s">
        <v>76</v>
      </c>
      <c r="BK1437" s="131">
        <f>ROUND(I1437*H1437,2)</f>
        <v>0</v>
      </c>
      <c r="BL1437" s="19" t="s">
        <v>323</v>
      </c>
      <c r="BM1437" s="130" t="s">
        <v>1715</v>
      </c>
    </row>
    <row r="1438" spans="1:51" s="14" customFormat="1" ht="12">
      <c r="A1438" s="311"/>
      <c r="B1438" s="312"/>
      <c r="C1438" s="311"/>
      <c r="D1438" s="308" t="s">
        <v>179</v>
      </c>
      <c r="E1438" s="313" t="s">
        <v>3</v>
      </c>
      <c r="F1438" s="314" t="s">
        <v>1716</v>
      </c>
      <c r="G1438" s="311"/>
      <c r="H1438" s="315">
        <v>1</v>
      </c>
      <c r="I1438" s="268"/>
      <c r="J1438" s="311"/>
      <c r="K1438" s="311"/>
      <c r="L1438" s="139"/>
      <c r="M1438" s="141"/>
      <c r="N1438" s="142"/>
      <c r="O1438" s="142"/>
      <c r="P1438" s="142"/>
      <c r="Q1438" s="142"/>
      <c r="R1438" s="142"/>
      <c r="S1438" s="142"/>
      <c r="T1438" s="143"/>
      <c r="AT1438" s="140" t="s">
        <v>179</v>
      </c>
      <c r="AU1438" s="140" t="s">
        <v>78</v>
      </c>
      <c r="AV1438" s="14" t="s">
        <v>78</v>
      </c>
      <c r="AW1438" s="14" t="s">
        <v>30</v>
      </c>
      <c r="AX1438" s="14" t="s">
        <v>76</v>
      </c>
      <c r="AY1438" s="140" t="s">
        <v>168</v>
      </c>
    </row>
    <row r="1439" spans="1:65" s="2" customFormat="1" ht="153.4" customHeight="1">
      <c r="A1439" s="273"/>
      <c r="B1439" s="276"/>
      <c r="C1439" s="298" t="s">
        <v>1717</v>
      </c>
      <c r="D1439" s="298" t="s">
        <v>170</v>
      </c>
      <c r="E1439" s="299" t="s">
        <v>1718</v>
      </c>
      <c r="F1439" s="300" t="s">
        <v>1719</v>
      </c>
      <c r="G1439" s="301" t="s">
        <v>326</v>
      </c>
      <c r="H1439" s="302">
        <v>1</v>
      </c>
      <c r="I1439" s="266"/>
      <c r="J1439" s="303">
        <f>ROUND(I1439*H1439,2)</f>
        <v>0</v>
      </c>
      <c r="K1439" s="300" t="s">
        <v>3</v>
      </c>
      <c r="L1439" s="32"/>
      <c r="M1439" s="126" t="s">
        <v>3</v>
      </c>
      <c r="N1439" s="127" t="s">
        <v>39</v>
      </c>
      <c r="O1439" s="128">
        <v>0</v>
      </c>
      <c r="P1439" s="128">
        <f>O1439*H1439</f>
        <v>0</v>
      </c>
      <c r="Q1439" s="128">
        <v>0</v>
      </c>
      <c r="R1439" s="128">
        <f>Q1439*H1439</f>
        <v>0</v>
      </c>
      <c r="S1439" s="128">
        <v>0</v>
      </c>
      <c r="T1439" s="129">
        <f>S1439*H1439</f>
        <v>0</v>
      </c>
      <c r="U1439" s="31"/>
      <c r="V1439" s="31"/>
      <c r="W1439" s="31"/>
      <c r="X1439" s="31"/>
      <c r="Y1439" s="31"/>
      <c r="Z1439" s="31"/>
      <c r="AA1439" s="31"/>
      <c r="AB1439" s="31"/>
      <c r="AC1439" s="31"/>
      <c r="AD1439" s="31"/>
      <c r="AE1439" s="31"/>
      <c r="AR1439" s="130" t="s">
        <v>323</v>
      </c>
      <c r="AT1439" s="130" t="s">
        <v>170</v>
      </c>
      <c r="AU1439" s="130" t="s">
        <v>78</v>
      </c>
      <c r="AY1439" s="19" t="s">
        <v>168</v>
      </c>
      <c r="BE1439" s="131">
        <f>IF(N1439="základní",J1439,0)</f>
        <v>0</v>
      </c>
      <c r="BF1439" s="131">
        <f>IF(N1439="snížená",J1439,0)</f>
        <v>0</v>
      </c>
      <c r="BG1439" s="131">
        <f>IF(N1439="zákl. přenesená",J1439,0)</f>
        <v>0</v>
      </c>
      <c r="BH1439" s="131">
        <f>IF(N1439="sníž. přenesená",J1439,0)</f>
        <v>0</v>
      </c>
      <c r="BI1439" s="131">
        <f>IF(N1439="nulová",J1439,0)</f>
        <v>0</v>
      </c>
      <c r="BJ1439" s="19" t="s">
        <v>76</v>
      </c>
      <c r="BK1439" s="131">
        <f>ROUND(I1439*H1439,2)</f>
        <v>0</v>
      </c>
      <c r="BL1439" s="19" t="s">
        <v>323</v>
      </c>
      <c r="BM1439" s="130" t="s">
        <v>1720</v>
      </c>
    </row>
    <row r="1440" spans="1:51" s="14" customFormat="1" ht="12">
      <c r="A1440" s="311"/>
      <c r="B1440" s="312"/>
      <c r="C1440" s="311"/>
      <c r="D1440" s="308" t="s">
        <v>179</v>
      </c>
      <c r="E1440" s="313" t="s">
        <v>3</v>
      </c>
      <c r="F1440" s="314" t="s">
        <v>1721</v>
      </c>
      <c r="G1440" s="311"/>
      <c r="H1440" s="315">
        <v>1</v>
      </c>
      <c r="I1440" s="268"/>
      <c r="J1440" s="311"/>
      <c r="K1440" s="311"/>
      <c r="L1440" s="139"/>
      <c r="M1440" s="141"/>
      <c r="N1440" s="142"/>
      <c r="O1440" s="142"/>
      <c r="P1440" s="142"/>
      <c r="Q1440" s="142"/>
      <c r="R1440" s="142"/>
      <c r="S1440" s="142"/>
      <c r="T1440" s="143"/>
      <c r="AT1440" s="140" t="s">
        <v>179</v>
      </c>
      <c r="AU1440" s="140" t="s">
        <v>78</v>
      </c>
      <c r="AV1440" s="14" t="s">
        <v>78</v>
      </c>
      <c r="AW1440" s="14" t="s">
        <v>30</v>
      </c>
      <c r="AX1440" s="14" t="s">
        <v>76</v>
      </c>
      <c r="AY1440" s="140" t="s">
        <v>168</v>
      </c>
    </row>
    <row r="1441" spans="1:65" s="2" customFormat="1" ht="167.1" customHeight="1">
      <c r="A1441" s="273"/>
      <c r="B1441" s="276"/>
      <c r="C1441" s="298" t="s">
        <v>1722</v>
      </c>
      <c r="D1441" s="298" t="s">
        <v>170</v>
      </c>
      <c r="E1441" s="299" t="s">
        <v>1723</v>
      </c>
      <c r="F1441" s="300" t="s">
        <v>1724</v>
      </c>
      <c r="G1441" s="301" t="s">
        <v>326</v>
      </c>
      <c r="H1441" s="302">
        <v>1</v>
      </c>
      <c r="I1441" s="266"/>
      <c r="J1441" s="303">
        <f>ROUND(I1441*H1441,2)</f>
        <v>0</v>
      </c>
      <c r="K1441" s="300" t="s">
        <v>3</v>
      </c>
      <c r="L1441" s="32"/>
      <c r="M1441" s="126" t="s">
        <v>3</v>
      </c>
      <c r="N1441" s="127" t="s">
        <v>39</v>
      </c>
      <c r="O1441" s="128">
        <v>0</v>
      </c>
      <c r="P1441" s="128">
        <f>O1441*H1441</f>
        <v>0</v>
      </c>
      <c r="Q1441" s="128">
        <v>0</v>
      </c>
      <c r="R1441" s="128">
        <f>Q1441*H1441</f>
        <v>0</v>
      </c>
      <c r="S1441" s="128">
        <v>0</v>
      </c>
      <c r="T1441" s="129">
        <f>S1441*H1441</f>
        <v>0</v>
      </c>
      <c r="U1441" s="31"/>
      <c r="V1441" s="31"/>
      <c r="W1441" s="31"/>
      <c r="X1441" s="31"/>
      <c r="Y1441" s="31"/>
      <c r="Z1441" s="31"/>
      <c r="AA1441" s="31"/>
      <c r="AB1441" s="31"/>
      <c r="AC1441" s="31"/>
      <c r="AD1441" s="31"/>
      <c r="AE1441" s="31"/>
      <c r="AR1441" s="130" t="s">
        <v>323</v>
      </c>
      <c r="AT1441" s="130" t="s">
        <v>170</v>
      </c>
      <c r="AU1441" s="130" t="s">
        <v>78</v>
      </c>
      <c r="AY1441" s="19" t="s">
        <v>168</v>
      </c>
      <c r="BE1441" s="131">
        <f>IF(N1441="základní",J1441,0)</f>
        <v>0</v>
      </c>
      <c r="BF1441" s="131">
        <f>IF(N1441="snížená",J1441,0)</f>
        <v>0</v>
      </c>
      <c r="BG1441" s="131">
        <f>IF(N1441="zákl. přenesená",J1441,0)</f>
        <v>0</v>
      </c>
      <c r="BH1441" s="131">
        <f>IF(N1441="sníž. přenesená",J1441,0)</f>
        <v>0</v>
      </c>
      <c r="BI1441" s="131">
        <f>IF(N1441="nulová",J1441,0)</f>
        <v>0</v>
      </c>
      <c r="BJ1441" s="19" t="s">
        <v>76</v>
      </c>
      <c r="BK1441" s="131">
        <f>ROUND(I1441*H1441,2)</f>
        <v>0</v>
      </c>
      <c r="BL1441" s="19" t="s">
        <v>323</v>
      </c>
      <c r="BM1441" s="130" t="s">
        <v>1725</v>
      </c>
    </row>
    <row r="1442" spans="1:51" s="14" customFormat="1" ht="12">
      <c r="A1442" s="311"/>
      <c r="B1442" s="312"/>
      <c r="C1442" s="311"/>
      <c r="D1442" s="308" t="s">
        <v>179</v>
      </c>
      <c r="E1442" s="313" t="s">
        <v>3</v>
      </c>
      <c r="F1442" s="314" t="s">
        <v>1726</v>
      </c>
      <c r="G1442" s="311"/>
      <c r="H1442" s="315">
        <v>1</v>
      </c>
      <c r="I1442" s="268"/>
      <c r="J1442" s="311"/>
      <c r="K1442" s="311"/>
      <c r="L1442" s="139"/>
      <c r="M1442" s="141"/>
      <c r="N1442" s="142"/>
      <c r="O1442" s="142"/>
      <c r="P1442" s="142"/>
      <c r="Q1442" s="142"/>
      <c r="R1442" s="142"/>
      <c r="S1442" s="142"/>
      <c r="T1442" s="143"/>
      <c r="AT1442" s="140" t="s">
        <v>179</v>
      </c>
      <c r="AU1442" s="140" t="s">
        <v>78</v>
      </c>
      <c r="AV1442" s="14" t="s">
        <v>78</v>
      </c>
      <c r="AW1442" s="14" t="s">
        <v>30</v>
      </c>
      <c r="AX1442" s="14" t="s">
        <v>76</v>
      </c>
      <c r="AY1442" s="140" t="s">
        <v>168</v>
      </c>
    </row>
    <row r="1443" spans="1:65" s="2" customFormat="1" ht="128.65" customHeight="1">
      <c r="A1443" s="273"/>
      <c r="B1443" s="276"/>
      <c r="C1443" s="298" t="s">
        <v>1727</v>
      </c>
      <c r="D1443" s="298" t="s">
        <v>170</v>
      </c>
      <c r="E1443" s="299" t="s">
        <v>1728</v>
      </c>
      <c r="F1443" s="300" t="s">
        <v>1729</v>
      </c>
      <c r="G1443" s="301" t="s">
        <v>326</v>
      </c>
      <c r="H1443" s="302">
        <v>2</v>
      </c>
      <c r="I1443" s="266"/>
      <c r="J1443" s="303">
        <f>ROUND(I1443*H1443,2)</f>
        <v>0</v>
      </c>
      <c r="K1443" s="300" t="s">
        <v>3</v>
      </c>
      <c r="L1443" s="32"/>
      <c r="M1443" s="126" t="s">
        <v>3</v>
      </c>
      <c r="N1443" s="127" t="s">
        <v>39</v>
      </c>
      <c r="O1443" s="128">
        <v>0</v>
      </c>
      <c r="P1443" s="128">
        <f>O1443*H1443</f>
        <v>0</v>
      </c>
      <c r="Q1443" s="128">
        <v>0</v>
      </c>
      <c r="R1443" s="128">
        <f>Q1443*H1443</f>
        <v>0</v>
      </c>
      <c r="S1443" s="128">
        <v>0</v>
      </c>
      <c r="T1443" s="129">
        <f>S1443*H1443</f>
        <v>0</v>
      </c>
      <c r="U1443" s="31"/>
      <c r="V1443" s="31"/>
      <c r="W1443" s="31"/>
      <c r="X1443" s="31"/>
      <c r="Y1443" s="31"/>
      <c r="Z1443" s="31"/>
      <c r="AA1443" s="31"/>
      <c r="AB1443" s="31"/>
      <c r="AC1443" s="31"/>
      <c r="AD1443" s="31"/>
      <c r="AE1443" s="31"/>
      <c r="AR1443" s="130" t="s">
        <v>323</v>
      </c>
      <c r="AT1443" s="130" t="s">
        <v>170</v>
      </c>
      <c r="AU1443" s="130" t="s">
        <v>78</v>
      </c>
      <c r="AY1443" s="19" t="s">
        <v>168</v>
      </c>
      <c r="BE1443" s="131">
        <f>IF(N1443="základní",J1443,0)</f>
        <v>0</v>
      </c>
      <c r="BF1443" s="131">
        <f>IF(N1443="snížená",J1443,0)</f>
        <v>0</v>
      </c>
      <c r="BG1443" s="131">
        <f>IF(N1443="zákl. přenesená",J1443,0)</f>
        <v>0</v>
      </c>
      <c r="BH1443" s="131">
        <f>IF(N1443="sníž. přenesená",J1443,0)</f>
        <v>0</v>
      </c>
      <c r="BI1443" s="131">
        <f>IF(N1443="nulová",J1443,0)</f>
        <v>0</v>
      </c>
      <c r="BJ1443" s="19" t="s">
        <v>76</v>
      </c>
      <c r="BK1443" s="131">
        <f>ROUND(I1443*H1443,2)</f>
        <v>0</v>
      </c>
      <c r="BL1443" s="19" t="s">
        <v>323</v>
      </c>
      <c r="BM1443" s="130" t="s">
        <v>1730</v>
      </c>
    </row>
    <row r="1444" spans="1:51" s="14" customFormat="1" ht="12">
      <c r="A1444" s="311"/>
      <c r="B1444" s="312"/>
      <c r="C1444" s="311"/>
      <c r="D1444" s="308" t="s">
        <v>179</v>
      </c>
      <c r="E1444" s="313" t="s">
        <v>3</v>
      </c>
      <c r="F1444" s="314" t="s">
        <v>1731</v>
      </c>
      <c r="G1444" s="311"/>
      <c r="H1444" s="315">
        <v>2</v>
      </c>
      <c r="I1444" s="268"/>
      <c r="J1444" s="311"/>
      <c r="K1444" s="311"/>
      <c r="L1444" s="139"/>
      <c r="M1444" s="141"/>
      <c r="N1444" s="142"/>
      <c r="O1444" s="142"/>
      <c r="P1444" s="142"/>
      <c r="Q1444" s="142"/>
      <c r="R1444" s="142"/>
      <c r="S1444" s="142"/>
      <c r="T1444" s="143"/>
      <c r="AT1444" s="140" t="s">
        <v>179</v>
      </c>
      <c r="AU1444" s="140" t="s">
        <v>78</v>
      </c>
      <c r="AV1444" s="14" t="s">
        <v>78</v>
      </c>
      <c r="AW1444" s="14" t="s">
        <v>30</v>
      </c>
      <c r="AX1444" s="14" t="s">
        <v>76</v>
      </c>
      <c r="AY1444" s="140" t="s">
        <v>168</v>
      </c>
    </row>
    <row r="1445" spans="1:65" s="2" customFormat="1" ht="153.4" customHeight="1">
      <c r="A1445" s="273"/>
      <c r="B1445" s="276"/>
      <c r="C1445" s="298" t="s">
        <v>1732</v>
      </c>
      <c r="D1445" s="298" t="s">
        <v>170</v>
      </c>
      <c r="E1445" s="299" t="s">
        <v>1733</v>
      </c>
      <c r="F1445" s="300" t="s">
        <v>1734</v>
      </c>
      <c r="G1445" s="301" t="s">
        <v>326</v>
      </c>
      <c r="H1445" s="302">
        <v>1</v>
      </c>
      <c r="I1445" s="266"/>
      <c r="J1445" s="303">
        <f>ROUND(I1445*H1445,2)</f>
        <v>0</v>
      </c>
      <c r="K1445" s="300" t="s">
        <v>3</v>
      </c>
      <c r="L1445" s="32"/>
      <c r="M1445" s="126" t="s">
        <v>3</v>
      </c>
      <c r="N1445" s="127" t="s">
        <v>39</v>
      </c>
      <c r="O1445" s="128">
        <v>0</v>
      </c>
      <c r="P1445" s="128">
        <f>O1445*H1445</f>
        <v>0</v>
      </c>
      <c r="Q1445" s="128">
        <v>0</v>
      </c>
      <c r="R1445" s="128">
        <f>Q1445*H1445</f>
        <v>0</v>
      </c>
      <c r="S1445" s="128">
        <v>0</v>
      </c>
      <c r="T1445" s="129">
        <f>S1445*H1445</f>
        <v>0</v>
      </c>
      <c r="U1445" s="31"/>
      <c r="V1445" s="31"/>
      <c r="W1445" s="31"/>
      <c r="X1445" s="31"/>
      <c r="Y1445" s="31"/>
      <c r="Z1445" s="31"/>
      <c r="AA1445" s="31"/>
      <c r="AB1445" s="31"/>
      <c r="AC1445" s="31"/>
      <c r="AD1445" s="31"/>
      <c r="AE1445" s="31"/>
      <c r="AR1445" s="130" t="s">
        <v>323</v>
      </c>
      <c r="AT1445" s="130" t="s">
        <v>170</v>
      </c>
      <c r="AU1445" s="130" t="s">
        <v>78</v>
      </c>
      <c r="AY1445" s="19" t="s">
        <v>168</v>
      </c>
      <c r="BE1445" s="131">
        <f>IF(N1445="základní",J1445,0)</f>
        <v>0</v>
      </c>
      <c r="BF1445" s="131">
        <f>IF(N1445="snížená",J1445,0)</f>
        <v>0</v>
      </c>
      <c r="BG1445" s="131">
        <f>IF(N1445="zákl. přenesená",J1445,0)</f>
        <v>0</v>
      </c>
      <c r="BH1445" s="131">
        <f>IF(N1445="sníž. přenesená",J1445,0)</f>
        <v>0</v>
      </c>
      <c r="BI1445" s="131">
        <f>IF(N1445="nulová",J1445,0)</f>
        <v>0</v>
      </c>
      <c r="BJ1445" s="19" t="s">
        <v>76</v>
      </c>
      <c r="BK1445" s="131">
        <f>ROUND(I1445*H1445,2)</f>
        <v>0</v>
      </c>
      <c r="BL1445" s="19" t="s">
        <v>323</v>
      </c>
      <c r="BM1445" s="130" t="s">
        <v>1735</v>
      </c>
    </row>
    <row r="1446" spans="1:51" s="14" customFormat="1" ht="12">
      <c r="A1446" s="311"/>
      <c r="B1446" s="312"/>
      <c r="C1446" s="311"/>
      <c r="D1446" s="308" t="s">
        <v>179</v>
      </c>
      <c r="E1446" s="313" t="s">
        <v>3</v>
      </c>
      <c r="F1446" s="314" t="s">
        <v>1736</v>
      </c>
      <c r="G1446" s="311"/>
      <c r="H1446" s="315">
        <v>1</v>
      </c>
      <c r="I1446" s="268"/>
      <c r="J1446" s="311"/>
      <c r="K1446" s="311"/>
      <c r="L1446" s="139"/>
      <c r="M1446" s="141"/>
      <c r="N1446" s="142"/>
      <c r="O1446" s="142"/>
      <c r="P1446" s="142"/>
      <c r="Q1446" s="142"/>
      <c r="R1446" s="142"/>
      <c r="S1446" s="142"/>
      <c r="T1446" s="143"/>
      <c r="AT1446" s="140" t="s">
        <v>179</v>
      </c>
      <c r="AU1446" s="140" t="s">
        <v>78</v>
      </c>
      <c r="AV1446" s="14" t="s">
        <v>78</v>
      </c>
      <c r="AW1446" s="14" t="s">
        <v>30</v>
      </c>
      <c r="AX1446" s="14" t="s">
        <v>76</v>
      </c>
      <c r="AY1446" s="140" t="s">
        <v>168</v>
      </c>
    </row>
    <row r="1447" spans="1:65" s="2" customFormat="1" ht="101.25" customHeight="1">
      <c r="A1447" s="273"/>
      <c r="B1447" s="276"/>
      <c r="C1447" s="298" t="s">
        <v>1737</v>
      </c>
      <c r="D1447" s="298" t="s">
        <v>170</v>
      </c>
      <c r="E1447" s="299" t="s">
        <v>1738</v>
      </c>
      <c r="F1447" s="300" t="s">
        <v>1739</v>
      </c>
      <c r="G1447" s="301" t="s">
        <v>326</v>
      </c>
      <c r="H1447" s="302">
        <v>1</v>
      </c>
      <c r="I1447" s="266"/>
      <c r="J1447" s="303">
        <f>ROUND(I1447*H1447,2)</f>
        <v>0</v>
      </c>
      <c r="K1447" s="300" t="s">
        <v>3</v>
      </c>
      <c r="L1447" s="32"/>
      <c r="M1447" s="126" t="s">
        <v>3</v>
      </c>
      <c r="N1447" s="127" t="s">
        <v>39</v>
      </c>
      <c r="O1447" s="128">
        <v>0</v>
      </c>
      <c r="P1447" s="128">
        <f>O1447*H1447</f>
        <v>0</v>
      </c>
      <c r="Q1447" s="128">
        <v>0</v>
      </c>
      <c r="R1447" s="128">
        <f>Q1447*H1447</f>
        <v>0</v>
      </c>
      <c r="S1447" s="128">
        <v>0</v>
      </c>
      <c r="T1447" s="129">
        <f>S1447*H1447</f>
        <v>0</v>
      </c>
      <c r="U1447" s="31"/>
      <c r="V1447" s="31"/>
      <c r="W1447" s="31"/>
      <c r="X1447" s="31"/>
      <c r="Y1447" s="31"/>
      <c r="Z1447" s="31"/>
      <c r="AA1447" s="31"/>
      <c r="AB1447" s="31"/>
      <c r="AC1447" s="31"/>
      <c r="AD1447" s="31"/>
      <c r="AE1447" s="31"/>
      <c r="AR1447" s="130" t="s">
        <v>323</v>
      </c>
      <c r="AT1447" s="130" t="s">
        <v>170</v>
      </c>
      <c r="AU1447" s="130" t="s">
        <v>78</v>
      </c>
      <c r="AY1447" s="19" t="s">
        <v>168</v>
      </c>
      <c r="BE1447" s="131">
        <f>IF(N1447="základní",J1447,0)</f>
        <v>0</v>
      </c>
      <c r="BF1447" s="131">
        <f>IF(N1447="snížená",J1447,0)</f>
        <v>0</v>
      </c>
      <c r="BG1447" s="131">
        <f>IF(N1447="zákl. přenesená",J1447,0)</f>
        <v>0</v>
      </c>
      <c r="BH1447" s="131">
        <f>IF(N1447="sníž. přenesená",J1447,0)</f>
        <v>0</v>
      </c>
      <c r="BI1447" s="131">
        <f>IF(N1447="nulová",J1447,0)</f>
        <v>0</v>
      </c>
      <c r="BJ1447" s="19" t="s">
        <v>76</v>
      </c>
      <c r="BK1447" s="131">
        <f>ROUND(I1447*H1447,2)</f>
        <v>0</v>
      </c>
      <c r="BL1447" s="19" t="s">
        <v>323</v>
      </c>
      <c r="BM1447" s="130" t="s">
        <v>1740</v>
      </c>
    </row>
    <row r="1448" spans="1:51" s="14" customFormat="1" ht="12">
      <c r="A1448" s="311"/>
      <c r="B1448" s="312"/>
      <c r="C1448" s="311"/>
      <c r="D1448" s="308" t="s">
        <v>179</v>
      </c>
      <c r="E1448" s="313" t="s">
        <v>3</v>
      </c>
      <c r="F1448" s="314" t="s">
        <v>1741</v>
      </c>
      <c r="G1448" s="311"/>
      <c r="H1448" s="315">
        <v>1</v>
      </c>
      <c r="I1448" s="268"/>
      <c r="J1448" s="311"/>
      <c r="K1448" s="311"/>
      <c r="L1448" s="139"/>
      <c r="M1448" s="141"/>
      <c r="N1448" s="142"/>
      <c r="O1448" s="142"/>
      <c r="P1448" s="142"/>
      <c r="Q1448" s="142"/>
      <c r="R1448" s="142"/>
      <c r="S1448" s="142"/>
      <c r="T1448" s="143"/>
      <c r="AT1448" s="140" t="s">
        <v>179</v>
      </c>
      <c r="AU1448" s="140" t="s">
        <v>78</v>
      </c>
      <c r="AV1448" s="14" t="s">
        <v>78</v>
      </c>
      <c r="AW1448" s="14" t="s">
        <v>30</v>
      </c>
      <c r="AX1448" s="14" t="s">
        <v>76</v>
      </c>
      <c r="AY1448" s="140" t="s">
        <v>168</v>
      </c>
    </row>
    <row r="1449" spans="1:65" s="2" customFormat="1" ht="90" customHeight="1">
      <c r="A1449" s="273"/>
      <c r="B1449" s="276"/>
      <c r="C1449" s="298" t="s">
        <v>1742</v>
      </c>
      <c r="D1449" s="298" t="s">
        <v>170</v>
      </c>
      <c r="E1449" s="299" t="s">
        <v>1743</v>
      </c>
      <c r="F1449" s="300" t="s">
        <v>1744</v>
      </c>
      <c r="G1449" s="301" t="s">
        <v>326</v>
      </c>
      <c r="H1449" s="302">
        <v>1</v>
      </c>
      <c r="I1449" s="266"/>
      <c r="J1449" s="303">
        <f>ROUND(I1449*H1449,2)</f>
        <v>0</v>
      </c>
      <c r="K1449" s="300" t="s">
        <v>3</v>
      </c>
      <c r="L1449" s="32"/>
      <c r="M1449" s="126" t="s">
        <v>3</v>
      </c>
      <c r="N1449" s="127" t="s">
        <v>39</v>
      </c>
      <c r="O1449" s="128">
        <v>0</v>
      </c>
      <c r="P1449" s="128">
        <f>O1449*H1449</f>
        <v>0</v>
      </c>
      <c r="Q1449" s="128">
        <v>0</v>
      </c>
      <c r="R1449" s="128">
        <f>Q1449*H1449</f>
        <v>0</v>
      </c>
      <c r="S1449" s="128">
        <v>0</v>
      </c>
      <c r="T1449" s="129">
        <f>S1449*H1449</f>
        <v>0</v>
      </c>
      <c r="U1449" s="31"/>
      <c r="V1449" s="31"/>
      <c r="W1449" s="31"/>
      <c r="X1449" s="31"/>
      <c r="Y1449" s="31"/>
      <c r="Z1449" s="31"/>
      <c r="AA1449" s="31"/>
      <c r="AB1449" s="31"/>
      <c r="AC1449" s="31"/>
      <c r="AD1449" s="31"/>
      <c r="AE1449" s="31"/>
      <c r="AR1449" s="130" t="s">
        <v>323</v>
      </c>
      <c r="AT1449" s="130" t="s">
        <v>170</v>
      </c>
      <c r="AU1449" s="130" t="s">
        <v>78</v>
      </c>
      <c r="AY1449" s="19" t="s">
        <v>168</v>
      </c>
      <c r="BE1449" s="131">
        <f>IF(N1449="základní",J1449,0)</f>
        <v>0</v>
      </c>
      <c r="BF1449" s="131">
        <f>IF(N1449="snížená",J1449,0)</f>
        <v>0</v>
      </c>
      <c r="BG1449" s="131">
        <f>IF(N1449="zákl. přenesená",J1449,0)</f>
        <v>0</v>
      </c>
      <c r="BH1449" s="131">
        <f>IF(N1449="sníž. přenesená",J1449,0)</f>
        <v>0</v>
      </c>
      <c r="BI1449" s="131">
        <f>IF(N1449="nulová",J1449,0)</f>
        <v>0</v>
      </c>
      <c r="BJ1449" s="19" t="s">
        <v>76</v>
      </c>
      <c r="BK1449" s="131">
        <f>ROUND(I1449*H1449,2)</f>
        <v>0</v>
      </c>
      <c r="BL1449" s="19" t="s">
        <v>323</v>
      </c>
      <c r="BM1449" s="130" t="s">
        <v>1745</v>
      </c>
    </row>
    <row r="1450" spans="1:51" s="14" customFormat="1" ht="12">
      <c r="A1450" s="311"/>
      <c r="B1450" s="312"/>
      <c r="C1450" s="311"/>
      <c r="D1450" s="308" t="s">
        <v>179</v>
      </c>
      <c r="E1450" s="313" t="s">
        <v>3</v>
      </c>
      <c r="F1450" s="314" t="s">
        <v>1746</v>
      </c>
      <c r="G1450" s="311"/>
      <c r="H1450" s="315">
        <v>1</v>
      </c>
      <c r="I1450" s="268"/>
      <c r="J1450" s="311"/>
      <c r="K1450" s="311"/>
      <c r="L1450" s="139"/>
      <c r="M1450" s="141"/>
      <c r="N1450" s="142"/>
      <c r="O1450" s="142"/>
      <c r="P1450" s="142"/>
      <c r="Q1450" s="142"/>
      <c r="R1450" s="142"/>
      <c r="S1450" s="142"/>
      <c r="T1450" s="143"/>
      <c r="AT1450" s="140" t="s">
        <v>179</v>
      </c>
      <c r="AU1450" s="140" t="s">
        <v>78</v>
      </c>
      <c r="AV1450" s="14" t="s">
        <v>78</v>
      </c>
      <c r="AW1450" s="14" t="s">
        <v>30</v>
      </c>
      <c r="AX1450" s="14" t="s">
        <v>76</v>
      </c>
      <c r="AY1450" s="140" t="s">
        <v>168</v>
      </c>
    </row>
    <row r="1451" spans="1:65" s="2" customFormat="1" ht="24.2" customHeight="1">
      <c r="A1451" s="273"/>
      <c r="B1451" s="276"/>
      <c r="C1451" s="298" t="s">
        <v>1747</v>
      </c>
      <c r="D1451" s="298" t="s">
        <v>170</v>
      </c>
      <c r="E1451" s="299" t="s">
        <v>1748</v>
      </c>
      <c r="F1451" s="300" t="s">
        <v>1749</v>
      </c>
      <c r="G1451" s="301" t="s">
        <v>824</v>
      </c>
      <c r="H1451" s="302">
        <v>2635.96</v>
      </c>
      <c r="I1451" s="266"/>
      <c r="J1451" s="303">
        <f>ROUND(I1451*H1451,2)</f>
        <v>0</v>
      </c>
      <c r="K1451" s="300" t="s">
        <v>174</v>
      </c>
      <c r="L1451" s="32"/>
      <c r="M1451" s="126" t="s">
        <v>3</v>
      </c>
      <c r="N1451" s="127" t="s">
        <v>39</v>
      </c>
      <c r="O1451" s="128">
        <v>0</v>
      </c>
      <c r="P1451" s="128">
        <f>O1451*H1451</f>
        <v>0</v>
      </c>
      <c r="Q1451" s="128">
        <v>0</v>
      </c>
      <c r="R1451" s="128">
        <f>Q1451*H1451</f>
        <v>0</v>
      </c>
      <c r="S1451" s="128">
        <v>0</v>
      </c>
      <c r="T1451" s="129">
        <f>S1451*H1451</f>
        <v>0</v>
      </c>
      <c r="U1451" s="31"/>
      <c r="V1451" s="31"/>
      <c r="W1451" s="31"/>
      <c r="X1451" s="31"/>
      <c r="Y1451" s="31"/>
      <c r="Z1451" s="31"/>
      <c r="AA1451" s="31"/>
      <c r="AB1451" s="31"/>
      <c r="AC1451" s="31"/>
      <c r="AD1451" s="31"/>
      <c r="AE1451" s="31"/>
      <c r="AR1451" s="130" t="s">
        <v>323</v>
      </c>
      <c r="AT1451" s="130" t="s">
        <v>170</v>
      </c>
      <c r="AU1451" s="130" t="s">
        <v>78</v>
      </c>
      <c r="AY1451" s="19" t="s">
        <v>168</v>
      </c>
      <c r="BE1451" s="131">
        <f>IF(N1451="základní",J1451,0)</f>
        <v>0</v>
      </c>
      <c r="BF1451" s="131">
        <f>IF(N1451="snížená",J1451,0)</f>
        <v>0</v>
      </c>
      <c r="BG1451" s="131">
        <f>IF(N1451="zákl. přenesená",J1451,0)</f>
        <v>0</v>
      </c>
      <c r="BH1451" s="131">
        <f>IF(N1451="sníž. přenesená",J1451,0)</f>
        <v>0</v>
      </c>
      <c r="BI1451" s="131">
        <f>IF(N1451="nulová",J1451,0)</f>
        <v>0</v>
      </c>
      <c r="BJ1451" s="19" t="s">
        <v>76</v>
      </c>
      <c r="BK1451" s="131">
        <f>ROUND(I1451*H1451,2)</f>
        <v>0</v>
      </c>
      <c r="BL1451" s="19" t="s">
        <v>323</v>
      </c>
      <c r="BM1451" s="130" t="s">
        <v>1750</v>
      </c>
    </row>
    <row r="1452" spans="1:47" s="2" customFormat="1" ht="12">
      <c r="A1452" s="273"/>
      <c r="B1452" s="276"/>
      <c r="C1452" s="273"/>
      <c r="D1452" s="304" t="s">
        <v>177</v>
      </c>
      <c r="E1452" s="273"/>
      <c r="F1452" s="305" t="s">
        <v>1751</v>
      </c>
      <c r="G1452" s="273"/>
      <c r="H1452" s="273"/>
      <c r="I1452" s="263"/>
      <c r="J1452" s="273"/>
      <c r="K1452" s="273"/>
      <c r="L1452" s="32"/>
      <c r="M1452" s="132"/>
      <c r="N1452" s="133"/>
      <c r="O1452" s="50"/>
      <c r="P1452" s="50"/>
      <c r="Q1452" s="50"/>
      <c r="R1452" s="50"/>
      <c r="S1452" s="50"/>
      <c r="T1452" s="51"/>
      <c r="U1452" s="31"/>
      <c r="V1452" s="31"/>
      <c r="W1452" s="31"/>
      <c r="X1452" s="31"/>
      <c r="Y1452" s="31"/>
      <c r="Z1452" s="31"/>
      <c r="AA1452" s="31"/>
      <c r="AB1452" s="31"/>
      <c r="AC1452" s="31"/>
      <c r="AD1452" s="31"/>
      <c r="AE1452" s="31"/>
      <c r="AT1452" s="19" t="s">
        <v>177</v>
      </c>
      <c r="AU1452" s="19" t="s">
        <v>78</v>
      </c>
    </row>
    <row r="1453" spans="1:63" s="12" customFormat="1" ht="22.9" customHeight="1">
      <c r="A1453" s="291"/>
      <c r="B1453" s="292"/>
      <c r="C1453" s="291"/>
      <c r="D1453" s="293" t="s">
        <v>67</v>
      </c>
      <c r="E1453" s="296" t="s">
        <v>1752</v>
      </c>
      <c r="F1453" s="296" t="s">
        <v>1753</v>
      </c>
      <c r="G1453" s="291"/>
      <c r="H1453" s="291"/>
      <c r="I1453" s="271"/>
      <c r="J1453" s="297">
        <f>BK1453</f>
        <v>0</v>
      </c>
      <c r="K1453" s="291"/>
      <c r="L1453" s="118"/>
      <c r="M1453" s="120"/>
      <c r="N1453" s="121"/>
      <c r="O1453" s="121"/>
      <c r="P1453" s="122">
        <f>SUM(P1454:P1480)</f>
        <v>0</v>
      </c>
      <c r="Q1453" s="121"/>
      <c r="R1453" s="122">
        <f>SUM(R1454:R1480)</f>
        <v>0</v>
      </c>
      <c r="S1453" s="121"/>
      <c r="T1453" s="123">
        <f>SUM(T1454:T1480)</f>
        <v>0</v>
      </c>
      <c r="AR1453" s="119" t="s">
        <v>78</v>
      </c>
      <c r="AT1453" s="124" t="s">
        <v>67</v>
      </c>
      <c r="AU1453" s="124" t="s">
        <v>76</v>
      </c>
      <c r="AY1453" s="119" t="s">
        <v>168</v>
      </c>
      <c r="BK1453" s="125">
        <f>SUM(BK1454:BK1480)</f>
        <v>0</v>
      </c>
    </row>
    <row r="1454" spans="1:65" s="2" customFormat="1" ht="142.15" customHeight="1">
      <c r="A1454" s="273"/>
      <c r="B1454" s="276"/>
      <c r="C1454" s="298" t="s">
        <v>1754</v>
      </c>
      <c r="D1454" s="298" t="s">
        <v>170</v>
      </c>
      <c r="E1454" s="299" t="s">
        <v>1755</v>
      </c>
      <c r="F1454" s="300" t="s">
        <v>1756</v>
      </c>
      <c r="G1454" s="301" t="s">
        <v>326</v>
      </c>
      <c r="H1454" s="302">
        <v>1</v>
      </c>
      <c r="I1454" s="266"/>
      <c r="J1454" s="303">
        <f>ROUND(I1454*H1454,2)</f>
        <v>0</v>
      </c>
      <c r="K1454" s="300" t="s">
        <v>3</v>
      </c>
      <c r="L1454" s="32"/>
      <c r="M1454" s="126" t="s">
        <v>3</v>
      </c>
      <c r="N1454" s="127" t="s">
        <v>39</v>
      </c>
      <c r="O1454" s="128">
        <v>0</v>
      </c>
      <c r="P1454" s="128">
        <f>O1454*H1454</f>
        <v>0</v>
      </c>
      <c r="Q1454" s="128">
        <v>0</v>
      </c>
      <c r="R1454" s="128">
        <f>Q1454*H1454</f>
        <v>0</v>
      </c>
      <c r="S1454" s="128">
        <v>0</v>
      </c>
      <c r="T1454" s="129">
        <f>S1454*H1454</f>
        <v>0</v>
      </c>
      <c r="U1454" s="31"/>
      <c r="V1454" s="31"/>
      <c r="W1454" s="31"/>
      <c r="X1454" s="31"/>
      <c r="Y1454" s="31"/>
      <c r="Z1454" s="31"/>
      <c r="AA1454" s="31"/>
      <c r="AB1454" s="31"/>
      <c r="AC1454" s="31"/>
      <c r="AD1454" s="31"/>
      <c r="AE1454" s="31"/>
      <c r="AR1454" s="130" t="s">
        <v>323</v>
      </c>
      <c r="AT1454" s="130" t="s">
        <v>170</v>
      </c>
      <c r="AU1454" s="130" t="s">
        <v>78</v>
      </c>
      <c r="AY1454" s="19" t="s">
        <v>168</v>
      </c>
      <c r="BE1454" s="131">
        <f>IF(N1454="základní",J1454,0)</f>
        <v>0</v>
      </c>
      <c r="BF1454" s="131">
        <f>IF(N1454="snížená",J1454,0)</f>
        <v>0</v>
      </c>
      <c r="BG1454" s="131">
        <f>IF(N1454="zákl. přenesená",J1454,0)</f>
        <v>0</v>
      </c>
      <c r="BH1454" s="131">
        <f>IF(N1454="sníž. přenesená",J1454,0)</f>
        <v>0</v>
      </c>
      <c r="BI1454" s="131">
        <f>IF(N1454="nulová",J1454,0)</f>
        <v>0</v>
      </c>
      <c r="BJ1454" s="19" t="s">
        <v>76</v>
      </c>
      <c r="BK1454" s="131">
        <f>ROUND(I1454*H1454,2)</f>
        <v>0</v>
      </c>
      <c r="BL1454" s="19" t="s">
        <v>323</v>
      </c>
      <c r="BM1454" s="130" t="s">
        <v>1757</v>
      </c>
    </row>
    <row r="1455" spans="1:51" s="14" customFormat="1" ht="12">
      <c r="A1455" s="311"/>
      <c r="B1455" s="312"/>
      <c r="C1455" s="311"/>
      <c r="D1455" s="308" t="s">
        <v>179</v>
      </c>
      <c r="E1455" s="313" t="s">
        <v>3</v>
      </c>
      <c r="F1455" s="314" t="s">
        <v>1758</v>
      </c>
      <c r="G1455" s="311"/>
      <c r="H1455" s="315">
        <v>1</v>
      </c>
      <c r="I1455" s="268"/>
      <c r="J1455" s="311"/>
      <c r="K1455" s="311"/>
      <c r="L1455" s="139"/>
      <c r="M1455" s="141"/>
      <c r="N1455" s="142"/>
      <c r="O1455" s="142"/>
      <c r="P1455" s="142"/>
      <c r="Q1455" s="142"/>
      <c r="R1455" s="142"/>
      <c r="S1455" s="142"/>
      <c r="T1455" s="143"/>
      <c r="AT1455" s="140" t="s">
        <v>179</v>
      </c>
      <c r="AU1455" s="140" t="s">
        <v>78</v>
      </c>
      <c r="AV1455" s="14" t="s">
        <v>78</v>
      </c>
      <c r="AW1455" s="14" t="s">
        <v>30</v>
      </c>
      <c r="AX1455" s="14" t="s">
        <v>76</v>
      </c>
      <c r="AY1455" s="140" t="s">
        <v>168</v>
      </c>
    </row>
    <row r="1456" spans="1:65" s="2" customFormat="1" ht="33" customHeight="1">
      <c r="A1456" s="273"/>
      <c r="B1456" s="276"/>
      <c r="C1456" s="298" t="s">
        <v>1759</v>
      </c>
      <c r="D1456" s="298" t="s">
        <v>170</v>
      </c>
      <c r="E1456" s="299" t="s">
        <v>1760</v>
      </c>
      <c r="F1456" s="300" t="s">
        <v>1761</v>
      </c>
      <c r="G1456" s="301" t="s">
        <v>1762</v>
      </c>
      <c r="H1456" s="302">
        <v>935.107</v>
      </c>
      <c r="I1456" s="266"/>
      <c r="J1456" s="303">
        <f>ROUND(I1456*H1456,2)</f>
        <v>0</v>
      </c>
      <c r="K1456" s="300" t="s">
        <v>3</v>
      </c>
      <c r="L1456" s="32"/>
      <c r="M1456" s="126" t="s">
        <v>3</v>
      </c>
      <c r="N1456" s="127" t="s">
        <v>39</v>
      </c>
      <c r="O1456" s="128">
        <v>0</v>
      </c>
      <c r="P1456" s="128">
        <f>O1456*H1456</f>
        <v>0</v>
      </c>
      <c r="Q1456" s="128">
        <v>0</v>
      </c>
      <c r="R1456" s="128">
        <f>Q1456*H1456</f>
        <v>0</v>
      </c>
      <c r="S1456" s="128">
        <v>0</v>
      </c>
      <c r="T1456" s="129">
        <f>S1456*H1456</f>
        <v>0</v>
      </c>
      <c r="U1456" s="31"/>
      <c r="V1456" s="31"/>
      <c r="W1456" s="31"/>
      <c r="X1456" s="31"/>
      <c r="Y1456" s="31"/>
      <c r="Z1456" s="31"/>
      <c r="AA1456" s="31"/>
      <c r="AB1456" s="31"/>
      <c r="AC1456" s="31"/>
      <c r="AD1456" s="31"/>
      <c r="AE1456" s="31"/>
      <c r="AR1456" s="130" t="s">
        <v>323</v>
      </c>
      <c r="AT1456" s="130" t="s">
        <v>170</v>
      </c>
      <c r="AU1456" s="130" t="s">
        <v>78</v>
      </c>
      <c r="AY1456" s="19" t="s">
        <v>168</v>
      </c>
      <c r="BE1456" s="131">
        <f>IF(N1456="základní",J1456,0)</f>
        <v>0</v>
      </c>
      <c r="BF1456" s="131">
        <f>IF(N1456="snížená",J1456,0)</f>
        <v>0</v>
      </c>
      <c r="BG1456" s="131">
        <f>IF(N1456="zákl. přenesená",J1456,0)</f>
        <v>0</v>
      </c>
      <c r="BH1456" s="131">
        <f>IF(N1456="sníž. přenesená",J1456,0)</f>
        <v>0</v>
      </c>
      <c r="BI1456" s="131">
        <f>IF(N1456="nulová",J1456,0)</f>
        <v>0</v>
      </c>
      <c r="BJ1456" s="19" t="s">
        <v>76</v>
      </c>
      <c r="BK1456" s="131">
        <f>ROUND(I1456*H1456,2)</f>
        <v>0</v>
      </c>
      <c r="BL1456" s="19" t="s">
        <v>323</v>
      </c>
      <c r="BM1456" s="130" t="s">
        <v>1763</v>
      </c>
    </row>
    <row r="1457" spans="1:51" s="13" customFormat="1" ht="12">
      <c r="A1457" s="306"/>
      <c r="B1457" s="307"/>
      <c r="C1457" s="306"/>
      <c r="D1457" s="308" t="s">
        <v>179</v>
      </c>
      <c r="E1457" s="309" t="s">
        <v>3</v>
      </c>
      <c r="F1457" s="310" t="s">
        <v>1764</v>
      </c>
      <c r="G1457" s="306"/>
      <c r="H1457" s="309" t="s">
        <v>3</v>
      </c>
      <c r="I1457" s="267"/>
      <c r="J1457" s="306"/>
      <c r="K1457" s="306"/>
      <c r="L1457" s="134"/>
      <c r="M1457" s="136"/>
      <c r="N1457" s="137"/>
      <c r="O1457" s="137"/>
      <c r="P1457" s="137"/>
      <c r="Q1457" s="137"/>
      <c r="R1457" s="137"/>
      <c r="S1457" s="137"/>
      <c r="T1457" s="138"/>
      <c r="AT1457" s="135" t="s">
        <v>179</v>
      </c>
      <c r="AU1457" s="135" t="s">
        <v>78</v>
      </c>
      <c r="AV1457" s="13" t="s">
        <v>76</v>
      </c>
      <c r="AW1457" s="13" t="s">
        <v>30</v>
      </c>
      <c r="AX1457" s="13" t="s">
        <v>68</v>
      </c>
      <c r="AY1457" s="135" t="s">
        <v>168</v>
      </c>
    </row>
    <row r="1458" spans="1:51" s="13" customFormat="1" ht="12">
      <c r="A1458" s="306"/>
      <c r="B1458" s="307"/>
      <c r="C1458" s="306"/>
      <c r="D1458" s="308" t="s">
        <v>179</v>
      </c>
      <c r="E1458" s="309" t="s">
        <v>3</v>
      </c>
      <c r="F1458" s="310" t="s">
        <v>1765</v>
      </c>
      <c r="G1458" s="306"/>
      <c r="H1458" s="309" t="s">
        <v>3</v>
      </c>
      <c r="I1458" s="267"/>
      <c r="J1458" s="306"/>
      <c r="K1458" s="306"/>
      <c r="L1458" s="134"/>
      <c r="M1458" s="136"/>
      <c r="N1458" s="137"/>
      <c r="O1458" s="137"/>
      <c r="P1458" s="137"/>
      <c r="Q1458" s="137"/>
      <c r="R1458" s="137"/>
      <c r="S1458" s="137"/>
      <c r="T1458" s="138"/>
      <c r="AT1458" s="135" t="s">
        <v>179</v>
      </c>
      <c r="AU1458" s="135" t="s">
        <v>78</v>
      </c>
      <c r="AV1458" s="13" t="s">
        <v>76</v>
      </c>
      <c r="AW1458" s="13" t="s">
        <v>30</v>
      </c>
      <c r="AX1458" s="13" t="s">
        <v>68</v>
      </c>
      <c r="AY1458" s="135" t="s">
        <v>168</v>
      </c>
    </row>
    <row r="1459" spans="1:51" s="14" customFormat="1" ht="12">
      <c r="A1459" s="311"/>
      <c r="B1459" s="312"/>
      <c r="C1459" s="311"/>
      <c r="D1459" s="308" t="s">
        <v>179</v>
      </c>
      <c r="E1459" s="313" t="s">
        <v>3</v>
      </c>
      <c r="F1459" s="314" t="s">
        <v>1766</v>
      </c>
      <c r="G1459" s="311"/>
      <c r="H1459" s="315">
        <v>8.7</v>
      </c>
      <c r="I1459" s="268"/>
      <c r="J1459" s="311"/>
      <c r="K1459" s="311"/>
      <c r="L1459" s="139"/>
      <c r="M1459" s="141"/>
      <c r="N1459" s="142"/>
      <c r="O1459" s="142"/>
      <c r="P1459" s="142"/>
      <c r="Q1459" s="142"/>
      <c r="R1459" s="142"/>
      <c r="S1459" s="142"/>
      <c r="T1459" s="143"/>
      <c r="AT1459" s="140" t="s">
        <v>179</v>
      </c>
      <c r="AU1459" s="140" t="s">
        <v>78</v>
      </c>
      <c r="AV1459" s="14" t="s">
        <v>78</v>
      </c>
      <c r="AW1459" s="14" t="s">
        <v>30</v>
      </c>
      <c r="AX1459" s="14" t="s">
        <v>68</v>
      </c>
      <c r="AY1459" s="140" t="s">
        <v>168</v>
      </c>
    </row>
    <row r="1460" spans="1:51" s="14" customFormat="1" ht="12">
      <c r="A1460" s="311"/>
      <c r="B1460" s="312"/>
      <c r="C1460" s="311"/>
      <c r="D1460" s="308" t="s">
        <v>179</v>
      </c>
      <c r="E1460" s="313" t="s">
        <v>3</v>
      </c>
      <c r="F1460" s="314" t="s">
        <v>1767</v>
      </c>
      <c r="G1460" s="311"/>
      <c r="H1460" s="315">
        <v>87</v>
      </c>
      <c r="I1460" s="268"/>
      <c r="J1460" s="311"/>
      <c r="K1460" s="311"/>
      <c r="L1460" s="139"/>
      <c r="M1460" s="141"/>
      <c r="N1460" s="142"/>
      <c r="O1460" s="142"/>
      <c r="P1460" s="142"/>
      <c r="Q1460" s="142"/>
      <c r="R1460" s="142"/>
      <c r="S1460" s="142"/>
      <c r="T1460" s="143"/>
      <c r="AT1460" s="140" t="s">
        <v>179</v>
      </c>
      <c r="AU1460" s="140" t="s">
        <v>78</v>
      </c>
      <c r="AV1460" s="14" t="s">
        <v>78</v>
      </c>
      <c r="AW1460" s="14" t="s">
        <v>30</v>
      </c>
      <c r="AX1460" s="14" t="s">
        <v>68</v>
      </c>
      <c r="AY1460" s="140" t="s">
        <v>168</v>
      </c>
    </row>
    <row r="1461" spans="1:51" s="14" customFormat="1" ht="12">
      <c r="A1461" s="311"/>
      <c r="B1461" s="312"/>
      <c r="C1461" s="311"/>
      <c r="D1461" s="308" t="s">
        <v>179</v>
      </c>
      <c r="E1461" s="313" t="s">
        <v>3</v>
      </c>
      <c r="F1461" s="314" t="s">
        <v>1768</v>
      </c>
      <c r="G1461" s="311"/>
      <c r="H1461" s="315">
        <v>130.5</v>
      </c>
      <c r="I1461" s="268"/>
      <c r="J1461" s="311"/>
      <c r="K1461" s="311"/>
      <c r="L1461" s="139"/>
      <c r="M1461" s="141"/>
      <c r="N1461" s="142"/>
      <c r="O1461" s="142"/>
      <c r="P1461" s="142"/>
      <c r="Q1461" s="142"/>
      <c r="R1461" s="142"/>
      <c r="S1461" s="142"/>
      <c r="T1461" s="143"/>
      <c r="AT1461" s="140" t="s">
        <v>179</v>
      </c>
      <c r="AU1461" s="140" t="s">
        <v>78</v>
      </c>
      <c r="AV1461" s="14" t="s">
        <v>78</v>
      </c>
      <c r="AW1461" s="14" t="s">
        <v>30</v>
      </c>
      <c r="AX1461" s="14" t="s">
        <v>68</v>
      </c>
      <c r="AY1461" s="140" t="s">
        <v>168</v>
      </c>
    </row>
    <row r="1462" spans="1:51" s="14" customFormat="1" ht="12">
      <c r="A1462" s="311"/>
      <c r="B1462" s="312"/>
      <c r="C1462" s="311"/>
      <c r="D1462" s="308" t="s">
        <v>179</v>
      </c>
      <c r="E1462" s="313" t="s">
        <v>3</v>
      </c>
      <c r="F1462" s="314" t="s">
        <v>1767</v>
      </c>
      <c r="G1462" s="311"/>
      <c r="H1462" s="315">
        <v>87</v>
      </c>
      <c r="I1462" s="268"/>
      <c r="J1462" s="311"/>
      <c r="K1462" s="311"/>
      <c r="L1462" s="139"/>
      <c r="M1462" s="141"/>
      <c r="N1462" s="142"/>
      <c r="O1462" s="142"/>
      <c r="P1462" s="142"/>
      <c r="Q1462" s="142"/>
      <c r="R1462" s="142"/>
      <c r="S1462" s="142"/>
      <c r="T1462" s="143"/>
      <c r="AT1462" s="140" t="s">
        <v>179</v>
      </c>
      <c r="AU1462" s="140" t="s">
        <v>78</v>
      </c>
      <c r="AV1462" s="14" t="s">
        <v>78</v>
      </c>
      <c r="AW1462" s="14" t="s">
        <v>30</v>
      </c>
      <c r="AX1462" s="14" t="s">
        <v>68</v>
      </c>
      <c r="AY1462" s="140" t="s">
        <v>168</v>
      </c>
    </row>
    <row r="1463" spans="1:51" s="14" customFormat="1" ht="12">
      <c r="A1463" s="311"/>
      <c r="B1463" s="312"/>
      <c r="C1463" s="311"/>
      <c r="D1463" s="308" t="s">
        <v>179</v>
      </c>
      <c r="E1463" s="313" t="s">
        <v>3</v>
      </c>
      <c r="F1463" s="314" t="s">
        <v>1769</v>
      </c>
      <c r="G1463" s="311"/>
      <c r="H1463" s="315">
        <v>95.7</v>
      </c>
      <c r="I1463" s="268"/>
      <c r="J1463" s="311"/>
      <c r="K1463" s="311"/>
      <c r="L1463" s="139"/>
      <c r="M1463" s="141"/>
      <c r="N1463" s="142"/>
      <c r="O1463" s="142"/>
      <c r="P1463" s="142"/>
      <c r="Q1463" s="142"/>
      <c r="R1463" s="142"/>
      <c r="S1463" s="142"/>
      <c r="T1463" s="143"/>
      <c r="AT1463" s="140" t="s">
        <v>179</v>
      </c>
      <c r="AU1463" s="140" t="s">
        <v>78</v>
      </c>
      <c r="AV1463" s="14" t="s">
        <v>78</v>
      </c>
      <c r="AW1463" s="14" t="s">
        <v>30</v>
      </c>
      <c r="AX1463" s="14" t="s">
        <v>68</v>
      </c>
      <c r="AY1463" s="140" t="s">
        <v>168</v>
      </c>
    </row>
    <row r="1464" spans="1:51" s="13" customFormat="1" ht="12">
      <c r="A1464" s="306"/>
      <c r="B1464" s="307"/>
      <c r="C1464" s="306"/>
      <c r="D1464" s="308" t="s">
        <v>179</v>
      </c>
      <c r="E1464" s="309" t="s">
        <v>3</v>
      </c>
      <c r="F1464" s="310" t="s">
        <v>1770</v>
      </c>
      <c r="G1464" s="306"/>
      <c r="H1464" s="309" t="s">
        <v>3</v>
      </c>
      <c r="I1464" s="267"/>
      <c r="J1464" s="306"/>
      <c r="K1464" s="306"/>
      <c r="L1464" s="134"/>
      <c r="M1464" s="136"/>
      <c r="N1464" s="137"/>
      <c r="O1464" s="137"/>
      <c r="P1464" s="137"/>
      <c r="Q1464" s="137"/>
      <c r="R1464" s="137"/>
      <c r="S1464" s="137"/>
      <c r="T1464" s="138"/>
      <c r="AT1464" s="135" t="s">
        <v>179</v>
      </c>
      <c r="AU1464" s="135" t="s">
        <v>78</v>
      </c>
      <c r="AV1464" s="13" t="s">
        <v>76</v>
      </c>
      <c r="AW1464" s="13" t="s">
        <v>30</v>
      </c>
      <c r="AX1464" s="13" t="s">
        <v>68</v>
      </c>
      <c r="AY1464" s="135" t="s">
        <v>168</v>
      </c>
    </row>
    <row r="1465" spans="1:51" s="14" customFormat="1" ht="12">
      <c r="A1465" s="311"/>
      <c r="B1465" s="312"/>
      <c r="C1465" s="311"/>
      <c r="D1465" s="308" t="s">
        <v>179</v>
      </c>
      <c r="E1465" s="313" t="s">
        <v>3</v>
      </c>
      <c r="F1465" s="314" t="s">
        <v>1771</v>
      </c>
      <c r="G1465" s="311"/>
      <c r="H1465" s="315">
        <v>72.6</v>
      </c>
      <c r="I1465" s="268"/>
      <c r="J1465" s="311"/>
      <c r="K1465" s="311"/>
      <c r="L1465" s="139"/>
      <c r="M1465" s="141"/>
      <c r="N1465" s="142"/>
      <c r="O1465" s="142"/>
      <c r="P1465" s="142"/>
      <c r="Q1465" s="142"/>
      <c r="R1465" s="142"/>
      <c r="S1465" s="142"/>
      <c r="T1465" s="143"/>
      <c r="AT1465" s="140" t="s">
        <v>179</v>
      </c>
      <c r="AU1465" s="140" t="s">
        <v>78</v>
      </c>
      <c r="AV1465" s="14" t="s">
        <v>78</v>
      </c>
      <c r="AW1465" s="14" t="s">
        <v>30</v>
      </c>
      <c r="AX1465" s="14" t="s">
        <v>68</v>
      </c>
      <c r="AY1465" s="140" t="s">
        <v>168</v>
      </c>
    </row>
    <row r="1466" spans="1:51" s="14" customFormat="1" ht="12">
      <c r="A1466" s="311"/>
      <c r="B1466" s="312"/>
      <c r="C1466" s="311"/>
      <c r="D1466" s="308" t="s">
        <v>179</v>
      </c>
      <c r="E1466" s="313" t="s">
        <v>3</v>
      </c>
      <c r="F1466" s="314" t="s">
        <v>1772</v>
      </c>
      <c r="G1466" s="311"/>
      <c r="H1466" s="315">
        <v>68.508</v>
      </c>
      <c r="I1466" s="268"/>
      <c r="J1466" s="311"/>
      <c r="K1466" s="311"/>
      <c r="L1466" s="139"/>
      <c r="M1466" s="141"/>
      <c r="N1466" s="142"/>
      <c r="O1466" s="142"/>
      <c r="P1466" s="142"/>
      <c r="Q1466" s="142"/>
      <c r="R1466" s="142"/>
      <c r="S1466" s="142"/>
      <c r="T1466" s="143"/>
      <c r="AT1466" s="140" t="s">
        <v>179</v>
      </c>
      <c r="AU1466" s="140" t="s">
        <v>78</v>
      </c>
      <c r="AV1466" s="14" t="s">
        <v>78</v>
      </c>
      <c r="AW1466" s="14" t="s">
        <v>30</v>
      </c>
      <c r="AX1466" s="14" t="s">
        <v>68</v>
      </c>
      <c r="AY1466" s="140" t="s">
        <v>168</v>
      </c>
    </row>
    <row r="1467" spans="1:51" s="14" customFormat="1" ht="12">
      <c r="A1467" s="311"/>
      <c r="B1467" s="312"/>
      <c r="C1467" s="311"/>
      <c r="D1467" s="308" t="s">
        <v>179</v>
      </c>
      <c r="E1467" s="313" t="s">
        <v>3</v>
      </c>
      <c r="F1467" s="314" t="s">
        <v>1773</v>
      </c>
      <c r="G1467" s="311"/>
      <c r="H1467" s="315">
        <v>65.373</v>
      </c>
      <c r="I1467" s="268"/>
      <c r="J1467" s="311"/>
      <c r="K1467" s="311"/>
      <c r="L1467" s="139"/>
      <c r="M1467" s="141"/>
      <c r="N1467" s="142"/>
      <c r="O1467" s="142"/>
      <c r="P1467" s="142"/>
      <c r="Q1467" s="142"/>
      <c r="R1467" s="142"/>
      <c r="S1467" s="142"/>
      <c r="T1467" s="143"/>
      <c r="AT1467" s="140" t="s">
        <v>179</v>
      </c>
      <c r="AU1467" s="140" t="s">
        <v>78</v>
      </c>
      <c r="AV1467" s="14" t="s">
        <v>78</v>
      </c>
      <c r="AW1467" s="14" t="s">
        <v>30</v>
      </c>
      <c r="AX1467" s="14" t="s">
        <v>68</v>
      </c>
      <c r="AY1467" s="140" t="s">
        <v>168</v>
      </c>
    </row>
    <row r="1468" spans="1:51" s="14" customFormat="1" ht="12">
      <c r="A1468" s="311"/>
      <c r="B1468" s="312"/>
      <c r="C1468" s="311"/>
      <c r="D1468" s="308" t="s">
        <v>179</v>
      </c>
      <c r="E1468" s="313" t="s">
        <v>3</v>
      </c>
      <c r="F1468" s="314" t="s">
        <v>1774</v>
      </c>
      <c r="G1468" s="311"/>
      <c r="H1468" s="315">
        <v>63.393</v>
      </c>
      <c r="I1468" s="268"/>
      <c r="J1468" s="311"/>
      <c r="K1468" s="311"/>
      <c r="L1468" s="139"/>
      <c r="M1468" s="141"/>
      <c r="N1468" s="142"/>
      <c r="O1468" s="142"/>
      <c r="P1468" s="142"/>
      <c r="Q1468" s="142"/>
      <c r="R1468" s="142"/>
      <c r="S1468" s="142"/>
      <c r="T1468" s="143"/>
      <c r="AT1468" s="140" t="s">
        <v>179</v>
      </c>
      <c r="AU1468" s="140" t="s">
        <v>78</v>
      </c>
      <c r="AV1468" s="14" t="s">
        <v>78</v>
      </c>
      <c r="AW1468" s="14" t="s">
        <v>30</v>
      </c>
      <c r="AX1468" s="14" t="s">
        <v>68</v>
      </c>
      <c r="AY1468" s="140" t="s">
        <v>168</v>
      </c>
    </row>
    <row r="1469" spans="1:51" s="13" customFormat="1" ht="12">
      <c r="A1469" s="306"/>
      <c r="B1469" s="307"/>
      <c r="C1469" s="306"/>
      <c r="D1469" s="308" t="s">
        <v>179</v>
      </c>
      <c r="E1469" s="309" t="s">
        <v>3</v>
      </c>
      <c r="F1469" s="310" t="s">
        <v>1775</v>
      </c>
      <c r="G1469" s="306"/>
      <c r="H1469" s="309" t="s">
        <v>3</v>
      </c>
      <c r="I1469" s="267"/>
      <c r="J1469" s="306"/>
      <c r="K1469" s="306"/>
      <c r="L1469" s="134"/>
      <c r="M1469" s="136"/>
      <c r="N1469" s="137"/>
      <c r="O1469" s="137"/>
      <c r="P1469" s="137"/>
      <c r="Q1469" s="137"/>
      <c r="R1469" s="137"/>
      <c r="S1469" s="137"/>
      <c r="T1469" s="138"/>
      <c r="AT1469" s="135" t="s">
        <v>179</v>
      </c>
      <c r="AU1469" s="135" t="s">
        <v>78</v>
      </c>
      <c r="AV1469" s="13" t="s">
        <v>76</v>
      </c>
      <c r="AW1469" s="13" t="s">
        <v>30</v>
      </c>
      <c r="AX1469" s="13" t="s">
        <v>68</v>
      </c>
      <c r="AY1469" s="135" t="s">
        <v>168</v>
      </c>
    </row>
    <row r="1470" spans="1:51" s="14" customFormat="1" ht="12">
      <c r="A1470" s="311"/>
      <c r="B1470" s="312"/>
      <c r="C1470" s="311"/>
      <c r="D1470" s="308" t="s">
        <v>179</v>
      </c>
      <c r="E1470" s="313" t="s">
        <v>3</v>
      </c>
      <c r="F1470" s="314" t="s">
        <v>1776</v>
      </c>
      <c r="G1470" s="311"/>
      <c r="H1470" s="315">
        <v>174.506</v>
      </c>
      <c r="I1470" s="268"/>
      <c r="J1470" s="311"/>
      <c r="K1470" s="311"/>
      <c r="L1470" s="139"/>
      <c r="M1470" s="141"/>
      <c r="N1470" s="142"/>
      <c r="O1470" s="142"/>
      <c r="P1470" s="142"/>
      <c r="Q1470" s="142"/>
      <c r="R1470" s="142"/>
      <c r="S1470" s="142"/>
      <c r="T1470" s="143"/>
      <c r="AT1470" s="140" t="s">
        <v>179</v>
      </c>
      <c r="AU1470" s="140" t="s">
        <v>78</v>
      </c>
      <c r="AV1470" s="14" t="s">
        <v>78</v>
      </c>
      <c r="AW1470" s="14" t="s">
        <v>30</v>
      </c>
      <c r="AX1470" s="14" t="s">
        <v>68</v>
      </c>
      <c r="AY1470" s="140" t="s">
        <v>168</v>
      </c>
    </row>
    <row r="1471" spans="1:51" s="13" customFormat="1" ht="12">
      <c r="A1471" s="306"/>
      <c r="B1471" s="307"/>
      <c r="C1471" s="306"/>
      <c r="D1471" s="308" t="s">
        <v>179</v>
      </c>
      <c r="E1471" s="309" t="s">
        <v>3</v>
      </c>
      <c r="F1471" s="310" t="s">
        <v>1777</v>
      </c>
      <c r="G1471" s="306"/>
      <c r="H1471" s="309" t="s">
        <v>3</v>
      </c>
      <c r="I1471" s="267"/>
      <c r="J1471" s="306"/>
      <c r="K1471" s="306"/>
      <c r="L1471" s="134"/>
      <c r="M1471" s="136"/>
      <c r="N1471" s="137"/>
      <c r="O1471" s="137"/>
      <c r="P1471" s="137"/>
      <c r="Q1471" s="137"/>
      <c r="R1471" s="137"/>
      <c r="S1471" s="137"/>
      <c r="T1471" s="138"/>
      <c r="AT1471" s="135" t="s">
        <v>179</v>
      </c>
      <c r="AU1471" s="135" t="s">
        <v>78</v>
      </c>
      <c r="AV1471" s="13" t="s">
        <v>76</v>
      </c>
      <c r="AW1471" s="13" t="s">
        <v>30</v>
      </c>
      <c r="AX1471" s="13" t="s">
        <v>68</v>
      </c>
      <c r="AY1471" s="135" t="s">
        <v>168</v>
      </c>
    </row>
    <row r="1472" spans="1:51" s="14" customFormat="1" ht="12">
      <c r="A1472" s="311"/>
      <c r="B1472" s="312"/>
      <c r="C1472" s="311"/>
      <c r="D1472" s="308" t="s">
        <v>179</v>
      </c>
      <c r="E1472" s="313" t="s">
        <v>3</v>
      </c>
      <c r="F1472" s="314" t="s">
        <v>1778</v>
      </c>
      <c r="G1472" s="311"/>
      <c r="H1472" s="315">
        <v>12.56</v>
      </c>
      <c r="I1472" s="268"/>
      <c r="J1472" s="311"/>
      <c r="K1472" s="311"/>
      <c r="L1472" s="139"/>
      <c r="M1472" s="141"/>
      <c r="N1472" s="142"/>
      <c r="O1472" s="142"/>
      <c r="P1472" s="142"/>
      <c r="Q1472" s="142"/>
      <c r="R1472" s="142"/>
      <c r="S1472" s="142"/>
      <c r="T1472" s="143"/>
      <c r="AT1472" s="140" t="s">
        <v>179</v>
      </c>
      <c r="AU1472" s="140" t="s">
        <v>78</v>
      </c>
      <c r="AV1472" s="14" t="s">
        <v>78</v>
      </c>
      <c r="AW1472" s="14" t="s">
        <v>30</v>
      </c>
      <c r="AX1472" s="14" t="s">
        <v>68</v>
      </c>
      <c r="AY1472" s="140" t="s">
        <v>168</v>
      </c>
    </row>
    <row r="1473" spans="1:51" s="16" customFormat="1" ht="12">
      <c r="A1473" s="321"/>
      <c r="B1473" s="322"/>
      <c r="C1473" s="321"/>
      <c r="D1473" s="308" t="s">
        <v>179</v>
      </c>
      <c r="E1473" s="323" t="s">
        <v>3</v>
      </c>
      <c r="F1473" s="324" t="s">
        <v>198</v>
      </c>
      <c r="G1473" s="321"/>
      <c r="H1473" s="325">
        <v>865.84</v>
      </c>
      <c r="I1473" s="270"/>
      <c r="J1473" s="321"/>
      <c r="K1473" s="321"/>
      <c r="L1473" s="149"/>
      <c r="M1473" s="151"/>
      <c r="N1473" s="152"/>
      <c r="O1473" s="152"/>
      <c r="P1473" s="152"/>
      <c r="Q1473" s="152"/>
      <c r="R1473" s="152"/>
      <c r="S1473" s="152"/>
      <c r="T1473" s="153"/>
      <c r="AT1473" s="150" t="s">
        <v>179</v>
      </c>
      <c r="AU1473" s="150" t="s">
        <v>78</v>
      </c>
      <c r="AV1473" s="16" t="s">
        <v>199</v>
      </c>
      <c r="AW1473" s="16" t="s">
        <v>30</v>
      </c>
      <c r="AX1473" s="16" t="s">
        <v>68</v>
      </c>
      <c r="AY1473" s="150" t="s">
        <v>168</v>
      </c>
    </row>
    <row r="1474" spans="1:51" s="14" customFormat="1" ht="12">
      <c r="A1474" s="311"/>
      <c r="B1474" s="312"/>
      <c r="C1474" s="311"/>
      <c r="D1474" s="308" t="s">
        <v>179</v>
      </c>
      <c r="E1474" s="313" t="s">
        <v>3</v>
      </c>
      <c r="F1474" s="314" t="s">
        <v>1779</v>
      </c>
      <c r="G1474" s="311"/>
      <c r="H1474" s="315">
        <v>69.267</v>
      </c>
      <c r="I1474" s="268"/>
      <c r="J1474" s="311"/>
      <c r="K1474" s="311"/>
      <c r="L1474" s="139"/>
      <c r="M1474" s="141"/>
      <c r="N1474" s="142"/>
      <c r="O1474" s="142"/>
      <c r="P1474" s="142"/>
      <c r="Q1474" s="142"/>
      <c r="R1474" s="142"/>
      <c r="S1474" s="142"/>
      <c r="T1474" s="143"/>
      <c r="AT1474" s="140" t="s">
        <v>179</v>
      </c>
      <c r="AU1474" s="140" t="s">
        <v>78</v>
      </c>
      <c r="AV1474" s="14" t="s">
        <v>78</v>
      </c>
      <c r="AW1474" s="14" t="s">
        <v>30</v>
      </c>
      <c r="AX1474" s="14" t="s">
        <v>68</v>
      </c>
      <c r="AY1474" s="140" t="s">
        <v>168</v>
      </c>
    </row>
    <row r="1475" spans="1:51" s="15" customFormat="1" ht="12">
      <c r="A1475" s="316"/>
      <c r="B1475" s="317"/>
      <c r="C1475" s="316"/>
      <c r="D1475" s="308" t="s">
        <v>179</v>
      </c>
      <c r="E1475" s="318" t="s">
        <v>3</v>
      </c>
      <c r="F1475" s="319" t="s">
        <v>186</v>
      </c>
      <c r="G1475" s="316"/>
      <c r="H1475" s="320">
        <v>935.107</v>
      </c>
      <c r="I1475" s="269"/>
      <c r="J1475" s="316"/>
      <c r="K1475" s="316"/>
      <c r="L1475" s="144"/>
      <c r="M1475" s="146"/>
      <c r="N1475" s="147"/>
      <c r="O1475" s="147"/>
      <c r="P1475" s="147"/>
      <c r="Q1475" s="147"/>
      <c r="R1475" s="147"/>
      <c r="S1475" s="147"/>
      <c r="T1475" s="148"/>
      <c r="AT1475" s="145" t="s">
        <v>179</v>
      </c>
      <c r="AU1475" s="145" t="s">
        <v>78</v>
      </c>
      <c r="AV1475" s="15" t="s">
        <v>175</v>
      </c>
      <c r="AW1475" s="15" t="s">
        <v>30</v>
      </c>
      <c r="AX1475" s="15" t="s">
        <v>76</v>
      </c>
      <c r="AY1475" s="145" t="s">
        <v>168</v>
      </c>
    </row>
    <row r="1476" spans="1:65" s="2" customFormat="1" ht="37.9" customHeight="1">
      <c r="A1476" s="273"/>
      <c r="B1476" s="276"/>
      <c r="C1476" s="298" t="s">
        <v>1780</v>
      </c>
      <c r="D1476" s="298" t="s">
        <v>170</v>
      </c>
      <c r="E1476" s="299" t="s">
        <v>1781</v>
      </c>
      <c r="F1476" s="300" t="s">
        <v>1782</v>
      </c>
      <c r="G1476" s="301" t="s">
        <v>263</v>
      </c>
      <c r="H1476" s="302">
        <v>11.97</v>
      </c>
      <c r="I1476" s="266"/>
      <c r="J1476" s="303">
        <f>ROUND(I1476*H1476,2)</f>
        <v>0</v>
      </c>
      <c r="K1476" s="300" t="s">
        <v>3</v>
      </c>
      <c r="L1476" s="32"/>
      <c r="M1476" s="126" t="s">
        <v>3</v>
      </c>
      <c r="N1476" s="127" t="s">
        <v>39</v>
      </c>
      <c r="O1476" s="128">
        <v>0</v>
      </c>
      <c r="P1476" s="128">
        <f>O1476*H1476</f>
        <v>0</v>
      </c>
      <c r="Q1476" s="128">
        <v>0</v>
      </c>
      <c r="R1476" s="128">
        <f>Q1476*H1476</f>
        <v>0</v>
      </c>
      <c r="S1476" s="128">
        <v>0</v>
      </c>
      <c r="T1476" s="129">
        <f>S1476*H1476</f>
        <v>0</v>
      </c>
      <c r="U1476" s="31"/>
      <c r="V1476" s="31"/>
      <c r="W1476" s="31"/>
      <c r="X1476" s="31"/>
      <c r="Y1476" s="31"/>
      <c r="Z1476" s="31"/>
      <c r="AA1476" s="31"/>
      <c r="AB1476" s="31"/>
      <c r="AC1476" s="31"/>
      <c r="AD1476" s="31"/>
      <c r="AE1476" s="31"/>
      <c r="AR1476" s="130" t="s">
        <v>323</v>
      </c>
      <c r="AT1476" s="130" t="s">
        <v>170</v>
      </c>
      <c r="AU1476" s="130" t="s">
        <v>78</v>
      </c>
      <c r="AY1476" s="19" t="s">
        <v>168</v>
      </c>
      <c r="BE1476" s="131">
        <f>IF(N1476="základní",J1476,0)</f>
        <v>0</v>
      </c>
      <c r="BF1476" s="131">
        <f>IF(N1476="snížená",J1476,0)</f>
        <v>0</v>
      </c>
      <c r="BG1476" s="131">
        <f>IF(N1476="zákl. přenesená",J1476,0)</f>
        <v>0</v>
      </c>
      <c r="BH1476" s="131">
        <f>IF(N1476="sníž. přenesená",J1476,0)</f>
        <v>0</v>
      </c>
      <c r="BI1476" s="131">
        <f>IF(N1476="nulová",J1476,0)</f>
        <v>0</v>
      </c>
      <c r="BJ1476" s="19" t="s">
        <v>76</v>
      </c>
      <c r="BK1476" s="131">
        <f>ROUND(I1476*H1476,2)</f>
        <v>0</v>
      </c>
      <c r="BL1476" s="19" t="s">
        <v>323</v>
      </c>
      <c r="BM1476" s="130" t="s">
        <v>1783</v>
      </c>
    </row>
    <row r="1477" spans="1:51" s="13" customFormat="1" ht="12">
      <c r="A1477" s="306"/>
      <c r="B1477" s="307"/>
      <c r="C1477" s="306"/>
      <c r="D1477" s="308" t="s">
        <v>179</v>
      </c>
      <c r="E1477" s="309" t="s">
        <v>3</v>
      </c>
      <c r="F1477" s="310" t="s">
        <v>1764</v>
      </c>
      <c r="G1477" s="306"/>
      <c r="H1477" s="309" t="s">
        <v>3</v>
      </c>
      <c r="I1477" s="267"/>
      <c r="J1477" s="306"/>
      <c r="K1477" s="306"/>
      <c r="L1477" s="134"/>
      <c r="M1477" s="136"/>
      <c r="N1477" s="137"/>
      <c r="O1477" s="137"/>
      <c r="P1477" s="137"/>
      <c r="Q1477" s="137"/>
      <c r="R1477" s="137"/>
      <c r="S1477" s="137"/>
      <c r="T1477" s="138"/>
      <c r="AT1477" s="135" t="s">
        <v>179</v>
      </c>
      <c r="AU1477" s="135" t="s">
        <v>78</v>
      </c>
      <c r="AV1477" s="13" t="s">
        <v>76</v>
      </c>
      <c r="AW1477" s="13" t="s">
        <v>30</v>
      </c>
      <c r="AX1477" s="13" t="s">
        <v>68</v>
      </c>
      <c r="AY1477" s="135" t="s">
        <v>168</v>
      </c>
    </row>
    <row r="1478" spans="1:51" s="14" customFormat="1" ht="12">
      <c r="A1478" s="311"/>
      <c r="B1478" s="312"/>
      <c r="C1478" s="311"/>
      <c r="D1478" s="308" t="s">
        <v>179</v>
      </c>
      <c r="E1478" s="313" t="s">
        <v>3</v>
      </c>
      <c r="F1478" s="314" t="s">
        <v>1784</v>
      </c>
      <c r="G1478" s="311"/>
      <c r="H1478" s="315">
        <v>11.97</v>
      </c>
      <c r="I1478" s="268"/>
      <c r="J1478" s="311"/>
      <c r="K1478" s="311"/>
      <c r="L1478" s="139"/>
      <c r="M1478" s="141"/>
      <c r="N1478" s="142"/>
      <c r="O1478" s="142"/>
      <c r="P1478" s="142"/>
      <c r="Q1478" s="142"/>
      <c r="R1478" s="142"/>
      <c r="S1478" s="142"/>
      <c r="T1478" s="143"/>
      <c r="AT1478" s="140" t="s">
        <v>179</v>
      </c>
      <c r="AU1478" s="140" t="s">
        <v>78</v>
      </c>
      <c r="AV1478" s="14" t="s">
        <v>78</v>
      </c>
      <c r="AW1478" s="14" t="s">
        <v>30</v>
      </c>
      <c r="AX1478" s="14" t="s">
        <v>76</v>
      </c>
      <c r="AY1478" s="140" t="s">
        <v>168</v>
      </c>
    </row>
    <row r="1479" spans="1:65" s="2" customFormat="1" ht="24.2" customHeight="1">
      <c r="A1479" s="273"/>
      <c r="B1479" s="276"/>
      <c r="C1479" s="298" t="s">
        <v>1785</v>
      </c>
      <c r="D1479" s="298" t="s">
        <v>170</v>
      </c>
      <c r="E1479" s="299" t="s">
        <v>1786</v>
      </c>
      <c r="F1479" s="300" t="s">
        <v>1787</v>
      </c>
      <c r="G1479" s="301" t="s">
        <v>824</v>
      </c>
      <c r="H1479" s="302">
        <v>2151.096</v>
      </c>
      <c r="I1479" s="266"/>
      <c r="J1479" s="303">
        <f>ROUND(I1479*H1479,2)</f>
        <v>0</v>
      </c>
      <c r="K1479" s="300" t="s">
        <v>174</v>
      </c>
      <c r="L1479" s="32"/>
      <c r="M1479" s="126" t="s">
        <v>3</v>
      </c>
      <c r="N1479" s="127" t="s">
        <v>39</v>
      </c>
      <c r="O1479" s="128">
        <v>0</v>
      </c>
      <c r="P1479" s="128">
        <f>O1479*H1479</f>
        <v>0</v>
      </c>
      <c r="Q1479" s="128">
        <v>0</v>
      </c>
      <c r="R1479" s="128">
        <f>Q1479*H1479</f>
        <v>0</v>
      </c>
      <c r="S1479" s="128">
        <v>0</v>
      </c>
      <c r="T1479" s="129">
        <f>S1479*H1479</f>
        <v>0</v>
      </c>
      <c r="U1479" s="31"/>
      <c r="V1479" s="31"/>
      <c r="W1479" s="31"/>
      <c r="X1479" s="31"/>
      <c r="Y1479" s="31"/>
      <c r="Z1479" s="31"/>
      <c r="AA1479" s="31"/>
      <c r="AB1479" s="31"/>
      <c r="AC1479" s="31"/>
      <c r="AD1479" s="31"/>
      <c r="AE1479" s="31"/>
      <c r="AR1479" s="130" t="s">
        <v>323</v>
      </c>
      <c r="AT1479" s="130" t="s">
        <v>170</v>
      </c>
      <c r="AU1479" s="130" t="s">
        <v>78</v>
      </c>
      <c r="AY1479" s="19" t="s">
        <v>168</v>
      </c>
      <c r="BE1479" s="131">
        <f>IF(N1479="základní",J1479,0)</f>
        <v>0</v>
      </c>
      <c r="BF1479" s="131">
        <f>IF(N1479="snížená",J1479,0)</f>
        <v>0</v>
      </c>
      <c r="BG1479" s="131">
        <f>IF(N1479="zákl. přenesená",J1479,0)</f>
        <v>0</v>
      </c>
      <c r="BH1479" s="131">
        <f>IF(N1479="sníž. přenesená",J1479,0)</f>
        <v>0</v>
      </c>
      <c r="BI1479" s="131">
        <f>IF(N1479="nulová",J1479,0)</f>
        <v>0</v>
      </c>
      <c r="BJ1479" s="19" t="s">
        <v>76</v>
      </c>
      <c r="BK1479" s="131">
        <f>ROUND(I1479*H1479,2)</f>
        <v>0</v>
      </c>
      <c r="BL1479" s="19" t="s">
        <v>323</v>
      </c>
      <c r="BM1479" s="130" t="s">
        <v>1788</v>
      </c>
    </row>
    <row r="1480" spans="1:47" s="2" customFormat="1" ht="12">
      <c r="A1480" s="273"/>
      <c r="B1480" s="276"/>
      <c r="C1480" s="273"/>
      <c r="D1480" s="304" t="s">
        <v>177</v>
      </c>
      <c r="E1480" s="273"/>
      <c r="F1480" s="305" t="s">
        <v>1789</v>
      </c>
      <c r="G1480" s="273"/>
      <c r="H1480" s="273"/>
      <c r="I1480" s="263"/>
      <c r="J1480" s="273"/>
      <c r="K1480" s="273"/>
      <c r="L1480" s="32"/>
      <c r="M1480" s="132"/>
      <c r="N1480" s="133"/>
      <c r="O1480" s="50"/>
      <c r="P1480" s="50"/>
      <c r="Q1480" s="50"/>
      <c r="R1480" s="50"/>
      <c r="S1480" s="50"/>
      <c r="T1480" s="51"/>
      <c r="U1480" s="31"/>
      <c r="V1480" s="31"/>
      <c r="W1480" s="31"/>
      <c r="X1480" s="31"/>
      <c r="Y1480" s="31"/>
      <c r="Z1480" s="31"/>
      <c r="AA1480" s="31"/>
      <c r="AB1480" s="31"/>
      <c r="AC1480" s="31"/>
      <c r="AD1480" s="31"/>
      <c r="AE1480" s="31"/>
      <c r="AT1480" s="19" t="s">
        <v>177</v>
      </c>
      <c r="AU1480" s="19" t="s">
        <v>78</v>
      </c>
    </row>
    <row r="1481" spans="1:63" s="12" customFormat="1" ht="22.9" customHeight="1">
      <c r="A1481" s="291"/>
      <c r="B1481" s="292"/>
      <c r="C1481" s="291"/>
      <c r="D1481" s="293" t="s">
        <v>67</v>
      </c>
      <c r="E1481" s="296" t="s">
        <v>1790</v>
      </c>
      <c r="F1481" s="296" t="s">
        <v>1791</v>
      </c>
      <c r="G1481" s="291"/>
      <c r="H1481" s="291"/>
      <c r="I1481" s="271"/>
      <c r="J1481" s="297">
        <f>BK1481</f>
        <v>0</v>
      </c>
      <c r="K1481" s="291"/>
      <c r="L1481" s="118"/>
      <c r="M1481" s="120"/>
      <c r="N1481" s="121"/>
      <c r="O1481" s="121"/>
      <c r="P1481" s="122">
        <f>SUM(P1482:P1545)</f>
        <v>30.09235</v>
      </c>
      <c r="Q1481" s="121"/>
      <c r="R1481" s="122">
        <f>SUM(R1482:R1545)</f>
        <v>1.1191345499999998</v>
      </c>
      <c r="S1481" s="121"/>
      <c r="T1481" s="123">
        <f>SUM(T1482:T1545)</f>
        <v>0</v>
      </c>
      <c r="AR1481" s="119" t="s">
        <v>78</v>
      </c>
      <c r="AT1481" s="124" t="s">
        <v>67</v>
      </c>
      <c r="AU1481" s="124" t="s">
        <v>76</v>
      </c>
      <c r="AY1481" s="119" t="s">
        <v>168</v>
      </c>
      <c r="BK1481" s="125">
        <f>SUM(BK1482:BK1545)</f>
        <v>0</v>
      </c>
    </row>
    <row r="1482" spans="1:65" s="2" customFormat="1" ht="16.5" customHeight="1">
      <c r="A1482" s="273"/>
      <c r="B1482" s="276"/>
      <c r="C1482" s="298" t="s">
        <v>1792</v>
      </c>
      <c r="D1482" s="298" t="s">
        <v>170</v>
      </c>
      <c r="E1482" s="299" t="s">
        <v>1793</v>
      </c>
      <c r="F1482" s="300" t="s">
        <v>1794</v>
      </c>
      <c r="G1482" s="301" t="s">
        <v>263</v>
      </c>
      <c r="H1482" s="302">
        <v>22.1</v>
      </c>
      <c r="I1482" s="266"/>
      <c r="J1482" s="303">
        <f>ROUND(I1482*H1482,2)</f>
        <v>0</v>
      </c>
      <c r="K1482" s="300" t="s">
        <v>174</v>
      </c>
      <c r="L1482" s="32"/>
      <c r="M1482" s="126" t="s">
        <v>3</v>
      </c>
      <c r="N1482" s="127" t="s">
        <v>39</v>
      </c>
      <c r="O1482" s="128">
        <v>0.024</v>
      </c>
      <c r="P1482" s="128">
        <f>O1482*H1482</f>
        <v>0.5304000000000001</v>
      </c>
      <c r="Q1482" s="128">
        <v>0</v>
      </c>
      <c r="R1482" s="128">
        <f>Q1482*H1482</f>
        <v>0</v>
      </c>
      <c r="S1482" s="128">
        <v>0</v>
      </c>
      <c r="T1482" s="129">
        <f>S1482*H1482</f>
        <v>0</v>
      </c>
      <c r="U1482" s="31"/>
      <c r="V1482" s="31"/>
      <c r="W1482" s="31"/>
      <c r="X1482" s="31"/>
      <c r="Y1482" s="31"/>
      <c r="Z1482" s="31"/>
      <c r="AA1482" s="31"/>
      <c r="AB1482" s="31"/>
      <c r="AC1482" s="31"/>
      <c r="AD1482" s="31"/>
      <c r="AE1482" s="31"/>
      <c r="AR1482" s="130" t="s">
        <v>323</v>
      </c>
      <c r="AT1482" s="130" t="s">
        <v>170</v>
      </c>
      <c r="AU1482" s="130" t="s">
        <v>78</v>
      </c>
      <c r="AY1482" s="19" t="s">
        <v>168</v>
      </c>
      <c r="BE1482" s="131">
        <f>IF(N1482="základní",J1482,0)</f>
        <v>0</v>
      </c>
      <c r="BF1482" s="131">
        <f>IF(N1482="snížená",J1482,0)</f>
        <v>0</v>
      </c>
      <c r="BG1482" s="131">
        <f>IF(N1482="zákl. přenesená",J1482,0)</f>
        <v>0</v>
      </c>
      <c r="BH1482" s="131">
        <f>IF(N1482="sníž. přenesená",J1482,0)</f>
        <v>0</v>
      </c>
      <c r="BI1482" s="131">
        <f>IF(N1482="nulová",J1482,0)</f>
        <v>0</v>
      </c>
      <c r="BJ1482" s="19" t="s">
        <v>76</v>
      </c>
      <c r="BK1482" s="131">
        <f>ROUND(I1482*H1482,2)</f>
        <v>0</v>
      </c>
      <c r="BL1482" s="19" t="s">
        <v>323</v>
      </c>
      <c r="BM1482" s="130" t="s">
        <v>1795</v>
      </c>
    </row>
    <row r="1483" spans="1:47" s="2" customFormat="1" ht="12">
      <c r="A1483" s="273"/>
      <c r="B1483" s="276"/>
      <c r="C1483" s="273"/>
      <c r="D1483" s="304" t="s">
        <v>177</v>
      </c>
      <c r="E1483" s="273"/>
      <c r="F1483" s="305" t="s">
        <v>1796</v>
      </c>
      <c r="G1483" s="273"/>
      <c r="H1483" s="273"/>
      <c r="I1483" s="263"/>
      <c r="J1483" s="273"/>
      <c r="K1483" s="273"/>
      <c r="L1483" s="32"/>
      <c r="M1483" s="132"/>
      <c r="N1483" s="133"/>
      <c r="O1483" s="50"/>
      <c r="P1483" s="50"/>
      <c r="Q1483" s="50"/>
      <c r="R1483" s="50"/>
      <c r="S1483" s="50"/>
      <c r="T1483" s="51"/>
      <c r="U1483" s="31"/>
      <c r="V1483" s="31"/>
      <c r="W1483" s="31"/>
      <c r="X1483" s="31"/>
      <c r="Y1483" s="31"/>
      <c r="Z1483" s="31"/>
      <c r="AA1483" s="31"/>
      <c r="AB1483" s="31"/>
      <c r="AC1483" s="31"/>
      <c r="AD1483" s="31"/>
      <c r="AE1483" s="31"/>
      <c r="AT1483" s="19" t="s">
        <v>177</v>
      </c>
      <c r="AU1483" s="19" t="s">
        <v>78</v>
      </c>
    </row>
    <row r="1484" spans="1:51" s="14" customFormat="1" ht="12">
      <c r="A1484" s="311"/>
      <c r="B1484" s="312"/>
      <c r="C1484" s="311"/>
      <c r="D1484" s="308" t="s">
        <v>179</v>
      </c>
      <c r="E1484" s="313" t="s">
        <v>3</v>
      </c>
      <c r="F1484" s="314" t="s">
        <v>1797</v>
      </c>
      <c r="G1484" s="311"/>
      <c r="H1484" s="315">
        <v>22.1</v>
      </c>
      <c r="I1484" s="268"/>
      <c r="J1484" s="311"/>
      <c r="K1484" s="311"/>
      <c r="L1484" s="139"/>
      <c r="M1484" s="141"/>
      <c r="N1484" s="142"/>
      <c r="O1484" s="142"/>
      <c r="P1484" s="142"/>
      <c r="Q1484" s="142"/>
      <c r="R1484" s="142"/>
      <c r="S1484" s="142"/>
      <c r="T1484" s="143"/>
      <c r="AT1484" s="140" t="s">
        <v>179</v>
      </c>
      <c r="AU1484" s="140" t="s">
        <v>78</v>
      </c>
      <c r="AV1484" s="14" t="s">
        <v>78</v>
      </c>
      <c r="AW1484" s="14" t="s">
        <v>30</v>
      </c>
      <c r="AX1484" s="14" t="s">
        <v>76</v>
      </c>
      <c r="AY1484" s="140" t="s">
        <v>168</v>
      </c>
    </row>
    <row r="1485" spans="1:65" s="2" customFormat="1" ht="16.5" customHeight="1">
      <c r="A1485" s="273"/>
      <c r="B1485" s="276"/>
      <c r="C1485" s="298" t="s">
        <v>1798</v>
      </c>
      <c r="D1485" s="298" t="s">
        <v>170</v>
      </c>
      <c r="E1485" s="299" t="s">
        <v>1799</v>
      </c>
      <c r="F1485" s="300" t="s">
        <v>1800</v>
      </c>
      <c r="G1485" s="301" t="s">
        <v>263</v>
      </c>
      <c r="H1485" s="302">
        <v>22.1</v>
      </c>
      <c r="I1485" s="266"/>
      <c r="J1485" s="303">
        <f>ROUND(I1485*H1485,2)</f>
        <v>0</v>
      </c>
      <c r="K1485" s="300" t="s">
        <v>174</v>
      </c>
      <c r="L1485" s="32"/>
      <c r="M1485" s="126" t="s">
        <v>3</v>
      </c>
      <c r="N1485" s="127" t="s">
        <v>39</v>
      </c>
      <c r="O1485" s="128">
        <v>0.044</v>
      </c>
      <c r="P1485" s="128">
        <f>O1485*H1485</f>
        <v>0.9724</v>
      </c>
      <c r="Q1485" s="128">
        <v>0.0003</v>
      </c>
      <c r="R1485" s="128">
        <f>Q1485*H1485</f>
        <v>0.00663</v>
      </c>
      <c r="S1485" s="128">
        <v>0</v>
      </c>
      <c r="T1485" s="129">
        <f>S1485*H1485</f>
        <v>0</v>
      </c>
      <c r="U1485" s="31"/>
      <c r="V1485" s="31"/>
      <c r="W1485" s="31"/>
      <c r="X1485" s="31"/>
      <c r="Y1485" s="31"/>
      <c r="Z1485" s="31"/>
      <c r="AA1485" s="31"/>
      <c r="AB1485" s="31"/>
      <c r="AC1485" s="31"/>
      <c r="AD1485" s="31"/>
      <c r="AE1485" s="31"/>
      <c r="AR1485" s="130" t="s">
        <v>323</v>
      </c>
      <c r="AT1485" s="130" t="s">
        <v>170</v>
      </c>
      <c r="AU1485" s="130" t="s">
        <v>78</v>
      </c>
      <c r="AY1485" s="19" t="s">
        <v>168</v>
      </c>
      <c r="BE1485" s="131">
        <f>IF(N1485="základní",J1485,0)</f>
        <v>0</v>
      </c>
      <c r="BF1485" s="131">
        <f>IF(N1485="snížená",J1485,0)</f>
        <v>0</v>
      </c>
      <c r="BG1485" s="131">
        <f>IF(N1485="zákl. přenesená",J1485,0)</f>
        <v>0</v>
      </c>
      <c r="BH1485" s="131">
        <f>IF(N1485="sníž. přenesená",J1485,0)</f>
        <v>0</v>
      </c>
      <c r="BI1485" s="131">
        <f>IF(N1485="nulová",J1485,0)</f>
        <v>0</v>
      </c>
      <c r="BJ1485" s="19" t="s">
        <v>76</v>
      </c>
      <c r="BK1485" s="131">
        <f>ROUND(I1485*H1485,2)</f>
        <v>0</v>
      </c>
      <c r="BL1485" s="19" t="s">
        <v>323</v>
      </c>
      <c r="BM1485" s="130" t="s">
        <v>1801</v>
      </c>
    </row>
    <row r="1486" spans="1:47" s="2" customFormat="1" ht="12">
      <c r="A1486" s="273"/>
      <c r="B1486" s="276"/>
      <c r="C1486" s="273"/>
      <c r="D1486" s="304" t="s">
        <v>177</v>
      </c>
      <c r="E1486" s="273"/>
      <c r="F1486" s="305" t="s">
        <v>1802</v>
      </c>
      <c r="G1486" s="273"/>
      <c r="H1486" s="273"/>
      <c r="I1486" s="263"/>
      <c r="J1486" s="273"/>
      <c r="K1486" s="273"/>
      <c r="L1486" s="32"/>
      <c r="M1486" s="132"/>
      <c r="N1486" s="133"/>
      <c r="O1486" s="50"/>
      <c r="P1486" s="50"/>
      <c r="Q1486" s="50"/>
      <c r="R1486" s="50"/>
      <c r="S1486" s="50"/>
      <c r="T1486" s="51"/>
      <c r="U1486" s="31"/>
      <c r="V1486" s="31"/>
      <c r="W1486" s="31"/>
      <c r="X1486" s="31"/>
      <c r="Y1486" s="31"/>
      <c r="Z1486" s="31"/>
      <c r="AA1486" s="31"/>
      <c r="AB1486" s="31"/>
      <c r="AC1486" s="31"/>
      <c r="AD1486" s="31"/>
      <c r="AE1486" s="31"/>
      <c r="AT1486" s="19" t="s">
        <v>177</v>
      </c>
      <c r="AU1486" s="19" t="s">
        <v>78</v>
      </c>
    </row>
    <row r="1487" spans="1:65" s="2" customFormat="1" ht="24.2" customHeight="1">
      <c r="A1487" s="273"/>
      <c r="B1487" s="276"/>
      <c r="C1487" s="298" t="s">
        <v>1803</v>
      </c>
      <c r="D1487" s="298" t="s">
        <v>170</v>
      </c>
      <c r="E1487" s="299" t="s">
        <v>1804</v>
      </c>
      <c r="F1487" s="300" t="s">
        <v>1805</v>
      </c>
      <c r="G1487" s="301" t="s">
        <v>263</v>
      </c>
      <c r="H1487" s="302">
        <v>15.1</v>
      </c>
      <c r="I1487" s="266"/>
      <c r="J1487" s="303">
        <f>ROUND(I1487*H1487,2)</f>
        <v>0</v>
      </c>
      <c r="K1487" s="300" t="s">
        <v>174</v>
      </c>
      <c r="L1487" s="32"/>
      <c r="M1487" s="126" t="s">
        <v>3</v>
      </c>
      <c r="N1487" s="127" t="s">
        <v>39</v>
      </c>
      <c r="O1487" s="128">
        <v>0.35</v>
      </c>
      <c r="P1487" s="128">
        <f>O1487*H1487</f>
        <v>5.284999999999999</v>
      </c>
      <c r="Q1487" s="128">
        <v>0.015</v>
      </c>
      <c r="R1487" s="128">
        <f>Q1487*H1487</f>
        <v>0.22649999999999998</v>
      </c>
      <c r="S1487" s="128">
        <v>0</v>
      </c>
      <c r="T1487" s="129">
        <f>S1487*H1487</f>
        <v>0</v>
      </c>
      <c r="U1487" s="31"/>
      <c r="V1487" s="31"/>
      <c r="W1487" s="31"/>
      <c r="X1487" s="31"/>
      <c r="Y1487" s="31"/>
      <c r="Z1487" s="31"/>
      <c r="AA1487" s="31"/>
      <c r="AB1487" s="31"/>
      <c r="AC1487" s="31"/>
      <c r="AD1487" s="31"/>
      <c r="AE1487" s="31"/>
      <c r="AR1487" s="130" t="s">
        <v>323</v>
      </c>
      <c r="AT1487" s="130" t="s">
        <v>170</v>
      </c>
      <c r="AU1487" s="130" t="s">
        <v>78</v>
      </c>
      <c r="AY1487" s="19" t="s">
        <v>168</v>
      </c>
      <c r="BE1487" s="131">
        <f>IF(N1487="základní",J1487,0)</f>
        <v>0</v>
      </c>
      <c r="BF1487" s="131">
        <f>IF(N1487="snížená",J1487,0)</f>
        <v>0</v>
      </c>
      <c r="BG1487" s="131">
        <f>IF(N1487="zákl. přenesená",J1487,0)</f>
        <v>0</v>
      </c>
      <c r="BH1487" s="131">
        <f>IF(N1487="sníž. přenesená",J1487,0)</f>
        <v>0</v>
      </c>
      <c r="BI1487" s="131">
        <f>IF(N1487="nulová",J1487,0)</f>
        <v>0</v>
      </c>
      <c r="BJ1487" s="19" t="s">
        <v>76</v>
      </c>
      <c r="BK1487" s="131">
        <f>ROUND(I1487*H1487,2)</f>
        <v>0</v>
      </c>
      <c r="BL1487" s="19" t="s">
        <v>323</v>
      </c>
      <c r="BM1487" s="130" t="s">
        <v>1806</v>
      </c>
    </row>
    <row r="1488" spans="1:47" s="2" customFormat="1" ht="12">
      <c r="A1488" s="273"/>
      <c r="B1488" s="276"/>
      <c r="C1488" s="273"/>
      <c r="D1488" s="304" t="s">
        <v>177</v>
      </c>
      <c r="E1488" s="273"/>
      <c r="F1488" s="305" t="s">
        <v>1807</v>
      </c>
      <c r="G1488" s="273"/>
      <c r="H1488" s="273"/>
      <c r="I1488" s="263"/>
      <c r="J1488" s="273"/>
      <c r="K1488" s="273"/>
      <c r="L1488" s="32"/>
      <c r="M1488" s="132"/>
      <c r="N1488" s="133"/>
      <c r="O1488" s="50"/>
      <c r="P1488" s="50"/>
      <c r="Q1488" s="50"/>
      <c r="R1488" s="50"/>
      <c r="S1488" s="50"/>
      <c r="T1488" s="51"/>
      <c r="U1488" s="31"/>
      <c r="V1488" s="31"/>
      <c r="W1488" s="31"/>
      <c r="X1488" s="31"/>
      <c r="Y1488" s="31"/>
      <c r="Z1488" s="31"/>
      <c r="AA1488" s="31"/>
      <c r="AB1488" s="31"/>
      <c r="AC1488" s="31"/>
      <c r="AD1488" s="31"/>
      <c r="AE1488" s="31"/>
      <c r="AT1488" s="19" t="s">
        <v>177</v>
      </c>
      <c r="AU1488" s="19" t="s">
        <v>78</v>
      </c>
    </row>
    <row r="1489" spans="1:65" s="2" customFormat="1" ht="16.5" customHeight="1">
      <c r="A1489" s="273"/>
      <c r="B1489" s="276"/>
      <c r="C1489" s="298" t="s">
        <v>1808</v>
      </c>
      <c r="D1489" s="298" t="s">
        <v>170</v>
      </c>
      <c r="E1489" s="299" t="s">
        <v>1809</v>
      </c>
      <c r="F1489" s="300" t="s">
        <v>1810</v>
      </c>
      <c r="G1489" s="301" t="s">
        <v>263</v>
      </c>
      <c r="H1489" s="302">
        <v>22.1</v>
      </c>
      <c r="I1489" s="266"/>
      <c r="J1489" s="303">
        <f>ROUND(I1489*H1489,2)</f>
        <v>0</v>
      </c>
      <c r="K1489" s="300" t="s">
        <v>174</v>
      </c>
      <c r="L1489" s="32"/>
      <c r="M1489" s="126" t="s">
        <v>3</v>
      </c>
      <c r="N1489" s="127" t="s">
        <v>39</v>
      </c>
      <c r="O1489" s="128">
        <v>0.278</v>
      </c>
      <c r="P1489" s="128">
        <f>O1489*H1489</f>
        <v>6.143800000000001</v>
      </c>
      <c r="Q1489" s="128">
        <v>0.0015</v>
      </c>
      <c r="R1489" s="128">
        <f>Q1489*H1489</f>
        <v>0.033150000000000006</v>
      </c>
      <c r="S1489" s="128">
        <v>0</v>
      </c>
      <c r="T1489" s="129">
        <f>S1489*H1489</f>
        <v>0</v>
      </c>
      <c r="U1489" s="31"/>
      <c r="V1489" s="31"/>
      <c r="W1489" s="31"/>
      <c r="X1489" s="31"/>
      <c r="Y1489" s="31"/>
      <c r="Z1489" s="31"/>
      <c r="AA1489" s="31"/>
      <c r="AB1489" s="31"/>
      <c r="AC1489" s="31"/>
      <c r="AD1489" s="31"/>
      <c r="AE1489" s="31"/>
      <c r="AR1489" s="130" t="s">
        <v>323</v>
      </c>
      <c r="AT1489" s="130" t="s">
        <v>170</v>
      </c>
      <c r="AU1489" s="130" t="s">
        <v>78</v>
      </c>
      <c r="AY1489" s="19" t="s">
        <v>168</v>
      </c>
      <c r="BE1489" s="131">
        <f>IF(N1489="základní",J1489,0)</f>
        <v>0</v>
      </c>
      <c r="BF1489" s="131">
        <f>IF(N1489="snížená",J1489,0)</f>
        <v>0</v>
      </c>
      <c r="BG1489" s="131">
        <f>IF(N1489="zákl. přenesená",J1489,0)</f>
        <v>0</v>
      </c>
      <c r="BH1489" s="131">
        <f>IF(N1489="sníž. přenesená",J1489,0)</f>
        <v>0</v>
      </c>
      <c r="BI1489" s="131">
        <f>IF(N1489="nulová",J1489,0)</f>
        <v>0</v>
      </c>
      <c r="BJ1489" s="19" t="s">
        <v>76</v>
      </c>
      <c r="BK1489" s="131">
        <f>ROUND(I1489*H1489,2)</f>
        <v>0</v>
      </c>
      <c r="BL1489" s="19" t="s">
        <v>323</v>
      </c>
      <c r="BM1489" s="130" t="s">
        <v>1811</v>
      </c>
    </row>
    <row r="1490" spans="1:47" s="2" customFormat="1" ht="12">
      <c r="A1490" s="273"/>
      <c r="B1490" s="276"/>
      <c r="C1490" s="273"/>
      <c r="D1490" s="304" t="s">
        <v>177</v>
      </c>
      <c r="E1490" s="273"/>
      <c r="F1490" s="305" t="s">
        <v>1812</v>
      </c>
      <c r="G1490" s="273"/>
      <c r="H1490" s="273"/>
      <c r="I1490" s="263"/>
      <c r="J1490" s="273"/>
      <c r="K1490" s="273"/>
      <c r="L1490" s="32"/>
      <c r="M1490" s="132"/>
      <c r="N1490" s="133"/>
      <c r="O1490" s="50"/>
      <c r="P1490" s="50"/>
      <c r="Q1490" s="50"/>
      <c r="R1490" s="50"/>
      <c r="S1490" s="50"/>
      <c r="T1490" s="51"/>
      <c r="U1490" s="31"/>
      <c r="V1490" s="31"/>
      <c r="W1490" s="31"/>
      <c r="X1490" s="31"/>
      <c r="Y1490" s="31"/>
      <c r="Z1490" s="31"/>
      <c r="AA1490" s="31"/>
      <c r="AB1490" s="31"/>
      <c r="AC1490" s="31"/>
      <c r="AD1490" s="31"/>
      <c r="AE1490" s="31"/>
      <c r="AT1490" s="19" t="s">
        <v>177</v>
      </c>
      <c r="AU1490" s="19" t="s">
        <v>78</v>
      </c>
    </row>
    <row r="1491" spans="1:51" s="13" customFormat="1" ht="12">
      <c r="A1491" s="306"/>
      <c r="B1491" s="307"/>
      <c r="C1491" s="306"/>
      <c r="D1491" s="308" t="s">
        <v>179</v>
      </c>
      <c r="E1491" s="309" t="s">
        <v>3</v>
      </c>
      <c r="F1491" s="310" t="s">
        <v>582</v>
      </c>
      <c r="G1491" s="306"/>
      <c r="H1491" s="309" t="s">
        <v>3</v>
      </c>
      <c r="I1491" s="267"/>
      <c r="J1491" s="306"/>
      <c r="K1491" s="306"/>
      <c r="L1491" s="134"/>
      <c r="M1491" s="136"/>
      <c r="N1491" s="137"/>
      <c r="O1491" s="137"/>
      <c r="P1491" s="137"/>
      <c r="Q1491" s="137"/>
      <c r="R1491" s="137"/>
      <c r="S1491" s="137"/>
      <c r="T1491" s="138"/>
      <c r="AT1491" s="135" t="s">
        <v>179</v>
      </c>
      <c r="AU1491" s="135" t="s">
        <v>78</v>
      </c>
      <c r="AV1491" s="13" t="s">
        <v>76</v>
      </c>
      <c r="AW1491" s="13" t="s">
        <v>30</v>
      </c>
      <c r="AX1491" s="13" t="s">
        <v>68</v>
      </c>
      <c r="AY1491" s="135" t="s">
        <v>168</v>
      </c>
    </row>
    <row r="1492" spans="1:51" s="14" customFormat="1" ht="12">
      <c r="A1492" s="311"/>
      <c r="B1492" s="312"/>
      <c r="C1492" s="311"/>
      <c r="D1492" s="308" t="s">
        <v>179</v>
      </c>
      <c r="E1492" s="313" t="s">
        <v>3</v>
      </c>
      <c r="F1492" s="314" t="s">
        <v>583</v>
      </c>
      <c r="G1492" s="311"/>
      <c r="H1492" s="315">
        <v>1.5</v>
      </c>
      <c r="I1492" s="268"/>
      <c r="J1492" s="311"/>
      <c r="K1492" s="311"/>
      <c r="L1492" s="139"/>
      <c r="M1492" s="141"/>
      <c r="N1492" s="142"/>
      <c r="O1492" s="142"/>
      <c r="P1492" s="142"/>
      <c r="Q1492" s="142"/>
      <c r="R1492" s="142"/>
      <c r="S1492" s="142"/>
      <c r="T1492" s="143"/>
      <c r="AT1492" s="140" t="s">
        <v>179</v>
      </c>
      <c r="AU1492" s="140" t="s">
        <v>78</v>
      </c>
      <c r="AV1492" s="14" t="s">
        <v>78</v>
      </c>
      <c r="AW1492" s="14" t="s">
        <v>30</v>
      </c>
      <c r="AX1492" s="14" t="s">
        <v>68</v>
      </c>
      <c r="AY1492" s="140" t="s">
        <v>168</v>
      </c>
    </row>
    <row r="1493" spans="1:51" s="14" customFormat="1" ht="12">
      <c r="A1493" s="311"/>
      <c r="B1493" s="312"/>
      <c r="C1493" s="311"/>
      <c r="D1493" s="308" t="s">
        <v>179</v>
      </c>
      <c r="E1493" s="313" t="s">
        <v>3</v>
      </c>
      <c r="F1493" s="314" t="s">
        <v>584</v>
      </c>
      <c r="G1493" s="311"/>
      <c r="H1493" s="315">
        <v>13.6</v>
      </c>
      <c r="I1493" s="268"/>
      <c r="J1493" s="311"/>
      <c r="K1493" s="311"/>
      <c r="L1493" s="139"/>
      <c r="M1493" s="141"/>
      <c r="N1493" s="142"/>
      <c r="O1493" s="142"/>
      <c r="P1493" s="142"/>
      <c r="Q1493" s="142"/>
      <c r="R1493" s="142"/>
      <c r="S1493" s="142"/>
      <c r="T1493" s="143"/>
      <c r="AT1493" s="140" t="s">
        <v>179</v>
      </c>
      <c r="AU1493" s="140" t="s">
        <v>78</v>
      </c>
      <c r="AV1493" s="14" t="s">
        <v>78</v>
      </c>
      <c r="AW1493" s="14" t="s">
        <v>30</v>
      </c>
      <c r="AX1493" s="14" t="s">
        <v>68</v>
      </c>
      <c r="AY1493" s="140" t="s">
        <v>168</v>
      </c>
    </row>
    <row r="1494" spans="1:51" s="13" customFormat="1" ht="12">
      <c r="A1494" s="306"/>
      <c r="B1494" s="307"/>
      <c r="C1494" s="306"/>
      <c r="D1494" s="308" t="s">
        <v>179</v>
      </c>
      <c r="E1494" s="309" t="s">
        <v>3</v>
      </c>
      <c r="F1494" s="310" t="s">
        <v>1813</v>
      </c>
      <c r="G1494" s="306"/>
      <c r="H1494" s="309" t="s">
        <v>3</v>
      </c>
      <c r="I1494" s="267"/>
      <c r="J1494" s="306"/>
      <c r="K1494" s="306"/>
      <c r="L1494" s="134"/>
      <c r="M1494" s="136"/>
      <c r="N1494" s="137"/>
      <c r="O1494" s="137"/>
      <c r="P1494" s="137"/>
      <c r="Q1494" s="137"/>
      <c r="R1494" s="137"/>
      <c r="S1494" s="137"/>
      <c r="T1494" s="138"/>
      <c r="AT1494" s="135" t="s">
        <v>179</v>
      </c>
      <c r="AU1494" s="135" t="s">
        <v>78</v>
      </c>
      <c r="AV1494" s="13" t="s">
        <v>76</v>
      </c>
      <c r="AW1494" s="13" t="s">
        <v>30</v>
      </c>
      <c r="AX1494" s="13" t="s">
        <v>68</v>
      </c>
      <c r="AY1494" s="135" t="s">
        <v>168</v>
      </c>
    </row>
    <row r="1495" spans="1:51" s="14" customFormat="1" ht="12">
      <c r="A1495" s="311"/>
      <c r="B1495" s="312"/>
      <c r="C1495" s="311"/>
      <c r="D1495" s="308" t="s">
        <v>179</v>
      </c>
      <c r="E1495" s="313" t="s">
        <v>3</v>
      </c>
      <c r="F1495" s="314" t="s">
        <v>1814</v>
      </c>
      <c r="G1495" s="311"/>
      <c r="H1495" s="315">
        <v>7</v>
      </c>
      <c r="I1495" s="268"/>
      <c r="J1495" s="311"/>
      <c r="K1495" s="311"/>
      <c r="L1495" s="139"/>
      <c r="M1495" s="141"/>
      <c r="N1495" s="142"/>
      <c r="O1495" s="142"/>
      <c r="P1495" s="142"/>
      <c r="Q1495" s="142"/>
      <c r="R1495" s="142"/>
      <c r="S1495" s="142"/>
      <c r="T1495" s="143"/>
      <c r="AT1495" s="140" t="s">
        <v>179</v>
      </c>
      <c r="AU1495" s="140" t="s">
        <v>78</v>
      </c>
      <c r="AV1495" s="14" t="s">
        <v>78</v>
      </c>
      <c r="AW1495" s="14" t="s">
        <v>30</v>
      </c>
      <c r="AX1495" s="14" t="s">
        <v>68</v>
      </c>
      <c r="AY1495" s="140" t="s">
        <v>168</v>
      </c>
    </row>
    <row r="1496" spans="1:51" s="15" customFormat="1" ht="12">
      <c r="A1496" s="316"/>
      <c r="B1496" s="317"/>
      <c r="C1496" s="316"/>
      <c r="D1496" s="308" t="s">
        <v>179</v>
      </c>
      <c r="E1496" s="318" t="s">
        <v>3</v>
      </c>
      <c r="F1496" s="319" t="s">
        <v>186</v>
      </c>
      <c r="G1496" s="316"/>
      <c r="H1496" s="320">
        <v>22.1</v>
      </c>
      <c r="I1496" s="269"/>
      <c r="J1496" s="316"/>
      <c r="K1496" s="316"/>
      <c r="L1496" s="144"/>
      <c r="M1496" s="146"/>
      <c r="N1496" s="147"/>
      <c r="O1496" s="147"/>
      <c r="P1496" s="147"/>
      <c r="Q1496" s="147"/>
      <c r="R1496" s="147"/>
      <c r="S1496" s="147"/>
      <c r="T1496" s="148"/>
      <c r="AT1496" s="145" t="s">
        <v>179</v>
      </c>
      <c r="AU1496" s="145" t="s">
        <v>78</v>
      </c>
      <c r="AV1496" s="15" t="s">
        <v>175</v>
      </c>
      <c r="AW1496" s="15" t="s">
        <v>30</v>
      </c>
      <c r="AX1496" s="15" t="s">
        <v>76</v>
      </c>
      <c r="AY1496" s="145" t="s">
        <v>168</v>
      </c>
    </row>
    <row r="1497" spans="1:65" s="2" customFormat="1" ht="16.5" customHeight="1">
      <c r="A1497" s="273"/>
      <c r="B1497" s="276"/>
      <c r="C1497" s="298" t="s">
        <v>1815</v>
      </c>
      <c r="D1497" s="298" t="s">
        <v>170</v>
      </c>
      <c r="E1497" s="299" t="s">
        <v>1816</v>
      </c>
      <c r="F1497" s="300" t="s">
        <v>1817</v>
      </c>
      <c r="G1497" s="301" t="s">
        <v>335</v>
      </c>
      <c r="H1497" s="302">
        <v>16.935</v>
      </c>
      <c r="I1497" s="266"/>
      <c r="J1497" s="303">
        <f>ROUND(I1497*H1497,2)</f>
        <v>0</v>
      </c>
      <c r="K1497" s="300" t="s">
        <v>174</v>
      </c>
      <c r="L1497" s="32"/>
      <c r="M1497" s="126" t="s">
        <v>3</v>
      </c>
      <c r="N1497" s="127" t="s">
        <v>39</v>
      </c>
      <c r="O1497" s="128">
        <v>0.06</v>
      </c>
      <c r="P1497" s="128">
        <f>O1497*H1497</f>
        <v>1.0160999999999998</v>
      </c>
      <c r="Q1497" s="128">
        <v>0.00032</v>
      </c>
      <c r="R1497" s="128">
        <f>Q1497*H1497</f>
        <v>0.0054192</v>
      </c>
      <c r="S1497" s="128">
        <v>0</v>
      </c>
      <c r="T1497" s="129">
        <f>S1497*H1497</f>
        <v>0</v>
      </c>
      <c r="U1497" s="31"/>
      <c r="V1497" s="31"/>
      <c r="W1497" s="31"/>
      <c r="X1497" s="31"/>
      <c r="Y1497" s="31"/>
      <c r="Z1497" s="31"/>
      <c r="AA1497" s="31"/>
      <c r="AB1497" s="31"/>
      <c r="AC1497" s="31"/>
      <c r="AD1497" s="31"/>
      <c r="AE1497" s="31"/>
      <c r="AR1497" s="130" t="s">
        <v>323</v>
      </c>
      <c r="AT1497" s="130" t="s">
        <v>170</v>
      </c>
      <c r="AU1497" s="130" t="s">
        <v>78</v>
      </c>
      <c r="AY1497" s="19" t="s">
        <v>168</v>
      </c>
      <c r="BE1497" s="131">
        <f>IF(N1497="základní",J1497,0)</f>
        <v>0</v>
      </c>
      <c r="BF1497" s="131">
        <f>IF(N1497="snížená",J1497,0)</f>
        <v>0</v>
      </c>
      <c r="BG1497" s="131">
        <f>IF(N1497="zákl. přenesená",J1497,0)</f>
        <v>0</v>
      </c>
      <c r="BH1497" s="131">
        <f>IF(N1497="sníž. přenesená",J1497,0)</f>
        <v>0</v>
      </c>
      <c r="BI1497" s="131">
        <f>IF(N1497="nulová",J1497,0)</f>
        <v>0</v>
      </c>
      <c r="BJ1497" s="19" t="s">
        <v>76</v>
      </c>
      <c r="BK1497" s="131">
        <f>ROUND(I1497*H1497,2)</f>
        <v>0</v>
      </c>
      <c r="BL1497" s="19" t="s">
        <v>323</v>
      </c>
      <c r="BM1497" s="130" t="s">
        <v>1818</v>
      </c>
    </row>
    <row r="1498" spans="1:47" s="2" customFormat="1" ht="12">
      <c r="A1498" s="273"/>
      <c r="B1498" s="276"/>
      <c r="C1498" s="273"/>
      <c r="D1498" s="304" t="s">
        <v>177</v>
      </c>
      <c r="E1498" s="273"/>
      <c r="F1498" s="305" t="s">
        <v>1819</v>
      </c>
      <c r="G1498" s="273"/>
      <c r="H1498" s="273"/>
      <c r="I1498" s="263"/>
      <c r="J1498" s="273"/>
      <c r="K1498" s="273"/>
      <c r="L1498" s="32"/>
      <c r="M1498" s="132"/>
      <c r="N1498" s="133"/>
      <c r="O1498" s="50"/>
      <c r="P1498" s="50"/>
      <c r="Q1498" s="50"/>
      <c r="R1498" s="50"/>
      <c r="S1498" s="50"/>
      <c r="T1498" s="51"/>
      <c r="U1498" s="31"/>
      <c r="V1498" s="31"/>
      <c r="W1498" s="31"/>
      <c r="X1498" s="31"/>
      <c r="Y1498" s="31"/>
      <c r="Z1498" s="31"/>
      <c r="AA1498" s="31"/>
      <c r="AB1498" s="31"/>
      <c r="AC1498" s="31"/>
      <c r="AD1498" s="31"/>
      <c r="AE1498" s="31"/>
      <c r="AT1498" s="19" t="s">
        <v>177</v>
      </c>
      <c r="AU1498" s="19" t="s">
        <v>78</v>
      </c>
    </row>
    <row r="1499" spans="1:51" s="13" customFormat="1" ht="12">
      <c r="A1499" s="306"/>
      <c r="B1499" s="307"/>
      <c r="C1499" s="306"/>
      <c r="D1499" s="308" t="s">
        <v>179</v>
      </c>
      <c r="E1499" s="309" t="s">
        <v>3</v>
      </c>
      <c r="F1499" s="310" t="s">
        <v>1156</v>
      </c>
      <c r="G1499" s="306"/>
      <c r="H1499" s="309" t="s">
        <v>3</v>
      </c>
      <c r="I1499" s="267"/>
      <c r="J1499" s="306"/>
      <c r="K1499" s="306"/>
      <c r="L1499" s="134"/>
      <c r="M1499" s="136"/>
      <c r="N1499" s="137"/>
      <c r="O1499" s="137"/>
      <c r="P1499" s="137"/>
      <c r="Q1499" s="137"/>
      <c r="R1499" s="137"/>
      <c r="S1499" s="137"/>
      <c r="T1499" s="138"/>
      <c r="AT1499" s="135" t="s">
        <v>179</v>
      </c>
      <c r="AU1499" s="135" t="s">
        <v>78</v>
      </c>
      <c r="AV1499" s="13" t="s">
        <v>76</v>
      </c>
      <c r="AW1499" s="13" t="s">
        <v>30</v>
      </c>
      <c r="AX1499" s="13" t="s">
        <v>68</v>
      </c>
      <c r="AY1499" s="135" t="s">
        <v>168</v>
      </c>
    </row>
    <row r="1500" spans="1:51" s="14" customFormat="1" ht="12">
      <c r="A1500" s="311"/>
      <c r="B1500" s="312"/>
      <c r="C1500" s="311"/>
      <c r="D1500" s="308" t="s">
        <v>179</v>
      </c>
      <c r="E1500" s="313" t="s">
        <v>3</v>
      </c>
      <c r="F1500" s="314" t="s">
        <v>1157</v>
      </c>
      <c r="G1500" s="311"/>
      <c r="H1500" s="315">
        <v>5.115</v>
      </c>
      <c r="I1500" s="268"/>
      <c r="J1500" s="311"/>
      <c r="K1500" s="311"/>
      <c r="L1500" s="139"/>
      <c r="M1500" s="141"/>
      <c r="N1500" s="142"/>
      <c r="O1500" s="142"/>
      <c r="P1500" s="142"/>
      <c r="Q1500" s="142"/>
      <c r="R1500" s="142"/>
      <c r="S1500" s="142"/>
      <c r="T1500" s="143"/>
      <c r="AT1500" s="140" t="s">
        <v>179</v>
      </c>
      <c r="AU1500" s="140" t="s">
        <v>78</v>
      </c>
      <c r="AV1500" s="14" t="s">
        <v>78</v>
      </c>
      <c r="AW1500" s="14" t="s">
        <v>30</v>
      </c>
      <c r="AX1500" s="14" t="s">
        <v>68</v>
      </c>
      <c r="AY1500" s="140" t="s">
        <v>168</v>
      </c>
    </row>
    <row r="1501" spans="1:51" s="14" customFormat="1" ht="12">
      <c r="A1501" s="311"/>
      <c r="B1501" s="312"/>
      <c r="C1501" s="311"/>
      <c r="D1501" s="308" t="s">
        <v>179</v>
      </c>
      <c r="E1501" s="313" t="s">
        <v>3</v>
      </c>
      <c r="F1501" s="314" t="s">
        <v>1820</v>
      </c>
      <c r="G1501" s="311"/>
      <c r="H1501" s="315">
        <v>-0.8</v>
      </c>
      <c r="I1501" s="268"/>
      <c r="J1501" s="311"/>
      <c r="K1501" s="311"/>
      <c r="L1501" s="139"/>
      <c r="M1501" s="141"/>
      <c r="N1501" s="142"/>
      <c r="O1501" s="142"/>
      <c r="P1501" s="142"/>
      <c r="Q1501" s="142"/>
      <c r="R1501" s="142"/>
      <c r="S1501" s="142"/>
      <c r="T1501" s="143"/>
      <c r="AT1501" s="140" t="s">
        <v>179</v>
      </c>
      <c r="AU1501" s="140" t="s">
        <v>78</v>
      </c>
      <c r="AV1501" s="14" t="s">
        <v>78</v>
      </c>
      <c r="AW1501" s="14" t="s">
        <v>30</v>
      </c>
      <c r="AX1501" s="14" t="s">
        <v>68</v>
      </c>
      <c r="AY1501" s="140" t="s">
        <v>168</v>
      </c>
    </row>
    <row r="1502" spans="1:51" s="13" customFormat="1" ht="12">
      <c r="A1502" s="306"/>
      <c r="B1502" s="307"/>
      <c r="C1502" s="306"/>
      <c r="D1502" s="308" t="s">
        <v>179</v>
      </c>
      <c r="E1502" s="309" t="s">
        <v>3</v>
      </c>
      <c r="F1502" s="310" t="s">
        <v>1160</v>
      </c>
      <c r="G1502" s="306"/>
      <c r="H1502" s="309" t="s">
        <v>3</v>
      </c>
      <c r="I1502" s="267"/>
      <c r="J1502" s="306"/>
      <c r="K1502" s="306"/>
      <c r="L1502" s="134"/>
      <c r="M1502" s="136"/>
      <c r="N1502" s="137"/>
      <c r="O1502" s="137"/>
      <c r="P1502" s="137"/>
      <c r="Q1502" s="137"/>
      <c r="R1502" s="137"/>
      <c r="S1502" s="137"/>
      <c r="T1502" s="138"/>
      <c r="AT1502" s="135" t="s">
        <v>179</v>
      </c>
      <c r="AU1502" s="135" t="s">
        <v>78</v>
      </c>
      <c r="AV1502" s="13" t="s">
        <v>76</v>
      </c>
      <c r="AW1502" s="13" t="s">
        <v>30</v>
      </c>
      <c r="AX1502" s="13" t="s">
        <v>68</v>
      </c>
      <c r="AY1502" s="135" t="s">
        <v>168</v>
      </c>
    </row>
    <row r="1503" spans="1:51" s="14" customFormat="1" ht="12">
      <c r="A1503" s="311"/>
      <c r="B1503" s="312"/>
      <c r="C1503" s="311"/>
      <c r="D1503" s="308" t="s">
        <v>179</v>
      </c>
      <c r="E1503" s="313" t="s">
        <v>3</v>
      </c>
      <c r="F1503" s="314" t="s">
        <v>1161</v>
      </c>
      <c r="G1503" s="311"/>
      <c r="H1503" s="315">
        <v>14.97</v>
      </c>
      <c r="I1503" s="268"/>
      <c r="J1503" s="311"/>
      <c r="K1503" s="311"/>
      <c r="L1503" s="139"/>
      <c r="M1503" s="141"/>
      <c r="N1503" s="142"/>
      <c r="O1503" s="142"/>
      <c r="P1503" s="142"/>
      <c r="Q1503" s="142"/>
      <c r="R1503" s="142"/>
      <c r="S1503" s="142"/>
      <c r="T1503" s="143"/>
      <c r="AT1503" s="140" t="s">
        <v>179</v>
      </c>
      <c r="AU1503" s="140" t="s">
        <v>78</v>
      </c>
      <c r="AV1503" s="14" t="s">
        <v>78</v>
      </c>
      <c r="AW1503" s="14" t="s">
        <v>30</v>
      </c>
      <c r="AX1503" s="14" t="s">
        <v>68</v>
      </c>
      <c r="AY1503" s="140" t="s">
        <v>168</v>
      </c>
    </row>
    <row r="1504" spans="1:51" s="14" customFormat="1" ht="12">
      <c r="A1504" s="311"/>
      <c r="B1504" s="312"/>
      <c r="C1504" s="311"/>
      <c r="D1504" s="308" t="s">
        <v>179</v>
      </c>
      <c r="E1504" s="313" t="s">
        <v>3</v>
      </c>
      <c r="F1504" s="314" t="s">
        <v>1821</v>
      </c>
      <c r="G1504" s="311"/>
      <c r="H1504" s="315">
        <v>-0.7</v>
      </c>
      <c r="I1504" s="268"/>
      <c r="J1504" s="311"/>
      <c r="K1504" s="311"/>
      <c r="L1504" s="139"/>
      <c r="M1504" s="141"/>
      <c r="N1504" s="142"/>
      <c r="O1504" s="142"/>
      <c r="P1504" s="142"/>
      <c r="Q1504" s="142"/>
      <c r="R1504" s="142"/>
      <c r="S1504" s="142"/>
      <c r="T1504" s="143"/>
      <c r="AT1504" s="140" t="s">
        <v>179</v>
      </c>
      <c r="AU1504" s="140" t="s">
        <v>78</v>
      </c>
      <c r="AV1504" s="14" t="s">
        <v>78</v>
      </c>
      <c r="AW1504" s="14" t="s">
        <v>30</v>
      </c>
      <c r="AX1504" s="14" t="s">
        <v>68</v>
      </c>
      <c r="AY1504" s="140" t="s">
        <v>168</v>
      </c>
    </row>
    <row r="1505" spans="1:51" s="14" customFormat="1" ht="12">
      <c r="A1505" s="311"/>
      <c r="B1505" s="312"/>
      <c r="C1505" s="311"/>
      <c r="D1505" s="308" t="s">
        <v>179</v>
      </c>
      <c r="E1505" s="313" t="s">
        <v>3</v>
      </c>
      <c r="F1505" s="314" t="s">
        <v>1822</v>
      </c>
      <c r="G1505" s="311"/>
      <c r="H1505" s="315">
        <v>-1.65</v>
      </c>
      <c r="I1505" s="268"/>
      <c r="J1505" s="311"/>
      <c r="K1505" s="311"/>
      <c r="L1505" s="139"/>
      <c r="M1505" s="141"/>
      <c r="N1505" s="142"/>
      <c r="O1505" s="142"/>
      <c r="P1505" s="142"/>
      <c r="Q1505" s="142"/>
      <c r="R1505" s="142"/>
      <c r="S1505" s="142"/>
      <c r="T1505" s="143"/>
      <c r="AT1505" s="140" t="s">
        <v>179</v>
      </c>
      <c r="AU1505" s="140" t="s">
        <v>78</v>
      </c>
      <c r="AV1505" s="14" t="s">
        <v>78</v>
      </c>
      <c r="AW1505" s="14" t="s">
        <v>30</v>
      </c>
      <c r="AX1505" s="14" t="s">
        <v>68</v>
      </c>
      <c r="AY1505" s="140" t="s">
        <v>168</v>
      </c>
    </row>
    <row r="1506" spans="1:51" s="15" customFormat="1" ht="12">
      <c r="A1506" s="316"/>
      <c r="B1506" s="317"/>
      <c r="C1506" s="316"/>
      <c r="D1506" s="308" t="s">
        <v>179</v>
      </c>
      <c r="E1506" s="318" t="s">
        <v>3</v>
      </c>
      <c r="F1506" s="319" t="s">
        <v>186</v>
      </c>
      <c r="G1506" s="316"/>
      <c r="H1506" s="320">
        <v>16.935</v>
      </c>
      <c r="I1506" s="269"/>
      <c r="J1506" s="316"/>
      <c r="K1506" s="316"/>
      <c r="L1506" s="144"/>
      <c r="M1506" s="146"/>
      <c r="N1506" s="147"/>
      <c r="O1506" s="147"/>
      <c r="P1506" s="147"/>
      <c r="Q1506" s="147"/>
      <c r="R1506" s="147"/>
      <c r="S1506" s="147"/>
      <c r="T1506" s="148"/>
      <c r="AT1506" s="145" t="s">
        <v>179</v>
      </c>
      <c r="AU1506" s="145" t="s">
        <v>78</v>
      </c>
      <c r="AV1506" s="15" t="s">
        <v>175</v>
      </c>
      <c r="AW1506" s="15" t="s">
        <v>30</v>
      </c>
      <c r="AX1506" s="15" t="s">
        <v>76</v>
      </c>
      <c r="AY1506" s="145" t="s">
        <v>168</v>
      </c>
    </row>
    <row r="1507" spans="1:65" s="2" customFormat="1" ht="16.5" customHeight="1">
      <c r="A1507" s="273"/>
      <c r="B1507" s="276"/>
      <c r="C1507" s="298" t="s">
        <v>1823</v>
      </c>
      <c r="D1507" s="298" t="s">
        <v>170</v>
      </c>
      <c r="E1507" s="299" t="s">
        <v>1824</v>
      </c>
      <c r="F1507" s="300" t="s">
        <v>1825</v>
      </c>
      <c r="G1507" s="301" t="s">
        <v>263</v>
      </c>
      <c r="H1507" s="302">
        <v>7</v>
      </c>
      <c r="I1507" s="266"/>
      <c r="J1507" s="303">
        <f>ROUND(I1507*H1507,2)</f>
        <v>0</v>
      </c>
      <c r="K1507" s="300" t="s">
        <v>174</v>
      </c>
      <c r="L1507" s="32"/>
      <c r="M1507" s="126" t="s">
        <v>3</v>
      </c>
      <c r="N1507" s="127" t="s">
        <v>39</v>
      </c>
      <c r="O1507" s="128">
        <v>0.42</v>
      </c>
      <c r="P1507" s="128">
        <f>O1507*H1507</f>
        <v>2.94</v>
      </c>
      <c r="Q1507" s="128">
        <v>0.0052</v>
      </c>
      <c r="R1507" s="128">
        <f>Q1507*H1507</f>
        <v>0.0364</v>
      </c>
      <c r="S1507" s="128">
        <v>0</v>
      </c>
      <c r="T1507" s="129">
        <f>S1507*H1507</f>
        <v>0</v>
      </c>
      <c r="U1507" s="31"/>
      <c r="V1507" s="31"/>
      <c r="W1507" s="31"/>
      <c r="X1507" s="31"/>
      <c r="Y1507" s="31"/>
      <c r="Z1507" s="31"/>
      <c r="AA1507" s="31"/>
      <c r="AB1507" s="31"/>
      <c r="AC1507" s="31"/>
      <c r="AD1507" s="31"/>
      <c r="AE1507" s="31"/>
      <c r="AR1507" s="130" t="s">
        <v>323</v>
      </c>
      <c r="AT1507" s="130" t="s">
        <v>170</v>
      </c>
      <c r="AU1507" s="130" t="s">
        <v>78</v>
      </c>
      <c r="AY1507" s="19" t="s">
        <v>168</v>
      </c>
      <c r="BE1507" s="131">
        <f>IF(N1507="základní",J1507,0)</f>
        <v>0</v>
      </c>
      <c r="BF1507" s="131">
        <f>IF(N1507="snížená",J1507,0)</f>
        <v>0</v>
      </c>
      <c r="BG1507" s="131">
        <f>IF(N1507="zákl. přenesená",J1507,0)</f>
        <v>0</v>
      </c>
      <c r="BH1507" s="131">
        <f>IF(N1507="sníž. přenesená",J1507,0)</f>
        <v>0</v>
      </c>
      <c r="BI1507" s="131">
        <f>IF(N1507="nulová",J1507,0)</f>
        <v>0</v>
      </c>
      <c r="BJ1507" s="19" t="s">
        <v>76</v>
      </c>
      <c r="BK1507" s="131">
        <f>ROUND(I1507*H1507,2)</f>
        <v>0</v>
      </c>
      <c r="BL1507" s="19" t="s">
        <v>323</v>
      </c>
      <c r="BM1507" s="130" t="s">
        <v>1826</v>
      </c>
    </row>
    <row r="1508" spans="1:47" s="2" customFormat="1" ht="12">
      <c r="A1508" s="273"/>
      <c r="B1508" s="276"/>
      <c r="C1508" s="273"/>
      <c r="D1508" s="304" t="s">
        <v>177</v>
      </c>
      <c r="E1508" s="273"/>
      <c r="F1508" s="305" t="s">
        <v>1827</v>
      </c>
      <c r="G1508" s="273"/>
      <c r="H1508" s="273"/>
      <c r="I1508" s="263"/>
      <c r="J1508" s="273"/>
      <c r="K1508" s="273"/>
      <c r="L1508" s="32"/>
      <c r="M1508" s="132"/>
      <c r="N1508" s="133"/>
      <c r="O1508" s="50"/>
      <c r="P1508" s="50"/>
      <c r="Q1508" s="50"/>
      <c r="R1508" s="50"/>
      <c r="S1508" s="50"/>
      <c r="T1508" s="51"/>
      <c r="U1508" s="31"/>
      <c r="V1508" s="31"/>
      <c r="W1508" s="31"/>
      <c r="X1508" s="31"/>
      <c r="Y1508" s="31"/>
      <c r="Z1508" s="31"/>
      <c r="AA1508" s="31"/>
      <c r="AB1508" s="31"/>
      <c r="AC1508" s="31"/>
      <c r="AD1508" s="31"/>
      <c r="AE1508" s="31"/>
      <c r="AT1508" s="19" t="s">
        <v>177</v>
      </c>
      <c r="AU1508" s="19" t="s">
        <v>78</v>
      </c>
    </row>
    <row r="1509" spans="1:51" s="13" customFormat="1" ht="12">
      <c r="A1509" s="306"/>
      <c r="B1509" s="307"/>
      <c r="C1509" s="306"/>
      <c r="D1509" s="308" t="s">
        <v>179</v>
      </c>
      <c r="E1509" s="309" t="s">
        <v>3</v>
      </c>
      <c r="F1509" s="310" t="s">
        <v>1813</v>
      </c>
      <c r="G1509" s="306"/>
      <c r="H1509" s="309" t="s">
        <v>3</v>
      </c>
      <c r="I1509" s="267"/>
      <c r="J1509" s="306"/>
      <c r="K1509" s="306"/>
      <c r="L1509" s="134"/>
      <c r="M1509" s="136"/>
      <c r="N1509" s="137"/>
      <c r="O1509" s="137"/>
      <c r="P1509" s="137"/>
      <c r="Q1509" s="137"/>
      <c r="R1509" s="137"/>
      <c r="S1509" s="137"/>
      <c r="T1509" s="138"/>
      <c r="AT1509" s="135" t="s">
        <v>179</v>
      </c>
      <c r="AU1509" s="135" t="s">
        <v>78</v>
      </c>
      <c r="AV1509" s="13" t="s">
        <v>76</v>
      </c>
      <c r="AW1509" s="13" t="s">
        <v>30</v>
      </c>
      <c r="AX1509" s="13" t="s">
        <v>68</v>
      </c>
      <c r="AY1509" s="135" t="s">
        <v>168</v>
      </c>
    </row>
    <row r="1510" spans="1:51" s="14" customFormat="1" ht="12">
      <c r="A1510" s="311"/>
      <c r="B1510" s="312"/>
      <c r="C1510" s="311"/>
      <c r="D1510" s="308" t="s">
        <v>179</v>
      </c>
      <c r="E1510" s="313" t="s">
        <v>3</v>
      </c>
      <c r="F1510" s="314" t="s">
        <v>1814</v>
      </c>
      <c r="G1510" s="311"/>
      <c r="H1510" s="315">
        <v>7</v>
      </c>
      <c r="I1510" s="268"/>
      <c r="J1510" s="311"/>
      <c r="K1510" s="311"/>
      <c r="L1510" s="139"/>
      <c r="M1510" s="141"/>
      <c r="N1510" s="142"/>
      <c r="O1510" s="142"/>
      <c r="P1510" s="142"/>
      <c r="Q1510" s="142"/>
      <c r="R1510" s="142"/>
      <c r="S1510" s="142"/>
      <c r="T1510" s="143"/>
      <c r="AT1510" s="140" t="s">
        <v>179</v>
      </c>
      <c r="AU1510" s="140" t="s">
        <v>78</v>
      </c>
      <c r="AV1510" s="14" t="s">
        <v>78</v>
      </c>
      <c r="AW1510" s="14" t="s">
        <v>30</v>
      </c>
      <c r="AX1510" s="14" t="s">
        <v>76</v>
      </c>
      <c r="AY1510" s="140" t="s">
        <v>168</v>
      </c>
    </row>
    <row r="1511" spans="1:65" s="2" customFormat="1" ht="16.5" customHeight="1">
      <c r="A1511" s="273"/>
      <c r="B1511" s="276"/>
      <c r="C1511" s="326" t="s">
        <v>1828</v>
      </c>
      <c r="D1511" s="326" t="s">
        <v>332</v>
      </c>
      <c r="E1511" s="327" t="s">
        <v>1829</v>
      </c>
      <c r="F1511" s="328" t="s">
        <v>1830</v>
      </c>
      <c r="G1511" s="329" t="s">
        <v>263</v>
      </c>
      <c r="H1511" s="330">
        <v>7.7</v>
      </c>
      <c r="I1511" s="272"/>
      <c r="J1511" s="331">
        <f>ROUND(I1511*H1511,2)</f>
        <v>0</v>
      </c>
      <c r="K1511" s="328" t="s">
        <v>174</v>
      </c>
      <c r="L1511" s="154"/>
      <c r="M1511" s="155" t="s">
        <v>3</v>
      </c>
      <c r="N1511" s="156" t="s">
        <v>39</v>
      </c>
      <c r="O1511" s="128">
        <v>0</v>
      </c>
      <c r="P1511" s="128">
        <f>O1511*H1511</f>
        <v>0</v>
      </c>
      <c r="Q1511" s="128">
        <v>0.049</v>
      </c>
      <c r="R1511" s="128">
        <f>Q1511*H1511</f>
        <v>0.3773</v>
      </c>
      <c r="S1511" s="128">
        <v>0</v>
      </c>
      <c r="T1511" s="129">
        <f>S1511*H1511</f>
        <v>0</v>
      </c>
      <c r="U1511" s="31"/>
      <c r="V1511" s="31"/>
      <c r="W1511" s="31"/>
      <c r="X1511" s="31"/>
      <c r="Y1511" s="31"/>
      <c r="Z1511" s="31"/>
      <c r="AA1511" s="31"/>
      <c r="AB1511" s="31"/>
      <c r="AC1511" s="31"/>
      <c r="AD1511" s="31"/>
      <c r="AE1511" s="31"/>
      <c r="AR1511" s="130" t="s">
        <v>440</v>
      </c>
      <c r="AT1511" s="130" t="s">
        <v>332</v>
      </c>
      <c r="AU1511" s="130" t="s">
        <v>78</v>
      </c>
      <c r="AY1511" s="19" t="s">
        <v>168</v>
      </c>
      <c r="BE1511" s="131">
        <f>IF(N1511="základní",J1511,0)</f>
        <v>0</v>
      </c>
      <c r="BF1511" s="131">
        <f>IF(N1511="snížená",J1511,0)</f>
        <v>0</v>
      </c>
      <c r="BG1511" s="131">
        <f>IF(N1511="zákl. přenesená",J1511,0)</f>
        <v>0</v>
      </c>
      <c r="BH1511" s="131">
        <f>IF(N1511="sníž. přenesená",J1511,0)</f>
        <v>0</v>
      </c>
      <c r="BI1511" s="131">
        <f>IF(N1511="nulová",J1511,0)</f>
        <v>0</v>
      </c>
      <c r="BJ1511" s="19" t="s">
        <v>76</v>
      </c>
      <c r="BK1511" s="131">
        <f>ROUND(I1511*H1511,2)</f>
        <v>0</v>
      </c>
      <c r="BL1511" s="19" t="s">
        <v>323</v>
      </c>
      <c r="BM1511" s="130" t="s">
        <v>1831</v>
      </c>
    </row>
    <row r="1512" spans="1:51" s="14" customFormat="1" ht="12">
      <c r="A1512" s="311"/>
      <c r="B1512" s="312"/>
      <c r="C1512" s="311"/>
      <c r="D1512" s="308" t="s">
        <v>179</v>
      </c>
      <c r="E1512" s="311"/>
      <c r="F1512" s="314" t="s">
        <v>1832</v>
      </c>
      <c r="G1512" s="311"/>
      <c r="H1512" s="315">
        <v>7.7</v>
      </c>
      <c r="I1512" s="268"/>
      <c r="J1512" s="311"/>
      <c r="K1512" s="311"/>
      <c r="L1512" s="139"/>
      <c r="M1512" s="141"/>
      <c r="N1512" s="142"/>
      <c r="O1512" s="142"/>
      <c r="P1512" s="142"/>
      <c r="Q1512" s="142"/>
      <c r="R1512" s="142"/>
      <c r="S1512" s="142"/>
      <c r="T1512" s="143"/>
      <c r="AT1512" s="140" t="s">
        <v>179</v>
      </c>
      <c r="AU1512" s="140" t="s">
        <v>78</v>
      </c>
      <c r="AV1512" s="14" t="s">
        <v>78</v>
      </c>
      <c r="AW1512" s="14" t="s">
        <v>4</v>
      </c>
      <c r="AX1512" s="14" t="s">
        <v>76</v>
      </c>
      <c r="AY1512" s="140" t="s">
        <v>168</v>
      </c>
    </row>
    <row r="1513" spans="1:65" s="2" customFormat="1" ht="24.2" customHeight="1">
      <c r="A1513" s="273"/>
      <c r="B1513" s="276"/>
      <c r="C1513" s="298" t="s">
        <v>1833</v>
      </c>
      <c r="D1513" s="298" t="s">
        <v>170</v>
      </c>
      <c r="E1513" s="299" t="s">
        <v>1834</v>
      </c>
      <c r="F1513" s="300" t="s">
        <v>1835</v>
      </c>
      <c r="G1513" s="301" t="s">
        <v>263</v>
      </c>
      <c r="H1513" s="302">
        <v>15.1</v>
      </c>
      <c r="I1513" s="266"/>
      <c r="J1513" s="303">
        <f>ROUND(I1513*H1513,2)</f>
        <v>0</v>
      </c>
      <c r="K1513" s="300" t="s">
        <v>174</v>
      </c>
      <c r="L1513" s="32"/>
      <c r="M1513" s="126" t="s">
        <v>3</v>
      </c>
      <c r="N1513" s="127" t="s">
        <v>39</v>
      </c>
      <c r="O1513" s="128">
        <v>0.741</v>
      </c>
      <c r="P1513" s="128">
        <f>O1513*H1513</f>
        <v>11.1891</v>
      </c>
      <c r="Q1513" s="128">
        <v>0.00689</v>
      </c>
      <c r="R1513" s="128">
        <f>Q1513*H1513</f>
        <v>0.104039</v>
      </c>
      <c r="S1513" s="128">
        <v>0</v>
      </c>
      <c r="T1513" s="129">
        <f>S1513*H1513</f>
        <v>0</v>
      </c>
      <c r="U1513" s="31"/>
      <c r="V1513" s="31"/>
      <c r="W1513" s="31"/>
      <c r="X1513" s="31"/>
      <c r="Y1513" s="31"/>
      <c r="Z1513" s="31"/>
      <c r="AA1513" s="31"/>
      <c r="AB1513" s="31"/>
      <c r="AC1513" s="31"/>
      <c r="AD1513" s="31"/>
      <c r="AE1513" s="31"/>
      <c r="AR1513" s="130" t="s">
        <v>323</v>
      </c>
      <c r="AT1513" s="130" t="s">
        <v>170</v>
      </c>
      <c r="AU1513" s="130" t="s">
        <v>78</v>
      </c>
      <c r="AY1513" s="19" t="s">
        <v>168</v>
      </c>
      <c r="BE1513" s="131">
        <f>IF(N1513="základní",J1513,0)</f>
        <v>0</v>
      </c>
      <c r="BF1513" s="131">
        <f>IF(N1513="snížená",J1513,0)</f>
        <v>0</v>
      </c>
      <c r="BG1513" s="131">
        <f>IF(N1513="zákl. přenesená",J1513,0)</f>
        <v>0</v>
      </c>
      <c r="BH1513" s="131">
        <f>IF(N1513="sníž. přenesená",J1513,0)</f>
        <v>0</v>
      </c>
      <c r="BI1513" s="131">
        <f>IF(N1513="nulová",J1513,0)</f>
        <v>0</v>
      </c>
      <c r="BJ1513" s="19" t="s">
        <v>76</v>
      </c>
      <c r="BK1513" s="131">
        <f>ROUND(I1513*H1513,2)</f>
        <v>0</v>
      </c>
      <c r="BL1513" s="19" t="s">
        <v>323</v>
      </c>
      <c r="BM1513" s="130" t="s">
        <v>1836</v>
      </c>
    </row>
    <row r="1514" spans="1:47" s="2" customFormat="1" ht="12">
      <c r="A1514" s="273"/>
      <c r="B1514" s="276"/>
      <c r="C1514" s="273"/>
      <c r="D1514" s="304" t="s">
        <v>177</v>
      </c>
      <c r="E1514" s="273"/>
      <c r="F1514" s="305" t="s">
        <v>1837</v>
      </c>
      <c r="G1514" s="273"/>
      <c r="H1514" s="273"/>
      <c r="I1514" s="263"/>
      <c r="J1514" s="273"/>
      <c r="K1514" s="273"/>
      <c r="L1514" s="32"/>
      <c r="M1514" s="132"/>
      <c r="N1514" s="133"/>
      <c r="O1514" s="50"/>
      <c r="P1514" s="50"/>
      <c r="Q1514" s="50"/>
      <c r="R1514" s="50"/>
      <c r="S1514" s="50"/>
      <c r="T1514" s="51"/>
      <c r="U1514" s="31"/>
      <c r="V1514" s="31"/>
      <c r="W1514" s="31"/>
      <c r="X1514" s="31"/>
      <c r="Y1514" s="31"/>
      <c r="Z1514" s="31"/>
      <c r="AA1514" s="31"/>
      <c r="AB1514" s="31"/>
      <c r="AC1514" s="31"/>
      <c r="AD1514" s="31"/>
      <c r="AE1514" s="31"/>
      <c r="AT1514" s="19" t="s">
        <v>177</v>
      </c>
      <c r="AU1514" s="19" t="s">
        <v>78</v>
      </c>
    </row>
    <row r="1515" spans="1:51" s="13" customFormat="1" ht="12">
      <c r="A1515" s="306"/>
      <c r="B1515" s="307"/>
      <c r="C1515" s="306"/>
      <c r="D1515" s="308" t="s">
        <v>179</v>
      </c>
      <c r="E1515" s="309" t="s">
        <v>3</v>
      </c>
      <c r="F1515" s="310" t="s">
        <v>582</v>
      </c>
      <c r="G1515" s="306"/>
      <c r="H1515" s="309" t="s">
        <v>3</v>
      </c>
      <c r="I1515" s="267"/>
      <c r="J1515" s="306"/>
      <c r="K1515" s="306"/>
      <c r="L1515" s="134"/>
      <c r="M1515" s="136"/>
      <c r="N1515" s="137"/>
      <c r="O1515" s="137"/>
      <c r="P1515" s="137"/>
      <c r="Q1515" s="137"/>
      <c r="R1515" s="137"/>
      <c r="S1515" s="137"/>
      <c r="T1515" s="138"/>
      <c r="AT1515" s="135" t="s">
        <v>179</v>
      </c>
      <c r="AU1515" s="135" t="s">
        <v>78</v>
      </c>
      <c r="AV1515" s="13" t="s">
        <v>76</v>
      </c>
      <c r="AW1515" s="13" t="s">
        <v>30</v>
      </c>
      <c r="AX1515" s="13" t="s">
        <v>68</v>
      </c>
      <c r="AY1515" s="135" t="s">
        <v>168</v>
      </c>
    </row>
    <row r="1516" spans="1:51" s="14" customFormat="1" ht="12">
      <c r="A1516" s="311"/>
      <c r="B1516" s="312"/>
      <c r="C1516" s="311"/>
      <c r="D1516" s="308" t="s">
        <v>179</v>
      </c>
      <c r="E1516" s="313" t="s">
        <v>3</v>
      </c>
      <c r="F1516" s="314" t="s">
        <v>583</v>
      </c>
      <c r="G1516" s="311"/>
      <c r="H1516" s="315">
        <v>1.5</v>
      </c>
      <c r="I1516" s="268"/>
      <c r="J1516" s="311"/>
      <c r="K1516" s="311"/>
      <c r="L1516" s="139"/>
      <c r="M1516" s="141"/>
      <c r="N1516" s="142"/>
      <c r="O1516" s="142"/>
      <c r="P1516" s="142"/>
      <c r="Q1516" s="142"/>
      <c r="R1516" s="142"/>
      <c r="S1516" s="142"/>
      <c r="T1516" s="143"/>
      <c r="AT1516" s="140" t="s">
        <v>179</v>
      </c>
      <c r="AU1516" s="140" t="s">
        <v>78</v>
      </c>
      <c r="AV1516" s="14" t="s">
        <v>78</v>
      </c>
      <c r="AW1516" s="14" t="s">
        <v>30</v>
      </c>
      <c r="AX1516" s="14" t="s">
        <v>68</v>
      </c>
      <c r="AY1516" s="140" t="s">
        <v>168</v>
      </c>
    </row>
    <row r="1517" spans="1:51" s="14" customFormat="1" ht="12">
      <c r="A1517" s="311"/>
      <c r="B1517" s="312"/>
      <c r="C1517" s="311"/>
      <c r="D1517" s="308" t="s">
        <v>179</v>
      </c>
      <c r="E1517" s="313" t="s">
        <v>3</v>
      </c>
      <c r="F1517" s="314" t="s">
        <v>584</v>
      </c>
      <c r="G1517" s="311"/>
      <c r="H1517" s="315">
        <v>13.6</v>
      </c>
      <c r="I1517" s="268"/>
      <c r="J1517" s="311"/>
      <c r="K1517" s="311"/>
      <c r="L1517" s="139"/>
      <c r="M1517" s="141"/>
      <c r="N1517" s="142"/>
      <c r="O1517" s="142"/>
      <c r="P1517" s="142"/>
      <c r="Q1517" s="142"/>
      <c r="R1517" s="142"/>
      <c r="S1517" s="142"/>
      <c r="T1517" s="143"/>
      <c r="AT1517" s="140" t="s">
        <v>179</v>
      </c>
      <c r="AU1517" s="140" t="s">
        <v>78</v>
      </c>
      <c r="AV1517" s="14" t="s">
        <v>78</v>
      </c>
      <c r="AW1517" s="14" t="s">
        <v>30</v>
      </c>
      <c r="AX1517" s="14" t="s">
        <v>68</v>
      </c>
      <c r="AY1517" s="140" t="s">
        <v>168</v>
      </c>
    </row>
    <row r="1518" spans="1:51" s="15" customFormat="1" ht="12">
      <c r="A1518" s="316"/>
      <c r="B1518" s="317"/>
      <c r="C1518" s="316"/>
      <c r="D1518" s="308" t="s">
        <v>179</v>
      </c>
      <c r="E1518" s="318" t="s">
        <v>3</v>
      </c>
      <c r="F1518" s="319" t="s">
        <v>186</v>
      </c>
      <c r="G1518" s="316"/>
      <c r="H1518" s="320">
        <v>15.1</v>
      </c>
      <c r="I1518" s="269"/>
      <c r="J1518" s="316"/>
      <c r="K1518" s="316"/>
      <c r="L1518" s="144"/>
      <c r="M1518" s="146"/>
      <c r="N1518" s="147"/>
      <c r="O1518" s="147"/>
      <c r="P1518" s="147"/>
      <c r="Q1518" s="147"/>
      <c r="R1518" s="147"/>
      <c r="S1518" s="147"/>
      <c r="T1518" s="148"/>
      <c r="AT1518" s="145" t="s">
        <v>179</v>
      </c>
      <c r="AU1518" s="145" t="s">
        <v>78</v>
      </c>
      <c r="AV1518" s="15" t="s">
        <v>175</v>
      </c>
      <c r="AW1518" s="15" t="s">
        <v>30</v>
      </c>
      <c r="AX1518" s="15" t="s">
        <v>76</v>
      </c>
      <c r="AY1518" s="145" t="s">
        <v>168</v>
      </c>
    </row>
    <row r="1519" spans="1:65" s="2" customFormat="1" ht="16.5" customHeight="1">
      <c r="A1519" s="273"/>
      <c r="B1519" s="276"/>
      <c r="C1519" s="326" t="s">
        <v>1838</v>
      </c>
      <c r="D1519" s="326" t="s">
        <v>332</v>
      </c>
      <c r="E1519" s="327" t="s">
        <v>1839</v>
      </c>
      <c r="F1519" s="328" t="s">
        <v>1840</v>
      </c>
      <c r="G1519" s="329" t="s">
        <v>263</v>
      </c>
      <c r="H1519" s="330">
        <v>16.61</v>
      </c>
      <c r="I1519" s="272"/>
      <c r="J1519" s="331">
        <f>ROUND(I1519*H1519,2)</f>
        <v>0</v>
      </c>
      <c r="K1519" s="328" t="s">
        <v>3</v>
      </c>
      <c r="L1519" s="154"/>
      <c r="M1519" s="155" t="s">
        <v>3</v>
      </c>
      <c r="N1519" s="156" t="s">
        <v>39</v>
      </c>
      <c r="O1519" s="128">
        <v>0</v>
      </c>
      <c r="P1519" s="128">
        <f>O1519*H1519</f>
        <v>0</v>
      </c>
      <c r="Q1519" s="128">
        <v>0.0192</v>
      </c>
      <c r="R1519" s="128">
        <f>Q1519*H1519</f>
        <v>0.318912</v>
      </c>
      <c r="S1519" s="128">
        <v>0</v>
      </c>
      <c r="T1519" s="129">
        <f>S1519*H1519</f>
        <v>0</v>
      </c>
      <c r="U1519" s="31"/>
      <c r="V1519" s="31"/>
      <c r="W1519" s="31"/>
      <c r="X1519" s="31"/>
      <c r="Y1519" s="31"/>
      <c r="Z1519" s="31"/>
      <c r="AA1519" s="31"/>
      <c r="AB1519" s="31"/>
      <c r="AC1519" s="31"/>
      <c r="AD1519" s="31"/>
      <c r="AE1519" s="31"/>
      <c r="AR1519" s="130" t="s">
        <v>440</v>
      </c>
      <c r="AT1519" s="130" t="s">
        <v>332</v>
      </c>
      <c r="AU1519" s="130" t="s">
        <v>78</v>
      </c>
      <c r="AY1519" s="19" t="s">
        <v>168</v>
      </c>
      <c r="BE1519" s="131">
        <f>IF(N1519="základní",J1519,0)</f>
        <v>0</v>
      </c>
      <c r="BF1519" s="131">
        <f>IF(N1519="snížená",J1519,0)</f>
        <v>0</v>
      </c>
      <c r="BG1519" s="131">
        <f>IF(N1519="zákl. přenesená",J1519,0)</f>
        <v>0</v>
      </c>
      <c r="BH1519" s="131">
        <f>IF(N1519="sníž. přenesená",J1519,0)</f>
        <v>0</v>
      </c>
      <c r="BI1519" s="131">
        <f>IF(N1519="nulová",J1519,0)</f>
        <v>0</v>
      </c>
      <c r="BJ1519" s="19" t="s">
        <v>76</v>
      </c>
      <c r="BK1519" s="131">
        <f>ROUND(I1519*H1519,2)</f>
        <v>0</v>
      </c>
      <c r="BL1519" s="19" t="s">
        <v>323</v>
      </c>
      <c r="BM1519" s="130" t="s">
        <v>1841</v>
      </c>
    </row>
    <row r="1520" spans="1:51" s="14" customFormat="1" ht="12">
      <c r="A1520" s="311"/>
      <c r="B1520" s="312"/>
      <c r="C1520" s="311"/>
      <c r="D1520" s="308" t="s">
        <v>179</v>
      </c>
      <c r="E1520" s="311"/>
      <c r="F1520" s="314" t="s">
        <v>1842</v>
      </c>
      <c r="G1520" s="311"/>
      <c r="H1520" s="315">
        <v>16.61</v>
      </c>
      <c r="I1520" s="268"/>
      <c r="J1520" s="311"/>
      <c r="K1520" s="311"/>
      <c r="L1520" s="139"/>
      <c r="M1520" s="141"/>
      <c r="N1520" s="142"/>
      <c r="O1520" s="142"/>
      <c r="P1520" s="142"/>
      <c r="Q1520" s="142"/>
      <c r="R1520" s="142"/>
      <c r="S1520" s="142"/>
      <c r="T1520" s="143"/>
      <c r="AT1520" s="140" t="s">
        <v>179</v>
      </c>
      <c r="AU1520" s="140" t="s">
        <v>78</v>
      </c>
      <c r="AV1520" s="14" t="s">
        <v>78</v>
      </c>
      <c r="AW1520" s="14" t="s">
        <v>4</v>
      </c>
      <c r="AX1520" s="14" t="s">
        <v>76</v>
      </c>
      <c r="AY1520" s="140" t="s">
        <v>168</v>
      </c>
    </row>
    <row r="1521" spans="1:65" s="2" customFormat="1" ht="21.75" customHeight="1">
      <c r="A1521" s="273"/>
      <c r="B1521" s="276"/>
      <c r="C1521" s="298" t="s">
        <v>1843</v>
      </c>
      <c r="D1521" s="298" t="s">
        <v>170</v>
      </c>
      <c r="E1521" s="299" t="s">
        <v>1844</v>
      </c>
      <c r="F1521" s="300" t="s">
        <v>1845</v>
      </c>
      <c r="G1521" s="301" t="s">
        <v>335</v>
      </c>
      <c r="H1521" s="302">
        <v>4.87</v>
      </c>
      <c r="I1521" s="266"/>
      <c r="J1521" s="303">
        <f>ROUND(I1521*H1521,2)</f>
        <v>0</v>
      </c>
      <c r="K1521" s="300" t="s">
        <v>174</v>
      </c>
      <c r="L1521" s="32"/>
      <c r="M1521" s="126" t="s">
        <v>3</v>
      </c>
      <c r="N1521" s="127" t="s">
        <v>39</v>
      </c>
      <c r="O1521" s="128">
        <v>0.19</v>
      </c>
      <c r="P1521" s="128">
        <f>O1521*H1521</f>
        <v>0.9253</v>
      </c>
      <c r="Q1521" s="128">
        <v>0.00043</v>
      </c>
      <c r="R1521" s="128">
        <f>Q1521*H1521</f>
        <v>0.0020940999999999998</v>
      </c>
      <c r="S1521" s="128">
        <v>0</v>
      </c>
      <c r="T1521" s="129">
        <f>S1521*H1521</f>
        <v>0</v>
      </c>
      <c r="U1521" s="31"/>
      <c r="V1521" s="31"/>
      <c r="W1521" s="31"/>
      <c r="X1521" s="31"/>
      <c r="Y1521" s="31"/>
      <c r="Z1521" s="31"/>
      <c r="AA1521" s="31"/>
      <c r="AB1521" s="31"/>
      <c r="AC1521" s="31"/>
      <c r="AD1521" s="31"/>
      <c r="AE1521" s="31"/>
      <c r="AR1521" s="130" t="s">
        <v>323</v>
      </c>
      <c r="AT1521" s="130" t="s">
        <v>170</v>
      </c>
      <c r="AU1521" s="130" t="s">
        <v>78</v>
      </c>
      <c r="AY1521" s="19" t="s">
        <v>168</v>
      </c>
      <c r="BE1521" s="131">
        <f>IF(N1521="základní",J1521,0)</f>
        <v>0</v>
      </c>
      <c r="BF1521" s="131">
        <f>IF(N1521="snížená",J1521,0)</f>
        <v>0</v>
      </c>
      <c r="BG1521" s="131">
        <f>IF(N1521="zákl. přenesená",J1521,0)</f>
        <v>0</v>
      </c>
      <c r="BH1521" s="131">
        <f>IF(N1521="sníž. přenesená",J1521,0)</f>
        <v>0</v>
      </c>
      <c r="BI1521" s="131">
        <f>IF(N1521="nulová",J1521,0)</f>
        <v>0</v>
      </c>
      <c r="BJ1521" s="19" t="s">
        <v>76</v>
      </c>
      <c r="BK1521" s="131">
        <f>ROUND(I1521*H1521,2)</f>
        <v>0</v>
      </c>
      <c r="BL1521" s="19" t="s">
        <v>323</v>
      </c>
      <c r="BM1521" s="130" t="s">
        <v>1846</v>
      </c>
    </row>
    <row r="1522" spans="1:47" s="2" customFormat="1" ht="12">
      <c r="A1522" s="273"/>
      <c r="B1522" s="276"/>
      <c r="C1522" s="273"/>
      <c r="D1522" s="304" t="s">
        <v>177</v>
      </c>
      <c r="E1522" s="273"/>
      <c r="F1522" s="305" t="s">
        <v>1847</v>
      </c>
      <c r="G1522" s="273"/>
      <c r="H1522" s="273"/>
      <c r="I1522" s="263"/>
      <c r="J1522" s="273"/>
      <c r="K1522" s="273"/>
      <c r="L1522" s="32"/>
      <c r="M1522" s="132"/>
      <c r="N1522" s="133"/>
      <c r="O1522" s="50"/>
      <c r="P1522" s="50"/>
      <c r="Q1522" s="50"/>
      <c r="R1522" s="50"/>
      <c r="S1522" s="50"/>
      <c r="T1522" s="51"/>
      <c r="U1522" s="31"/>
      <c r="V1522" s="31"/>
      <c r="W1522" s="31"/>
      <c r="X1522" s="31"/>
      <c r="Y1522" s="31"/>
      <c r="Z1522" s="31"/>
      <c r="AA1522" s="31"/>
      <c r="AB1522" s="31"/>
      <c r="AC1522" s="31"/>
      <c r="AD1522" s="31"/>
      <c r="AE1522" s="31"/>
      <c r="AT1522" s="19" t="s">
        <v>177</v>
      </c>
      <c r="AU1522" s="19" t="s">
        <v>78</v>
      </c>
    </row>
    <row r="1523" spans="1:51" s="13" customFormat="1" ht="12">
      <c r="A1523" s="306"/>
      <c r="B1523" s="307"/>
      <c r="C1523" s="306"/>
      <c r="D1523" s="308" t="s">
        <v>179</v>
      </c>
      <c r="E1523" s="309" t="s">
        <v>3</v>
      </c>
      <c r="F1523" s="310" t="s">
        <v>1154</v>
      </c>
      <c r="G1523" s="306"/>
      <c r="H1523" s="309" t="s">
        <v>3</v>
      </c>
      <c r="I1523" s="267"/>
      <c r="J1523" s="306"/>
      <c r="K1523" s="306"/>
      <c r="L1523" s="134"/>
      <c r="M1523" s="136"/>
      <c r="N1523" s="137"/>
      <c r="O1523" s="137"/>
      <c r="P1523" s="137"/>
      <c r="Q1523" s="137"/>
      <c r="R1523" s="137"/>
      <c r="S1523" s="137"/>
      <c r="T1523" s="138"/>
      <c r="AT1523" s="135" t="s">
        <v>179</v>
      </c>
      <c r="AU1523" s="135" t="s">
        <v>78</v>
      </c>
      <c r="AV1523" s="13" t="s">
        <v>76</v>
      </c>
      <c r="AW1523" s="13" t="s">
        <v>30</v>
      </c>
      <c r="AX1523" s="13" t="s">
        <v>68</v>
      </c>
      <c r="AY1523" s="135" t="s">
        <v>168</v>
      </c>
    </row>
    <row r="1524" spans="1:51" s="14" customFormat="1" ht="12">
      <c r="A1524" s="311"/>
      <c r="B1524" s="312"/>
      <c r="C1524" s="311"/>
      <c r="D1524" s="308" t="s">
        <v>179</v>
      </c>
      <c r="E1524" s="313" t="s">
        <v>3</v>
      </c>
      <c r="F1524" s="314" t="s">
        <v>1848</v>
      </c>
      <c r="G1524" s="311"/>
      <c r="H1524" s="315">
        <v>7.17</v>
      </c>
      <c r="I1524" s="268"/>
      <c r="J1524" s="311"/>
      <c r="K1524" s="311"/>
      <c r="L1524" s="139"/>
      <c r="M1524" s="141"/>
      <c r="N1524" s="142"/>
      <c r="O1524" s="142"/>
      <c r="P1524" s="142"/>
      <c r="Q1524" s="142"/>
      <c r="R1524" s="142"/>
      <c r="S1524" s="142"/>
      <c r="T1524" s="143"/>
      <c r="AT1524" s="140" t="s">
        <v>179</v>
      </c>
      <c r="AU1524" s="140" t="s">
        <v>78</v>
      </c>
      <c r="AV1524" s="14" t="s">
        <v>78</v>
      </c>
      <c r="AW1524" s="14" t="s">
        <v>30</v>
      </c>
      <c r="AX1524" s="14" t="s">
        <v>68</v>
      </c>
      <c r="AY1524" s="140" t="s">
        <v>168</v>
      </c>
    </row>
    <row r="1525" spans="1:51" s="14" customFormat="1" ht="12">
      <c r="A1525" s="311"/>
      <c r="B1525" s="312"/>
      <c r="C1525" s="311"/>
      <c r="D1525" s="308" t="s">
        <v>179</v>
      </c>
      <c r="E1525" s="313" t="s">
        <v>3</v>
      </c>
      <c r="F1525" s="314" t="s">
        <v>1849</v>
      </c>
      <c r="G1525" s="311"/>
      <c r="H1525" s="315">
        <v>-0.7</v>
      </c>
      <c r="I1525" s="268"/>
      <c r="J1525" s="311"/>
      <c r="K1525" s="311"/>
      <c r="L1525" s="139"/>
      <c r="M1525" s="141"/>
      <c r="N1525" s="142"/>
      <c r="O1525" s="142"/>
      <c r="P1525" s="142"/>
      <c r="Q1525" s="142"/>
      <c r="R1525" s="142"/>
      <c r="S1525" s="142"/>
      <c r="T1525" s="143"/>
      <c r="AT1525" s="140" t="s">
        <v>179</v>
      </c>
      <c r="AU1525" s="140" t="s">
        <v>78</v>
      </c>
      <c r="AV1525" s="14" t="s">
        <v>78</v>
      </c>
      <c r="AW1525" s="14" t="s">
        <v>30</v>
      </c>
      <c r="AX1525" s="14" t="s">
        <v>68</v>
      </c>
      <c r="AY1525" s="140" t="s">
        <v>168</v>
      </c>
    </row>
    <row r="1526" spans="1:51" s="14" customFormat="1" ht="12">
      <c r="A1526" s="311"/>
      <c r="B1526" s="312"/>
      <c r="C1526" s="311"/>
      <c r="D1526" s="308" t="s">
        <v>179</v>
      </c>
      <c r="E1526" s="313" t="s">
        <v>3</v>
      </c>
      <c r="F1526" s="314" t="s">
        <v>1850</v>
      </c>
      <c r="G1526" s="311"/>
      <c r="H1526" s="315">
        <v>-1.6</v>
      </c>
      <c r="I1526" s="268"/>
      <c r="J1526" s="311"/>
      <c r="K1526" s="311"/>
      <c r="L1526" s="139"/>
      <c r="M1526" s="141"/>
      <c r="N1526" s="142"/>
      <c r="O1526" s="142"/>
      <c r="P1526" s="142"/>
      <c r="Q1526" s="142"/>
      <c r="R1526" s="142"/>
      <c r="S1526" s="142"/>
      <c r="T1526" s="143"/>
      <c r="AT1526" s="140" t="s">
        <v>179</v>
      </c>
      <c r="AU1526" s="140" t="s">
        <v>78</v>
      </c>
      <c r="AV1526" s="14" t="s">
        <v>78</v>
      </c>
      <c r="AW1526" s="14" t="s">
        <v>30</v>
      </c>
      <c r="AX1526" s="14" t="s">
        <v>68</v>
      </c>
      <c r="AY1526" s="140" t="s">
        <v>168</v>
      </c>
    </row>
    <row r="1527" spans="1:51" s="15" customFormat="1" ht="12">
      <c r="A1527" s="316"/>
      <c r="B1527" s="317"/>
      <c r="C1527" s="316"/>
      <c r="D1527" s="308" t="s">
        <v>179</v>
      </c>
      <c r="E1527" s="318" t="s">
        <v>3</v>
      </c>
      <c r="F1527" s="319" t="s">
        <v>186</v>
      </c>
      <c r="G1527" s="316"/>
      <c r="H1527" s="320">
        <v>4.87</v>
      </c>
      <c r="I1527" s="269"/>
      <c r="J1527" s="316"/>
      <c r="K1527" s="316"/>
      <c r="L1527" s="144"/>
      <c r="M1527" s="146"/>
      <c r="N1527" s="147"/>
      <c r="O1527" s="147"/>
      <c r="P1527" s="147"/>
      <c r="Q1527" s="147"/>
      <c r="R1527" s="147"/>
      <c r="S1527" s="147"/>
      <c r="T1527" s="148"/>
      <c r="AT1527" s="145" t="s">
        <v>179</v>
      </c>
      <c r="AU1527" s="145" t="s">
        <v>78</v>
      </c>
      <c r="AV1527" s="15" t="s">
        <v>175</v>
      </c>
      <c r="AW1527" s="15" t="s">
        <v>30</v>
      </c>
      <c r="AX1527" s="15" t="s">
        <v>76</v>
      </c>
      <c r="AY1527" s="145" t="s">
        <v>168</v>
      </c>
    </row>
    <row r="1528" spans="1:65" s="2" customFormat="1" ht="16.5" customHeight="1">
      <c r="A1528" s="273"/>
      <c r="B1528" s="276"/>
      <c r="C1528" s="326" t="s">
        <v>1851</v>
      </c>
      <c r="D1528" s="326" t="s">
        <v>332</v>
      </c>
      <c r="E1528" s="327" t="s">
        <v>1852</v>
      </c>
      <c r="F1528" s="328" t="s">
        <v>1853</v>
      </c>
      <c r="G1528" s="329" t="s">
        <v>326</v>
      </c>
      <c r="H1528" s="330">
        <v>17.858</v>
      </c>
      <c r="I1528" s="272"/>
      <c r="J1528" s="331">
        <f>ROUND(I1528*H1528,2)</f>
        <v>0</v>
      </c>
      <c r="K1528" s="328" t="s">
        <v>174</v>
      </c>
      <c r="L1528" s="154"/>
      <c r="M1528" s="155" t="s">
        <v>3</v>
      </c>
      <c r="N1528" s="156" t="s">
        <v>39</v>
      </c>
      <c r="O1528" s="128">
        <v>0</v>
      </c>
      <c r="P1528" s="128">
        <f>O1528*H1528</f>
        <v>0</v>
      </c>
      <c r="Q1528" s="128">
        <v>0.00045</v>
      </c>
      <c r="R1528" s="128">
        <f>Q1528*H1528</f>
        <v>0.008036100000000001</v>
      </c>
      <c r="S1528" s="128">
        <v>0</v>
      </c>
      <c r="T1528" s="129">
        <f>S1528*H1528</f>
        <v>0</v>
      </c>
      <c r="U1528" s="31"/>
      <c r="V1528" s="31"/>
      <c r="W1528" s="31"/>
      <c r="X1528" s="31"/>
      <c r="Y1528" s="31"/>
      <c r="Z1528" s="31"/>
      <c r="AA1528" s="31"/>
      <c r="AB1528" s="31"/>
      <c r="AC1528" s="31"/>
      <c r="AD1528" s="31"/>
      <c r="AE1528" s="31"/>
      <c r="AR1528" s="130" t="s">
        <v>440</v>
      </c>
      <c r="AT1528" s="130" t="s">
        <v>332</v>
      </c>
      <c r="AU1528" s="130" t="s">
        <v>78</v>
      </c>
      <c r="AY1528" s="19" t="s">
        <v>168</v>
      </c>
      <c r="BE1528" s="131">
        <f>IF(N1528="základní",J1528,0)</f>
        <v>0</v>
      </c>
      <c r="BF1528" s="131">
        <f>IF(N1528="snížená",J1528,0)</f>
        <v>0</v>
      </c>
      <c r="BG1528" s="131">
        <f>IF(N1528="zákl. přenesená",J1528,0)</f>
        <v>0</v>
      </c>
      <c r="BH1528" s="131">
        <f>IF(N1528="sníž. přenesená",J1528,0)</f>
        <v>0</v>
      </c>
      <c r="BI1528" s="131">
        <f>IF(N1528="nulová",J1528,0)</f>
        <v>0</v>
      </c>
      <c r="BJ1528" s="19" t="s">
        <v>76</v>
      </c>
      <c r="BK1528" s="131">
        <f>ROUND(I1528*H1528,2)</f>
        <v>0</v>
      </c>
      <c r="BL1528" s="19" t="s">
        <v>323</v>
      </c>
      <c r="BM1528" s="130" t="s">
        <v>1854</v>
      </c>
    </row>
    <row r="1529" spans="1:51" s="14" customFormat="1" ht="12">
      <c r="A1529" s="311"/>
      <c r="B1529" s="312"/>
      <c r="C1529" s="311"/>
      <c r="D1529" s="308" t="s">
        <v>179</v>
      </c>
      <c r="E1529" s="311"/>
      <c r="F1529" s="314" t="s">
        <v>1855</v>
      </c>
      <c r="G1529" s="311"/>
      <c r="H1529" s="315">
        <v>17.858</v>
      </c>
      <c r="I1529" s="268"/>
      <c r="J1529" s="311"/>
      <c r="K1529" s="311"/>
      <c r="L1529" s="139"/>
      <c r="M1529" s="141"/>
      <c r="N1529" s="142"/>
      <c r="O1529" s="142"/>
      <c r="P1529" s="142"/>
      <c r="Q1529" s="142"/>
      <c r="R1529" s="142"/>
      <c r="S1529" s="142"/>
      <c r="T1529" s="143"/>
      <c r="AT1529" s="140" t="s">
        <v>179</v>
      </c>
      <c r="AU1529" s="140" t="s">
        <v>78</v>
      </c>
      <c r="AV1529" s="14" t="s">
        <v>78</v>
      </c>
      <c r="AW1529" s="14" t="s">
        <v>4</v>
      </c>
      <c r="AX1529" s="14" t="s">
        <v>76</v>
      </c>
      <c r="AY1529" s="140" t="s">
        <v>168</v>
      </c>
    </row>
    <row r="1530" spans="1:65" s="2" customFormat="1" ht="16.5" customHeight="1">
      <c r="A1530" s="273"/>
      <c r="B1530" s="276"/>
      <c r="C1530" s="298" t="s">
        <v>1856</v>
      </c>
      <c r="D1530" s="298" t="s">
        <v>170</v>
      </c>
      <c r="E1530" s="299" t="s">
        <v>1857</v>
      </c>
      <c r="F1530" s="300" t="s">
        <v>1858</v>
      </c>
      <c r="G1530" s="301" t="s">
        <v>335</v>
      </c>
      <c r="H1530" s="302">
        <v>21.805</v>
      </c>
      <c r="I1530" s="266"/>
      <c r="J1530" s="303">
        <f>ROUND(I1530*H1530,2)</f>
        <v>0</v>
      </c>
      <c r="K1530" s="300" t="s">
        <v>174</v>
      </c>
      <c r="L1530" s="32"/>
      <c r="M1530" s="126" t="s">
        <v>3</v>
      </c>
      <c r="N1530" s="127" t="s">
        <v>39</v>
      </c>
      <c r="O1530" s="128">
        <v>0.05</v>
      </c>
      <c r="P1530" s="128">
        <f>O1530*H1530</f>
        <v>1.09025</v>
      </c>
      <c r="Q1530" s="128">
        <v>3E-05</v>
      </c>
      <c r="R1530" s="128">
        <f>Q1530*H1530</f>
        <v>0.00065415</v>
      </c>
      <c r="S1530" s="128">
        <v>0</v>
      </c>
      <c r="T1530" s="129">
        <f>S1530*H1530</f>
        <v>0</v>
      </c>
      <c r="U1530" s="31"/>
      <c r="V1530" s="31"/>
      <c r="W1530" s="31"/>
      <c r="X1530" s="31"/>
      <c r="Y1530" s="31"/>
      <c r="Z1530" s="31"/>
      <c r="AA1530" s="31"/>
      <c r="AB1530" s="31"/>
      <c r="AC1530" s="31"/>
      <c r="AD1530" s="31"/>
      <c r="AE1530" s="31"/>
      <c r="AR1530" s="130" t="s">
        <v>323</v>
      </c>
      <c r="AT1530" s="130" t="s">
        <v>170</v>
      </c>
      <c r="AU1530" s="130" t="s">
        <v>78</v>
      </c>
      <c r="AY1530" s="19" t="s">
        <v>168</v>
      </c>
      <c r="BE1530" s="131">
        <f>IF(N1530="základní",J1530,0)</f>
        <v>0</v>
      </c>
      <c r="BF1530" s="131">
        <f>IF(N1530="snížená",J1530,0)</f>
        <v>0</v>
      </c>
      <c r="BG1530" s="131">
        <f>IF(N1530="zákl. přenesená",J1530,0)</f>
        <v>0</v>
      </c>
      <c r="BH1530" s="131">
        <f>IF(N1530="sníž. přenesená",J1530,0)</f>
        <v>0</v>
      </c>
      <c r="BI1530" s="131">
        <f>IF(N1530="nulová",J1530,0)</f>
        <v>0</v>
      </c>
      <c r="BJ1530" s="19" t="s">
        <v>76</v>
      </c>
      <c r="BK1530" s="131">
        <f>ROUND(I1530*H1530,2)</f>
        <v>0</v>
      </c>
      <c r="BL1530" s="19" t="s">
        <v>323</v>
      </c>
      <c r="BM1530" s="130" t="s">
        <v>1859</v>
      </c>
    </row>
    <row r="1531" spans="1:47" s="2" customFormat="1" ht="12">
      <c r="A1531" s="273"/>
      <c r="B1531" s="276"/>
      <c r="C1531" s="273"/>
      <c r="D1531" s="304" t="s">
        <v>177</v>
      </c>
      <c r="E1531" s="273"/>
      <c r="F1531" s="305" t="s">
        <v>1860</v>
      </c>
      <c r="G1531" s="273"/>
      <c r="H1531" s="273"/>
      <c r="I1531" s="263"/>
      <c r="J1531" s="273"/>
      <c r="K1531" s="273"/>
      <c r="L1531" s="32"/>
      <c r="M1531" s="132"/>
      <c r="N1531" s="133"/>
      <c r="O1531" s="50"/>
      <c r="P1531" s="50"/>
      <c r="Q1531" s="50"/>
      <c r="R1531" s="50"/>
      <c r="S1531" s="50"/>
      <c r="T1531" s="51"/>
      <c r="U1531" s="31"/>
      <c r="V1531" s="31"/>
      <c r="W1531" s="31"/>
      <c r="X1531" s="31"/>
      <c r="Y1531" s="31"/>
      <c r="Z1531" s="31"/>
      <c r="AA1531" s="31"/>
      <c r="AB1531" s="31"/>
      <c r="AC1531" s="31"/>
      <c r="AD1531" s="31"/>
      <c r="AE1531" s="31"/>
      <c r="AT1531" s="19" t="s">
        <v>177</v>
      </c>
      <c r="AU1531" s="19" t="s">
        <v>78</v>
      </c>
    </row>
    <row r="1532" spans="1:51" s="13" customFormat="1" ht="12">
      <c r="A1532" s="306"/>
      <c r="B1532" s="307"/>
      <c r="C1532" s="306"/>
      <c r="D1532" s="308" t="s">
        <v>179</v>
      </c>
      <c r="E1532" s="309" t="s">
        <v>3</v>
      </c>
      <c r="F1532" s="310" t="s">
        <v>1154</v>
      </c>
      <c r="G1532" s="306"/>
      <c r="H1532" s="309" t="s">
        <v>3</v>
      </c>
      <c r="I1532" s="267"/>
      <c r="J1532" s="306"/>
      <c r="K1532" s="306"/>
      <c r="L1532" s="134"/>
      <c r="M1532" s="136"/>
      <c r="N1532" s="137"/>
      <c r="O1532" s="137"/>
      <c r="P1532" s="137"/>
      <c r="Q1532" s="137"/>
      <c r="R1532" s="137"/>
      <c r="S1532" s="137"/>
      <c r="T1532" s="138"/>
      <c r="AT1532" s="135" t="s">
        <v>179</v>
      </c>
      <c r="AU1532" s="135" t="s">
        <v>78</v>
      </c>
      <c r="AV1532" s="13" t="s">
        <v>76</v>
      </c>
      <c r="AW1532" s="13" t="s">
        <v>30</v>
      </c>
      <c r="AX1532" s="13" t="s">
        <v>68</v>
      </c>
      <c r="AY1532" s="135" t="s">
        <v>168</v>
      </c>
    </row>
    <row r="1533" spans="1:51" s="14" customFormat="1" ht="12">
      <c r="A1533" s="311"/>
      <c r="B1533" s="312"/>
      <c r="C1533" s="311"/>
      <c r="D1533" s="308" t="s">
        <v>179</v>
      </c>
      <c r="E1533" s="313" t="s">
        <v>3</v>
      </c>
      <c r="F1533" s="314" t="s">
        <v>1848</v>
      </c>
      <c r="G1533" s="311"/>
      <c r="H1533" s="315">
        <v>7.17</v>
      </c>
      <c r="I1533" s="268"/>
      <c r="J1533" s="311"/>
      <c r="K1533" s="311"/>
      <c r="L1533" s="139"/>
      <c r="M1533" s="141"/>
      <c r="N1533" s="142"/>
      <c r="O1533" s="142"/>
      <c r="P1533" s="142"/>
      <c r="Q1533" s="142"/>
      <c r="R1533" s="142"/>
      <c r="S1533" s="142"/>
      <c r="T1533" s="143"/>
      <c r="AT1533" s="140" t="s">
        <v>179</v>
      </c>
      <c r="AU1533" s="140" t="s">
        <v>78</v>
      </c>
      <c r="AV1533" s="14" t="s">
        <v>78</v>
      </c>
      <c r="AW1533" s="14" t="s">
        <v>30</v>
      </c>
      <c r="AX1533" s="14" t="s">
        <v>68</v>
      </c>
      <c r="AY1533" s="140" t="s">
        <v>168</v>
      </c>
    </row>
    <row r="1534" spans="1:51" s="14" customFormat="1" ht="12">
      <c r="A1534" s="311"/>
      <c r="B1534" s="312"/>
      <c r="C1534" s="311"/>
      <c r="D1534" s="308" t="s">
        <v>179</v>
      </c>
      <c r="E1534" s="313" t="s">
        <v>3</v>
      </c>
      <c r="F1534" s="314" t="s">
        <v>1849</v>
      </c>
      <c r="G1534" s="311"/>
      <c r="H1534" s="315">
        <v>-0.7</v>
      </c>
      <c r="I1534" s="268"/>
      <c r="J1534" s="311"/>
      <c r="K1534" s="311"/>
      <c r="L1534" s="139"/>
      <c r="M1534" s="141"/>
      <c r="N1534" s="142"/>
      <c r="O1534" s="142"/>
      <c r="P1534" s="142"/>
      <c r="Q1534" s="142"/>
      <c r="R1534" s="142"/>
      <c r="S1534" s="142"/>
      <c r="T1534" s="143"/>
      <c r="AT1534" s="140" t="s">
        <v>179</v>
      </c>
      <c r="AU1534" s="140" t="s">
        <v>78</v>
      </c>
      <c r="AV1534" s="14" t="s">
        <v>78</v>
      </c>
      <c r="AW1534" s="14" t="s">
        <v>30</v>
      </c>
      <c r="AX1534" s="14" t="s">
        <v>68</v>
      </c>
      <c r="AY1534" s="140" t="s">
        <v>168</v>
      </c>
    </row>
    <row r="1535" spans="1:51" s="14" customFormat="1" ht="12">
      <c r="A1535" s="311"/>
      <c r="B1535" s="312"/>
      <c r="C1535" s="311"/>
      <c r="D1535" s="308" t="s">
        <v>179</v>
      </c>
      <c r="E1535" s="313" t="s">
        <v>3</v>
      </c>
      <c r="F1535" s="314" t="s">
        <v>1850</v>
      </c>
      <c r="G1535" s="311"/>
      <c r="H1535" s="315">
        <v>-1.6</v>
      </c>
      <c r="I1535" s="268"/>
      <c r="J1535" s="311"/>
      <c r="K1535" s="311"/>
      <c r="L1535" s="139"/>
      <c r="M1535" s="141"/>
      <c r="N1535" s="142"/>
      <c r="O1535" s="142"/>
      <c r="P1535" s="142"/>
      <c r="Q1535" s="142"/>
      <c r="R1535" s="142"/>
      <c r="S1535" s="142"/>
      <c r="T1535" s="143"/>
      <c r="AT1535" s="140" t="s">
        <v>179</v>
      </c>
      <c r="AU1535" s="140" t="s">
        <v>78</v>
      </c>
      <c r="AV1535" s="14" t="s">
        <v>78</v>
      </c>
      <c r="AW1535" s="14" t="s">
        <v>30</v>
      </c>
      <c r="AX1535" s="14" t="s">
        <v>68</v>
      </c>
      <c r="AY1535" s="140" t="s">
        <v>168</v>
      </c>
    </row>
    <row r="1536" spans="1:51" s="13" customFormat="1" ht="12">
      <c r="A1536" s="306"/>
      <c r="B1536" s="307"/>
      <c r="C1536" s="306"/>
      <c r="D1536" s="308" t="s">
        <v>179</v>
      </c>
      <c r="E1536" s="309" t="s">
        <v>3</v>
      </c>
      <c r="F1536" s="310" t="s">
        <v>1156</v>
      </c>
      <c r="G1536" s="306"/>
      <c r="H1536" s="309" t="s">
        <v>3</v>
      </c>
      <c r="I1536" s="267"/>
      <c r="J1536" s="306"/>
      <c r="K1536" s="306"/>
      <c r="L1536" s="134"/>
      <c r="M1536" s="136"/>
      <c r="N1536" s="137"/>
      <c r="O1536" s="137"/>
      <c r="P1536" s="137"/>
      <c r="Q1536" s="137"/>
      <c r="R1536" s="137"/>
      <c r="S1536" s="137"/>
      <c r="T1536" s="138"/>
      <c r="AT1536" s="135" t="s">
        <v>179</v>
      </c>
      <c r="AU1536" s="135" t="s">
        <v>78</v>
      </c>
      <c r="AV1536" s="13" t="s">
        <v>76</v>
      </c>
      <c r="AW1536" s="13" t="s">
        <v>30</v>
      </c>
      <c r="AX1536" s="13" t="s">
        <v>68</v>
      </c>
      <c r="AY1536" s="135" t="s">
        <v>168</v>
      </c>
    </row>
    <row r="1537" spans="1:51" s="14" customFormat="1" ht="12">
      <c r="A1537" s="311"/>
      <c r="B1537" s="312"/>
      <c r="C1537" s="311"/>
      <c r="D1537" s="308" t="s">
        <v>179</v>
      </c>
      <c r="E1537" s="313" t="s">
        <v>3</v>
      </c>
      <c r="F1537" s="314" t="s">
        <v>1157</v>
      </c>
      <c r="G1537" s="311"/>
      <c r="H1537" s="315">
        <v>5.115</v>
      </c>
      <c r="I1537" s="268"/>
      <c r="J1537" s="311"/>
      <c r="K1537" s="311"/>
      <c r="L1537" s="139"/>
      <c r="M1537" s="141"/>
      <c r="N1537" s="142"/>
      <c r="O1537" s="142"/>
      <c r="P1537" s="142"/>
      <c r="Q1537" s="142"/>
      <c r="R1537" s="142"/>
      <c r="S1537" s="142"/>
      <c r="T1537" s="143"/>
      <c r="AT1537" s="140" t="s">
        <v>179</v>
      </c>
      <c r="AU1537" s="140" t="s">
        <v>78</v>
      </c>
      <c r="AV1537" s="14" t="s">
        <v>78</v>
      </c>
      <c r="AW1537" s="14" t="s">
        <v>30</v>
      </c>
      <c r="AX1537" s="14" t="s">
        <v>68</v>
      </c>
      <c r="AY1537" s="140" t="s">
        <v>168</v>
      </c>
    </row>
    <row r="1538" spans="1:51" s="14" customFormat="1" ht="12">
      <c r="A1538" s="311"/>
      <c r="B1538" s="312"/>
      <c r="C1538" s="311"/>
      <c r="D1538" s="308" t="s">
        <v>179</v>
      </c>
      <c r="E1538" s="313" t="s">
        <v>3</v>
      </c>
      <c r="F1538" s="314" t="s">
        <v>1820</v>
      </c>
      <c r="G1538" s="311"/>
      <c r="H1538" s="315">
        <v>-0.8</v>
      </c>
      <c r="I1538" s="268"/>
      <c r="J1538" s="311"/>
      <c r="K1538" s="311"/>
      <c r="L1538" s="139"/>
      <c r="M1538" s="141"/>
      <c r="N1538" s="142"/>
      <c r="O1538" s="142"/>
      <c r="P1538" s="142"/>
      <c r="Q1538" s="142"/>
      <c r="R1538" s="142"/>
      <c r="S1538" s="142"/>
      <c r="T1538" s="143"/>
      <c r="AT1538" s="140" t="s">
        <v>179</v>
      </c>
      <c r="AU1538" s="140" t="s">
        <v>78</v>
      </c>
      <c r="AV1538" s="14" t="s">
        <v>78</v>
      </c>
      <c r="AW1538" s="14" t="s">
        <v>30</v>
      </c>
      <c r="AX1538" s="14" t="s">
        <v>68</v>
      </c>
      <c r="AY1538" s="140" t="s">
        <v>168</v>
      </c>
    </row>
    <row r="1539" spans="1:51" s="13" customFormat="1" ht="12">
      <c r="A1539" s="306"/>
      <c r="B1539" s="307"/>
      <c r="C1539" s="306"/>
      <c r="D1539" s="308" t="s">
        <v>179</v>
      </c>
      <c r="E1539" s="309" t="s">
        <v>3</v>
      </c>
      <c r="F1539" s="310" t="s">
        <v>1160</v>
      </c>
      <c r="G1539" s="306"/>
      <c r="H1539" s="309" t="s">
        <v>3</v>
      </c>
      <c r="I1539" s="267"/>
      <c r="J1539" s="306"/>
      <c r="K1539" s="306"/>
      <c r="L1539" s="134"/>
      <c r="M1539" s="136"/>
      <c r="N1539" s="137"/>
      <c r="O1539" s="137"/>
      <c r="P1539" s="137"/>
      <c r="Q1539" s="137"/>
      <c r="R1539" s="137"/>
      <c r="S1539" s="137"/>
      <c r="T1539" s="138"/>
      <c r="AT1539" s="135" t="s">
        <v>179</v>
      </c>
      <c r="AU1539" s="135" t="s">
        <v>78</v>
      </c>
      <c r="AV1539" s="13" t="s">
        <v>76</v>
      </c>
      <c r="AW1539" s="13" t="s">
        <v>30</v>
      </c>
      <c r="AX1539" s="13" t="s">
        <v>68</v>
      </c>
      <c r="AY1539" s="135" t="s">
        <v>168</v>
      </c>
    </row>
    <row r="1540" spans="1:51" s="14" customFormat="1" ht="12">
      <c r="A1540" s="311"/>
      <c r="B1540" s="312"/>
      <c r="C1540" s="311"/>
      <c r="D1540" s="308" t="s">
        <v>179</v>
      </c>
      <c r="E1540" s="313" t="s">
        <v>3</v>
      </c>
      <c r="F1540" s="314" t="s">
        <v>1161</v>
      </c>
      <c r="G1540" s="311"/>
      <c r="H1540" s="315">
        <v>14.97</v>
      </c>
      <c r="I1540" s="268"/>
      <c r="J1540" s="311"/>
      <c r="K1540" s="311"/>
      <c r="L1540" s="139"/>
      <c r="M1540" s="141"/>
      <c r="N1540" s="142"/>
      <c r="O1540" s="142"/>
      <c r="P1540" s="142"/>
      <c r="Q1540" s="142"/>
      <c r="R1540" s="142"/>
      <c r="S1540" s="142"/>
      <c r="T1540" s="143"/>
      <c r="AT1540" s="140" t="s">
        <v>179</v>
      </c>
      <c r="AU1540" s="140" t="s">
        <v>78</v>
      </c>
      <c r="AV1540" s="14" t="s">
        <v>78</v>
      </c>
      <c r="AW1540" s="14" t="s">
        <v>30</v>
      </c>
      <c r="AX1540" s="14" t="s">
        <v>68</v>
      </c>
      <c r="AY1540" s="140" t="s">
        <v>168</v>
      </c>
    </row>
    <row r="1541" spans="1:51" s="14" customFormat="1" ht="12">
      <c r="A1541" s="311"/>
      <c r="B1541" s="312"/>
      <c r="C1541" s="311"/>
      <c r="D1541" s="308" t="s">
        <v>179</v>
      </c>
      <c r="E1541" s="313" t="s">
        <v>3</v>
      </c>
      <c r="F1541" s="314" t="s">
        <v>1821</v>
      </c>
      <c r="G1541" s="311"/>
      <c r="H1541" s="315">
        <v>-0.7</v>
      </c>
      <c r="I1541" s="268"/>
      <c r="J1541" s="311"/>
      <c r="K1541" s="311"/>
      <c r="L1541" s="139"/>
      <c r="M1541" s="141"/>
      <c r="N1541" s="142"/>
      <c r="O1541" s="142"/>
      <c r="P1541" s="142"/>
      <c r="Q1541" s="142"/>
      <c r="R1541" s="142"/>
      <c r="S1541" s="142"/>
      <c r="T1541" s="143"/>
      <c r="AT1541" s="140" t="s">
        <v>179</v>
      </c>
      <c r="AU1541" s="140" t="s">
        <v>78</v>
      </c>
      <c r="AV1541" s="14" t="s">
        <v>78</v>
      </c>
      <c r="AW1541" s="14" t="s">
        <v>30</v>
      </c>
      <c r="AX1541" s="14" t="s">
        <v>68</v>
      </c>
      <c r="AY1541" s="140" t="s">
        <v>168</v>
      </c>
    </row>
    <row r="1542" spans="1:51" s="14" customFormat="1" ht="12">
      <c r="A1542" s="311"/>
      <c r="B1542" s="312"/>
      <c r="C1542" s="311"/>
      <c r="D1542" s="308" t="s">
        <v>179</v>
      </c>
      <c r="E1542" s="313" t="s">
        <v>3</v>
      </c>
      <c r="F1542" s="314" t="s">
        <v>1822</v>
      </c>
      <c r="G1542" s="311"/>
      <c r="H1542" s="315">
        <v>-1.65</v>
      </c>
      <c r="I1542" s="268"/>
      <c r="J1542" s="311"/>
      <c r="K1542" s="311"/>
      <c r="L1542" s="139"/>
      <c r="M1542" s="141"/>
      <c r="N1542" s="142"/>
      <c r="O1542" s="142"/>
      <c r="P1542" s="142"/>
      <c r="Q1542" s="142"/>
      <c r="R1542" s="142"/>
      <c r="S1542" s="142"/>
      <c r="T1542" s="143"/>
      <c r="AT1542" s="140" t="s">
        <v>179</v>
      </c>
      <c r="AU1542" s="140" t="s">
        <v>78</v>
      </c>
      <c r="AV1542" s="14" t="s">
        <v>78</v>
      </c>
      <c r="AW1542" s="14" t="s">
        <v>30</v>
      </c>
      <c r="AX1542" s="14" t="s">
        <v>68</v>
      </c>
      <c r="AY1542" s="140" t="s">
        <v>168</v>
      </c>
    </row>
    <row r="1543" spans="1:51" s="15" customFormat="1" ht="12">
      <c r="A1543" s="316"/>
      <c r="B1543" s="317"/>
      <c r="C1543" s="316"/>
      <c r="D1543" s="308" t="s">
        <v>179</v>
      </c>
      <c r="E1543" s="318" t="s">
        <v>3</v>
      </c>
      <c r="F1543" s="319" t="s">
        <v>186</v>
      </c>
      <c r="G1543" s="316"/>
      <c r="H1543" s="320">
        <v>21.805</v>
      </c>
      <c r="I1543" s="269"/>
      <c r="J1543" s="316"/>
      <c r="K1543" s="316"/>
      <c r="L1543" s="144"/>
      <c r="M1543" s="146"/>
      <c r="N1543" s="147"/>
      <c r="O1543" s="147"/>
      <c r="P1543" s="147"/>
      <c r="Q1543" s="147"/>
      <c r="R1543" s="147"/>
      <c r="S1543" s="147"/>
      <c r="T1543" s="148"/>
      <c r="AT1543" s="145" t="s">
        <v>179</v>
      </c>
      <c r="AU1543" s="145" t="s">
        <v>78</v>
      </c>
      <c r="AV1543" s="15" t="s">
        <v>175</v>
      </c>
      <c r="AW1543" s="15" t="s">
        <v>30</v>
      </c>
      <c r="AX1543" s="15" t="s">
        <v>76</v>
      </c>
      <c r="AY1543" s="145" t="s">
        <v>168</v>
      </c>
    </row>
    <row r="1544" spans="1:65" s="2" customFormat="1" ht="24.2" customHeight="1">
      <c r="A1544" s="273"/>
      <c r="B1544" s="276"/>
      <c r="C1544" s="298" t="s">
        <v>1861</v>
      </c>
      <c r="D1544" s="298" t="s">
        <v>170</v>
      </c>
      <c r="E1544" s="299" t="s">
        <v>1862</v>
      </c>
      <c r="F1544" s="300" t="s">
        <v>1863</v>
      </c>
      <c r="G1544" s="301" t="s">
        <v>824</v>
      </c>
      <c r="H1544" s="302">
        <v>494.996</v>
      </c>
      <c r="I1544" s="266"/>
      <c r="J1544" s="303">
        <f>ROUND(I1544*H1544,2)</f>
        <v>0</v>
      </c>
      <c r="K1544" s="300" t="s">
        <v>174</v>
      </c>
      <c r="L1544" s="32"/>
      <c r="M1544" s="126" t="s">
        <v>3</v>
      </c>
      <c r="N1544" s="127" t="s">
        <v>39</v>
      </c>
      <c r="O1544" s="128">
        <v>0</v>
      </c>
      <c r="P1544" s="128">
        <f>O1544*H1544</f>
        <v>0</v>
      </c>
      <c r="Q1544" s="128">
        <v>0</v>
      </c>
      <c r="R1544" s="128">
        <f>Q1544*H1544</f>
        <v>0</v>
      </c>
      <c r="S1544" s="128">
        <v>0</v>
      </c>
      <c r="T1544" s="129">
        <f>S1544*H1544</f>
        <v>0</v>
      </c>
      <c r="U1544" s="31"/>
      <c r="V1544" s="31"/>
      <c r="W1544" s="31"/>
      <c r="X1544" s="31"/>
      <c r="Y1544" s="31"/>
      <c r="Z1544" s="31"/>
      <c r="AA1544" s="31"/>
      <c r="AB1544" s="31"/>
      <c r="AC1544" s="31"/>
      <c r="AD1544" s="31"/>
      <c r="AE1544" s="31"/>
      <c r="AR1544" s="130" t="s">
        <v>323</v>
      </c>
      <c r="AT1544" s="130" t="s">
        <v>170</v>
      </c>
      <c r="AU1544" s="130" t="s">
        <v>78</v>
      </c>
      <c r="AY1544" s="19" t="s">
        <v>168</v>
      </c>
      <c r="BE1544" s="131">
        <f>IF(N1544="základní",J1544,0)</f>
        <v>0</v>
      </c>
      <c r="BF1544" s="131">
        <f>IF(N1544="snížená",J1544,0)</f>
        <v>0</v>
      </c>
      <c r="BG1544" s="131">
        <f>IF(N1544="zákl. přenesená",J1544,0)</f>
        <v>0</v>
      </c>
      <c r="BH1544" s="131">
        <f>IF(N1544="sníž. přenesená",J1544,0)</f>
        <v>0</v>
      </c>
      <c r="BI1544" s="131">
        <f>IF(N1544="nulová",J1544,0)</f>
        <v>0</v>
      </c>
      <c r="BJ1544" s="19" t="s">
        <v>76</v>
      </c>
      <c r="BK1544" s="131">
        <f>ROUND(I1544*H1544,2)</f>
        <v>0</v>
      </c>
      <c r="BL1544" s="19" t="s">
        <v>323</v>
      </c>
      <c r="BM1544" s="130" t="s">
        <v>1864</v>
      </c>
    </row>
    <row r="1545" spans="1:47" s="2" customFormat="1" ht="12">
      <c r="A1545" s="273"/>
      <c r="B1545" s="276"/>
      <c r="C1545" s="273"/>
      <c r="D1545" s="304" t="s">
        <v>177</v>
      </c>
      <c r="E1545" s="273"/>
      <c r="F1545" s="305" t="s">
        <v>1865</v>
      </c>
      <c r="G1545" s="273"/>
      <c r="H1545" s="273"/>
      <c r="I1545" s="263"/>
      <c r="J1545" s="273"/>
      <c r="K1545" s="273"/>
      <c r="L1545" s="32"/>
      <c r="M1545" s="132"/>
      <c r="N1545" s="133"/>
      <c r="O1545" s="50"/>
      <c r="P1545" s="50"/>
      <c r="Q1545" s="50"/>
      <c r="R1545" s="50"/>
      <c r="S1545" s="50"/>
      <c r="T1545" s="51"/>
      <c r="U1545" s="31"/>
      <c r="V1545" s="31"/>
      <c r="W1545" s="31"/>
      <c r="X1545" s="31"/>
      <c r="Y1545" s="31"/>
      <c r="Z1545" s="31"/>
      <c r="AA1545" s="31"/>
      <c r="AB1545" s="31"/>
      <c r="AC1545" s="31"/>
      <c r="AD1545" s="31"/>
      <c r="AE1545" s="31"/>
      <c r="AT1545" s="19" t="s">
        <v>177</v>
      </c>
      <c r="AU1545" s="19" t="s">
        <v>78</v>
      </c>
    </row>
    <row r="1546" spans="1:63" s="12" customFormat="1" ht="22.9" customHeight="1">
      <c r="A1546" s="291"/>
      <c r="B1546" s="292"/>
      <c r="C1546" s="291"/>
      <c r="D1546" s="293" t="s">
        <v>67</v>
      </c>
      <c r="E1546" s="296" t="s">
        <v>1866</v>
      </c>
      <c r="F1546" s="296" t="s">
        <v>1867</v>
      </c>
      <c r="G1546" s="291"/>
      <c r="H1546" s="291"/>
      <c r="I1546" s="271"/>
      <c r="J1546" s="297">
        <f>BK1546</f>
        <v>0</v>
      </c>
      <c r="K1546" s="291"/>
      <c r="L1546" s="118"/>
      <c r="M1546" s="120"/>
      <c r="N1546" s="121"/>
      <c r="O1546" s="121"/>
      <c r="P1546" s="122">
        <f>SUM(P1547:P1586)</f>
        <v>88.16560000000001</v>
      </c>
      <c r="Q1546" s="121"/>
      <c r="R1546" s="122">
        <f>SUM(R1547:R1586)</f>
        <v>2.418575</v>
      </c>
      <c r="S1546" s="121"/>
      <c r="T1546" s="123">
        <f>SUM(T1547:T1586)</f>
        <v>0</v>
      </c>
      <c r="AR1546" s="119" t="s">
        <v>78</v>
      </c>
      <c r="AT1546" s="124" t="s">
        <v>67</v>
      </c>
      <c r="AU1546" s="124" t="s">
        <v>76</v>
      </c>
      <c r="AY1546" s="119" t="s">
        <v>168</v>
      </c>
      <c r="BK1546" s="125">
        <f>SUM(BK1547:BK1586)</f>
        <v>0</v>
      </c>
    </row>
    <row r="1547" spans="1:65" s="2" customFormat="1" ht="16.5" customHeight="1">
      <c r="A1547" s="273"/>
      <c r="B1547" s="276"/>
      <c r="C1547" s="298" t="s">
        <v>1868</v>
      </c>
      <c r="D1547" s="298" t="s">
        <v>170</v>
      </c>
      <c r="E1547" s="299" t="s">
        <v>1869</v>
      </c>
      <c r="F1547" s="300" t="s">
        <v>1870</v>
      </c>
      <c r="G1547" s="301" t="s">
        <v>263</v>
      </c>
      <c r="H1547" s="302">
        <v>120.4</v>
      </c>
      <c r="I1547" s="266"/>
      <c r="J1547" s="303">
        <f>ROUND(I1547*H1547,2)</f>
        <v>0</v>
      </c>
      <c r="K1547" s="300" t="s">
        <v>174</v>
      </c>
      <c r="L1547" s="32"/>
      <c r="M1547" s="126" t="s">
        <v>3</v>
      </c>
      <c r="N1547" s="127" t="s">
        <v>39</v>
      </c>
      <c r="O1547" s="128">
        <v>0.024</v>
      </c>
      <c r="P1547" s="128">
        <f>O1547*H1547</f>
        <v>2.8896</v>
      </c>
      <c r="Q1547" s="128">
        <v>0</v>
      </c>
      <c r="R1547" s="128">
        <f>Q1547*H1547</f>
        <v>0</v>
      </c>
      <c r="S1547" s="128">
        <v>0</v>
      </c>
      <c r="T1547" s="129">
        <f>S1547*H1547</f>
        <v>0</v>
      </c>
      <c r="U1547" s="31"/>
      <c r="V1547" s="31"/>
      <c r="W1547" s="31"/>
      <c r="X1547" s="31"/>
      <c r="Y1547" s="31"/>
      <c r="Z1547" s="31"/>
      <c r="AA1547" s="31"/>
      <c r="AB1547" s="31"/>
      <c r="AC1547" s="31"/>
      <c r="AD1547" s="31"/>
      <c r="AE1547" s="31"/>
      <c r="AR1547" s="130" t="s">
        <v>323</v>
      </c>
      <c r="AT1547" s="130" t="s">
        <v>170</v>
      </c>
      <c r="AU1547" s="130" t="s">
        <v>78</v>
      </c>
      <c r="AY1547" s="19" t="s">
        <v>168</v>
      </c>
      <c r="BE1547" s="131">
        <f>IF(N1547="základní",J1547,0)</f>
        <v>0</v>
      </c>
      <c r="BF1547" s="131">
        <f>IF(N1547="snížená",J1547,0)</f>
        <v>0</v>
      </c>
      <c r="BG1547" s="131">
        <f>IF(N1547="zákl. přenesená",J1547,0)</f>
        <v>0</v>
      </c>
      <c r="BH1547" s="131">
        <f>IF(N1547="sníž. přenesená",J1547,0)</f>
        <v>0</v>
      </c>
      <c r="BI1547" s="131">
        <f>IF(N1547="nulová",J1547,0)</f>
        <v>0</v>
      </c>
      <c r="BJ1547" s="19" t="s">
        <v>76</v>
      </c>
      <c r="BK1547" s="131">
        <f>ROUND(I1547*H1547,2)</f>
        <v>0</v>
      </c>
      <c r="BL1547" s="19" t="s">
        <v>323</v>
      </c>
      <c r="BM1547" s="130" t="s">
        <v>1871</v>
      </c>
    </row>
    <row r="1548" spans="1:47" s="2" customFormat="1" ht="12">
      <c r="A1548" s="273"/>
      <c r="B1548" s="276"/>
      <c r="C1548" s="273"/>
      <c r="D1548" s="304" t="s">
        <v>177</v>
      </c>
      <c r="E1548" s="273"/>
      <c r="F1548" s="305" t="s">
        <v>1872</v>
      </c>
      <c r="G1548" s="273"/>
      <c r="H1548" s="273"/>
      <c r="I1548" s="263"/>
      <c r="J1548" s="273"/>
      <c r="K1548" s="273"/>
      <c r="L1548" s="32"/>
      <c r="M1548" s="132"/>
      <c r="N1548" s="133"/>
      <c r="O1548" s="50"/>
      <c r="P1548" s="50"/>
      <c r="Q1548" s="50"/>
      <c r="R1548" s="50"/>
      <c r="S1548" s="50"/>
      <c r="T1548" s="51"/>
      <c r="U1548" s="31"/>
      <c r="V1548" s="31"/>
      <c r="W1548" s="31"/>
      <c r="X1548" s="31"/>
      <c r="Y1548" s="31"/>
      <c r="Z1548" s="31"/>
      <c r="AA1548" s="31"/>
      <c r="AB1548" s="31"/>
      <c r="AC1548" s="31"/>
      <c r="AD1548" s="31"/>
      <c r="AE1548" s="31"/>
      <c r="AT1548" s="19" t="s">
        <v>177</v>
      </c>
      <c r="AU1548" s="19" t="s">
        <v>78</v>
      </c>
    </row>
    <row r="1549" spans="1:51" s="13" customFormat="1" ht="12">
      <c r="A1549" s="306"/>
      <c r="B1549" s="307"/>
      <c r="C1549" s="306"/>
      <c r="D1549" s="308" t="s">
        <v>179</v>
      </c>
      <c r="E1549" s="309" t="s">
        <v>3</v>
      </c>
      <c r="F1549" s="310" t="s">
        <v>585</v>
      </c>
      <c r="G1549" s="306"/>
      <c r="H1549" s="309" t="s">
        <v>3</v>
      </c>
      <c r="I1549" s="267"/>
      <c r="J1549" s="306"/>
      <c r="K1549" s="306"/>
      <c r="L1549" s="134"/>
      <c r="M1549" s="136"/>
      <c r="N1549" s="137"/>
      <c r="O1549" s="137"/>
      <c r="P1549" s="137"/>
      <c r="Q1549" s="137"/>
      <c r="R1549" s="137"/>
      <c r="S1549" s="137"/>
      <c r="T1549" s="138"/>
      <c r="AT1549" s="135" t="s">
        <v>179</v>
      </c>
      <c r="AU1549" s="135" t="s">
        <v>78</v>
      </c>
      <c r="AV1549" s="13" t="s">
        <v>76</v>
      </c>
      <c r="AW1549" s="13" t="s">
        <v>30</v>
      </c>
      <c r="AX1549" s="13" t="s">
        <v>68</v>
      </c>
      <c r="AY1549" s="135" t="s">
        <v>168</v>
      </c>
    </row>
    <row r="1550" spans="1:51" s="14" customFormat="1" ht="12">
      <c r="A1550" s="311"/>
      <c r="B1550" s="312"/>
      <c r="C1550" s="311"/>
      <c r="D1550" s="308" t="s">
        <v>179</v>
      </c>
      <c r="E1550" s="313" t="s">
        <v>3</v>
      </c>
      <c r="F1550" s="314" t="s">
        <v>1873</v>
      </c>
      <c r="G1550" s="311"/>
      <c r="H1550" s="315">
        <v>3.2</v>
      </c>
      <c r="I1550" s="268"/>
      <c r="J1550" s="311"/>
      <c r="K1550" s="311"/>
      <c r="L1550" s="139"/>
      <c r="M1550" s="141"/>
      <c r="N1550" s="142"/>
      <c r="O1550" s="142"/>
      <c r="P1550" s="142"/>
      <c r="Q1550" s="142"/>
      <c r="R1550" s="142"/>
      <c r="S1550" s="142"/>
      <c r="T1550" s="143"/>
      <c r="AT1550" s="140" t="s">
        <v>179</v>
      </c>
      <c r="AU1550" s="140" t="s">
        <v>78</v>
      </c>
      <c r="AV1550" s="14" t="s">
        <v>78</v>
      </c>
      <c r="AW1550" s="14" t="s">
        <v>30</v>
      </c>
      <c r="AX1550" s="14" t="s">
        <v>68</v>
      </c>
      <c r="AY1550" s="140" t="s">
        <v>168</v>
      </c>
    </row>
    <row r="1551" spans="1:51" s="13" customFormat="1" ht="12">
      <c r="A1551" s="306"/>
      <c r="B1551" s="307"/>
      <c r="C1551" s="306"/>
      <c r="D1551" s="308" t="s">
        <v>179</v>
      </c>
      <c r="E1551" s="309" t="s">
        <v>3</v>
      </c>
      <c r="F1551" s="310" t="s">
        <v>587</v>
      </c>
      <c r="G1551" s="306"/>
      <c r="H1551" s="309" t="s">
        <v>3</v>
      </c>
      <c r="I1551" s="267"/>
      <c r="J1551" s="306"/>
      <c r="K1551" s="306"/>
      <c r="L1551" s="134"/>
      <c r="M1551" s="136"/>
      <c r="N1551" s="137"/>
      <c r="O1551" s="137"/>
      <c r="P1551" s="137"/>
      <c r="Q1551" s="137"/>
      <c r="R1551" s="137"/>
      <c r="S1551" s="137"/>
      <c r="T1551" s="138"/>
      <c r="AT1551" s="135" t="s">
        <v>179</v>
      </c>
      <c r="AU1551" s="135" t="s">
        <v>78</v>
      </c>
      <c r="AV1551" s="13" t="s">
        <v>76</v>
      </c>
      <c r="AW1551" s="13" t="s">
        <v>30</v>
      </c>
      <c r="AX1551" s="13" t="s">
        <v>68</v>
      </c>
      <c r="AY1551" s="135" t="s">
        <v>168</v>
      </c>
    </row>
    <row r="1552" spans="1:51" s="14" customFormat="1" ht="12">
      <c r="A1552" s="311"/>
      <c r="B1552" s="312"/>
      <c r="C1552" s="311"/>
      <c r="D1552" s="308" t="s">
        <v>179</v>
      </c>
      <c r="E1552" s="313" t="s">
        <v>3</v>
      </c>
      <c r="F1552" s="314" t="s">
        <v>1874</v>
      </c>
      <c r="G1552" s="311"/>
      <c r="H1552" s="315">
        <v>117.2</v>
      </c>
      <c r="I1552" s="268"/>
      <c r="J1552" s="311"/>
      <c r="K1552" s="311"/>
      <c r="L1552" s="139"/>
      <c r="M1552" s="141"/>
      <c r="N1552" s="142"/>
      <c r="O1552" s="142"/>
      <c r="P1552" s="142"/>
      <c r="Q1552" s="142"/>
      <c r="R1552" s="142"/>
      <c r="S1552" s="142"/>
      <c r="T1552" s="143"/>
      <c r="AT1552" s="140" t="s">
        <v>179</v>
      </c>
      <c r="AU1552" s="140" t="s">
        <v>78</v>
      </c>
      <c r="AV1552" s="14" t="s">
        <v>78</v>
      </c>
      <c r="AW1552" s="14" t="s">
        <v>30</v>
      </c>
      <c r="AX1552" s="14" t="s">
        <v>68</v>
      </c>
      <c r="AY1552" s="140" t="s">
        <v>168</v>
      </c>
    </row>
    <row r="1553" spans="1:51" s="15" customFormat="1" ht="12">
      <c r="A1553" s="316"/>
      <c r="B1553" s="317"/>
      <c r="C1553" s="316"/>
      <c r="D1553" s="308" t="s">
        <v>179</v>
      </c>
      <c r="E1553" s="318" t="s">
        <v>3</v>
      </c>
      <c r="F1553" s="319" t="s">
        <v>186</v>
      </c>
      <c r="G1553" s="316"/>
      <c r="H1553" s="320">
        <v>120.4</v>
      </c>
      <c r="I1553" s="269"/>
      <c r="J1553" s="316"/>
      <c r="K1553" s="316"/>
      <c r="L1553" s="144"/>
      <c r="M1553" s="146"/>
      <c r="N1553" s="147"/>
      <c r="O1553" s="147"/>
      <c r="P1553" s="147"/>
      <c r="Q1553" s="147"/>
      <c r="R1553" s="147"/>
      <c r="S1553" s="147"/>
      <c r="T1553" s="148"/>
      <c r="AT1553" s="145" t="s">
        <v>179</v>
      </c>
      <c r="AU1553" s="145" t="s">
        <v>78</v>
      </c>
      <c r="AV1553" s="15" t="s">
        <v>175</v>
      </c>
      <c r="AW1553" s="15" t="s">
        <v>30</v>
      </c>
      <c r="AX1553" s="15" t="s">
        <v>76</v>
      </c>
      <c r="AY1553" s="145" t="s">
        <v>168</v>
      </c>
    </row>
    <row r="1554" spans="1:65" s="2" customFormat="1" ht="16.5" customHeight="1">
      <c r="A1554" s="273"/>
      <c r="B1554" s="276"/>
      <c r="C1554" s="298" t="s">
        <v>1875</v>
      </c>
      <c r="D1554" s="298" t="s">
        <v>170</v>
      </c>
      <c r="E1554" s="299" t="s">
        <v>1876</v>
      </c>
      <c r="F1554" s="300" t="s">
        <v>1877</v>
      </c>
      <c r="G1554" s="301" t="s">
        <v>263</v>
      </c>
      <c r="H1554" s="302">
        <v>120.4</v>
      </c>
      <c r="I1554" s="266"/>
      <c r="J1554" s="303">
        <f>ROUND(I1554*H1554,2)</f>
        <v>0</v>
      </c>
      <c r="K1554" s="300" t="s">
        <v>174</v>
      </c>
      <c r="L1554" s="32"/>
      <c r="M1554" s="126" t="s">
        <v>3</v>
      </c>
      <c r="N1554" s="127" t="s">
        <v>39</v>
      </c>
      <c r="O1554" s="128">
        <v>0.058</v>
      </c>
      <c r="P1554" s="128">
        <f>O1554*H1554</f>
        <v>6.983200000000001</v>
      </c>
      <c r="Q1554" s="128">
        <v>0.0002</v>
      </c>
      <c r="R1554" s="128">
        <f>Q1554*H1554</f>
        <v>0.02408</v>
      </c>
      <c r="S1554" s="128">
        <v>0</v>
      </c>
      <c r="T1554" s="129">
        <f>S1554*H1554</f>
        <v>0</v>
      </c>
      <c r="U1554" s="31"/>
      <c r="V1554" s="31"/>
      <c r="W1554" s="31"/>
      <c r="X1554" s="31"/>
      <c r="Y1554" s="31"/>
      <c r="Z1554" s="31"/>
      <c r="AA1554" s="31"/>
      <c r="AB1554" s="31"/>
      <c r="AC1554" s="31"/>
      <c r="AD1554" s="31"/>
      <c r="AE1554" s="31"/>
      <c r="AR1554" s="130" t="s">
        <v>323</v>
      </c>
      <c r="AT1554" s="130" t="s">
        <v>170</v>
      </c>
      <c r="AU1554" s="130" t="s">
        <v>78</v>
      </c>
      <c r="AY1554" s="19" t="s">
        <v>168</v>
      </c>
      <c r="BE1554" s="131">
        <f>IF(N1554="základní",J1554,0)</f>
        <v>0</v>
      </c>
      <c r="BF1554" s="131">
        <f>IF(N1554="snížená",J1554,0)</f>
        <v>0</v>
      </c>
      <c r="BG1554" s="131">
        <f>IF(N1554="zákl. přenesená",J1554,0)</f>
        <v>0</v>
      </c>
      <c r="BH1554" s="131">
        <f>IF(N1554="sníž. přenesená",J1554,0)</f>
        <v>0</v>
      </c>
      <c r="BI1554" s="131">
        <f>IF(N1554="nulová",J1554,0)</f>
        <v>0</v>
      </c>
      <c r="BJ1554" s="19" t="s">
        <v>76</v>
      </c>
      <c r="BK1554" s="131">
        <f>ROUND(I1554*H1554,2)</f>
        <v>0</v>
      </c>
      <c r="BL1554" s="19" t="s">
        <v>323</v>
      </c>
      <c r="BM1554" s="130" t="s">
        <v>1878</v>
      </c>
    </row>
    <row r="1555" spans="1:47" s="2" customFormat="1" ht="12">
      <c r="A1555" s="273"/>
      <c r="B1555" s="276"/>
      <c r="C1555" s="273"/>
      <c r="D1555" s="304" t="s">
        <v>177</v>
      </c>
      <c r="E1555" s="273"/>
      <c r="F1555" s="305" t="s">
        <v>1879</v>
      </c>
      <c r="G1555" s="273"/>
      <c r="H1555" s="273"/>
      <c r="I1555" s="263"/>
      <c r="J1555" s="273"/>
      <c r="K1555" s="273"/>
      <c r="L1555" s="32"/>
      <c r="M1555" s="132"/>
      <c r="N1555" s="133"/>
      <c r="O1555" s="50"/>
      <c r="P1555" s="50"/>
      <c r="Q1555" s="50"/>
      <c r="R1555" s="50"/>
      <c r="S1555" s="50"/>
      <c r="T1555" s="51"/>
      <c r="U1555" s="31"/>
      <c r="V1555" s="31"/>
      <c r="W1555" s="31"/>
      <c r="X1555" s="31"/>
      <c r="Y1555" s="31"/>
      <c r="Z1555" s="31"/>
      <c r="AA1555" s="31"/>
      <c r="AB1555" s="31"/>
      <c r="AC1555" s="31"/>
      <c r="AD1555" s="31"/>
      <c r="AE1555" s="31"/>
      <c r="AT1555" s="19" t="s">
        <v>177</v>
      </c>
      <c r="AU1555" s="19" t="s">
        <v>78</v>
      </c>
    </row>
    <row r="1556" spans="1:65" s="2" customFormat="1" ht="21.75" customHeight="1">
      <c r="A1556" s="273"/>
      <c r="B1556" s="276"/>
      <c r="C1556" s="298" t="s">
        <v>1880</v>
      </c>
      <c r="D1556" s="298" t="s">
        <v>170</v>
      </c>
      <c r="E1556" s="299" t="s">
        <v>1881</v>
      </c>
      <c r="F1556" s="300" t="s">
        <v>1882</v>
      </c>
      <c r="G1556" s="301" t="s">
        <v>263</v>
      </c>
      <c r="H1556" s="302">
        <v>120.4</v>
      </c>
      <c r="I1556" s="266"/>
      <c r="J1556" s="303">
        <f>ROUND(I1556*H1556,2)</f>
        <v>0</v>
      </c>
      <c r="K1556" s="300" t="s">
        <v>174</v>
      </c>
      <c r="L1556" s="32"/>
      <c r="M1556" s="126" t="s">
        <v>3</v>
      </c>
      <c r="N1556" s="127" t="s">
        <v>39</v>
      </c>
      <c r="O1556" s="128">
        <v>0.35</v>
      </c>
      <c r="P1556" s="128">
        <f>O1556*H1556</f>
        <v>42.14</v>
      </c>
      <c r="Q1556" s="128">
        <v>0.015</v>
      </c>
      <c r="R1556" s="128">
        <f>Q1556*H1556</f>
        <v>1.806</v>
      </c>
      <c r="S1556" s="128">
        <v>0</v>
      </c>
      <c r="T1556" s="129">
        <f>S1556*H1556</f>
        <v>0</v>
      </c>
      <c r="U1556" s="31"/>
      <c r="V1556" s="31"/>
      <c r="W1556" s="31"/>
      <c r="X1556" s="31"/>
      <c r="Y1556" s="31"/>
      <c r="Z1556" s="31"/>
      <c r="AA1556" s="31"/>
      <c r="AB1556" s="31"/>
      <c r="AC1556" s="31"/>
      <c r="AD1556" s="31"/>
      <c r="AE1556" s="31"/>
      <c r="AR1556" s="130" t="s">
        <v>323</v>
      </c>
      <c r="AT1556" s="130" t="s">
        <v>170</v>
      </c>
      <c r="AU1556" s="130" t="s">
        <v>78</v>
      </c>
      <c r="AY1556" s="19" t="s">
        <v>168</v>
      </c>
      <c r="BE1556" s="131">
        <f>IF(N1556="základní",J1556,0)</f>
        <v>0</v>
      </c>
      <c r="BF1556" s="131">
        <f>IF(N1556="snížená",J1556,0)</f>
        <v>0</v>
      </c>
      <c r="BG1556" s="131">
        <f>IF(N1556="zákl. přenesená",J1556,0)</f>
        <v>0</v>
      </c>
      <c r="BH1556" s="131">
        <f>IF(N1556="sníž. přenesená",J1556,0)</f>
        <v>0</v>
      </c>
      <c r="BI1556" s="131">
        <f>IF(N1556="nulová",J1556,0)</f>
        <v>0</v>
      </c>
      <c r="BJ1556" s="19" t="s">
        <v>76</v>
      </c>
      <c r="BK1556" s="131">
        <f>ROUND(I1556*H1556,2)</f>
        <v>0</v>
      </c>
      <c r="BL1556" s="19" t="s">
        <v>323</v>
      </c>
      <c r="BM1556" s="130" t="s">
        <v>1883</v>
      </c>
    </row>
    <row r="1557" spans="1:47" s="2" customFormat="1" ht="12">
      <c r="A1557" s="273"/>
      <c r="B1557" s="276"/>
      <c r="C1557" s="273"/>
      <c r="D1557" s="304" t="s">
        <v>177</v>
      </c>
      <c r="E1557" s="273"/>
      <c r="F1557" s="305" t="s">
        <v>1884</v>
      </c>
      <c r="G1557" s="273"/>
      <c r="H1557" s="273"/>
      <c r="I1557" s="263"/>
      <c r="J1557" s="273"/>
      <c r="K1557" s="273"/>
      <c r="L1557" s="32"/>
      <c r="M1557" s="132"/>
      <c r="N1557" s="133"/>
      <c r="O1557" s="50"/>
      <c r="P1557" s="50"/>
      <c r="Q1557" s="50"/>
      <c r="R1557" s="50"/>
      <c r="S1557" s="50"/>
      <c r="T1557" s="51"/>
      <c r="U1557" s="31"/>
      <c r="V1557" s="31"/>
      <c r="W1557" s="31"/>
      <c r="X1557" s="31"/>
      <c r="Y1557" s="31"/>
      <c r="Z1557" s="31"/>
      <c r="AA1557" s="31"/>
      <c r="AB1557" s="31"/>
      <c r="AC1557" s="31"/>
      <c r="AD1557" s="31"/>
      <c r="AE1557" s="31"/>
      <c r="AT1557" s="19" t="s">
        <v>177</v>
      </c>
      <c r="AU1557" s="19" t="s">
        <v>78</v>
      </c>
    </row>
    <row r="1558" spans="1:65" s="2" customFormat="1" ht="16.5" customHeight="1">
      <c r="A1558" s="273"/>
      <c r="B1558" s="276"/>
      <c r="C1558" s="298" t="s">
        <v>1885</v>
      </c>
      <c r="D1558" s="298" t="s">
        <v>170</v>
      </c>
      <c r="E1558" s="299" t="s">
        <v>1886</v>
      </c>
      <c r="F1558" s="300" t="s">
        <v>1887</v>
      </c>
      <c r="G1558" s="301" t="s">
        <v>263</v>
      </c>
      <c r="H1558" s="302">
        <v>117.2</v>
      </c>
      <c r="I1558" s="266"/>
      <c r="J1558" s="303">
        <f>ROUND(I1558*H1558,2)</f>
        <v>0</v>
      </c>
      <c r="K1558" s="300" t="s">
        <v>174</v>
      </c>
      <c r="L1558" s="32"/>
      <c r="M1558" s="126" t="s">
        <v>3</v>
      </c>
      <c r="N1558" s="127" t="s">
        <v>39</v>
      </c>
      <c r="O1558" s="128">
        <v>0.16</v>
      </c>
      <c r="P1558" s="128">
        <f>O1558*H1558</f>
        <v>18.752000000000002</v>
      </c>
      <c r="Q1558" s="128">
        <v>0.0007</v>
      </c>
      <c r="R1558" s="128">
        <f>Q1558*H1558</f>
        <v>0.08204</v>
      </c>
      <c r="S1558" s="128">
        <v>0</v>
      </c>
      <c r="T1558" s="129">
        <f>S1558*H1558</f>
        <v>0</v>
      </c>
      <c r="U1558" s="31"/>
      <c r="V1558" s="31"/>
      <c r="W1558" s="31"/>
      <c r="X1558" s="31"/>
      <c r="Y1558" s="31"/>
      <c r="Z1558" s="31"/>
      <c r="AA1558" s="31"/>
      <c r="AB1558" s="31"/>
      <c r="AC1558" s="31"/>
      <c r="AD1558" s="31"/>
      <c r="AE1558" s="31"/>
      <c r="AR1558" s="130" t="s">
        <v>323</v>
      </c>
      <c r="AT1558" s="130" t="s">
        <v>170</v>
      </c>
      <c r="AU1558" s="130" t="s">
        <v>78</v>
      </c>
      <c r="AY1558" s="19" t="s">
        <v>168</v>
      </c>
      <c r="BE1558" s="131">
        <f>IF(N1558="základní",J1558,0)</f>
        <v>0</v>
      </c>
      <c r="BF1558" s="131">
        <f>IF(N1558="snížená",J1558,0)</f>
        <v>0</v>
      </c>
      <c r="BG1558" s="131">
        <f>IF(N1558="zákl. přenesená",J1558,0)</f>
        <v>0</v>
      </c>
      <c r="BH1558" s="131">
        <f>IF(N1558="sníž. přenesená",J1558,0)</f>
        <v>0</v>
      </c>
      <c r="BI1558" s="131">
        <f>IF(N1558="nulová",J1558,0)</f>
        <v>0</v>
      </c>
      <c r="BJ1558" s="19" t="s">
        <v>76</v>
      </c>
      <c r="BK1558" s="131">
        <f>ROUND(I1558*H1558,2)</f>
        <v>0</v>
      </c>
      <c r="BL1558" s="19" t="s">
        <v>323</v>
      </c>
      <c r="BM1558" s="130" t="s">
        <v>1888</v>
      </c>
    </row>
    <row r="1559" spans="1:47" s="2" customFormat="1" ht="12">
      <c r="A1559" s="273"/>
      <c r="B1559" s="276"/>
      <c r="C1559" s="273"/>
      <c r="D1559" s="304" t="s">
        <v>177</v>
      </c>
      <c r="E1559" s="273"/>
      <c r="F1559" s="305" t="s">
        <v>1889</v>
      </c>
      <c r="G1559" s="273"/>
      <c r="H1559" s="273"/>
      <c r="I1559" s="263"/>
      <c r="J1559" s="273"/>
      <c r="K1559" s="273"/>
      <c r="L1559" s="32"/>
      <c r="M1559" s="132"/>
      <c r="N1559" s="133"/>
      <c r="O1559" s="50"/>
      <c r="P1559" s="50"/>
      <c r="Q1559" s="50"/>
      <c r="R1559" s="50"/>
      <c r="S1559" s="50"/>
      <c r="T1559" s="51"/>
      <c r="U1559" s="31"/>
      <c r="V1559" s="31"/>
      <c r="W1559" s="31"/>
      <c r="X1559" s="31"/>
      <c r="Y1559" s="31"/>
      <c r="Z1559" s="31"/>
      <c r="AA1559" s="31"/>
      <c r="AB1559" s="31"/>
      <c r="AC1559" s="31"/>
      <c r="AD1559" s="31"/>
      <c r="AE1559" s="31"/>
      <c r="AT1559" s="19" t="s">
        <v>177</v>
      </c>
      <c r="AU1559" s="19" t="s">
        <v>78</v>
      </c>
    </row>
    <row r="1560" spans="1:51" s="13" customFormat="1" ht="12">
      <c r="A1560" s="306"/>
      <c r="B1560" s="307"/>
      <c r="C1560" s="306"/>
      <c r="D1560" s="308" t="s">
        <v>179</v>
      </c>
      <c r="E1560" s="309" t="s">
        <v>3</v>
      </c>
      <c r="F1560" s="310" t="s">
        <v>587</v>
      </c>
      <c r="G1560" s="306"/>
      <c r="H1560" s="309" t="s">
        <v>3</v>
      </c>
      <c r="I1560" s="267"/>
      <c r="J1560" s="306"/>
      <c r="K1560" s="306"/>
      <c r="L1560" s="134"/>
      <c r="M1560" s="136"/>
      <c r="N1560" s="137"/>
      <c r="O1560" s="137"/>
      <c r="P1560" s="137"/>
      <c r="Q1560" s="137"/>
      <c r="R1560" s="137"/>
      <c r="S1560" s="137"/>
      <c r="T1560" s="138"/>
      <c r="AT1560" s="135" t="s">
        <v>179</v>
      </c>
      <c r="AU1560" s="135" t="s">
        <v>78</v>
      </c>
      <c r="AV1560" s="13" t="s">
        <v>76</v>
      </c>
      <c r="AW1560" s="13" t="s">
        <v>30</v>
      </c>
      <c r="AX1560" s="13" t="s">
        <v>68</v>
      </c>
      <c r="AY1560" s="135" t="s">
        <v>168</v>
      </c>
    </row>
    <row r="1561" spans="1:51" s="14" customFormat="1" ht="12">
      <c r="A1561" s="311"/>
      <c r="B1561" s="312"/>
      <c r="C1561" s="311"/>
      <c r="D1561" s="308" t="s">
        <v>179</v>
      </c>
      <c r="E1561" s="313" t="s">
        <v>3</v>
      </c>
      <c r="F1561" s="314" t="s">
        <v>588</v>
      </c>
      <c r="G1561" s="311"/>
      <c r="H1561" s="315">
        <v>10.8</v>
      </c>
      <c r="I1561" s="268"/>
      <c r="J1561" s="311"/>
      <c r="K1561" s="311"/>
      <c r="L1561" s="139"/>
      <c r="M1561" s="141"/>
      <c r="N1561" s="142"/>
      <c r="O1561" s="142"/>
      <c r="P1561" s="142"/>
      <c r="Q1561" s="142"/>
      <c r="R1561" s="142"/>
      <c r="S1561" s="142"/>
      <c r="T1561" s="143"/>
      <c r="AT1561" s="140" t="s">
        <v>179</v>
      </c>
      <c r="AU1561" s="140" t="s">
        <v>78</v>
      </c>
      <c r="AV1561" s="14" t="s">
        <v>78</v>
      </c>
      <c r="AW1561" s="14" t="s">
        <v>30</v>
      </c>
      <c r="AX1561" s="14" t="s">
        <v>68</v>
      </c>
      <c r="AY1561" s="140" t="s">
        <v>168</v>
      </c>
    </row>
    <row r="1562" spans="1:51" s="14" customFormat="1" ht="12">
      <c r="A1562" s="311"/>
      <c r="B1562" s="312"/>
      <c r="C1562" s="311"/>
      <c r="D1562" s="308" t="s">
        <v>179</v>
      </c>
      <c r="E1562" s="313" t="s">
        <v>3</v>
      </c>
      <c r="F1562" s="314" t="s">
        <v>589</v>
      </c>
      <c r="G1562" s="311"/>
      <c r="H1562" s="315">
        <v>101</v>
      </c>
      <c r="I1562" s="268"/>
      <c r="J1562" s="311"/>
      <c r="K1562" s="311"/>
      <c r="L1562" s="139"/>
      <c r="M1562" s="141"/>
      <c r="N1562" s="142"/>
      <c r="O1562" s="142"/>
      <c r="P1562" s="142"/>
      <c r="Q1562" s="142"/>
      <c r="R1562" s="142"/>
      <c r="S1562" s="142"/>
      <c r="T1562" s="143"/>
      <c r="AT1562" s="140" t="s">
        <v>179</v>
      </c>
      <c r="AU1562" s="140" t="s">
        <v>78</v>
      </c>
      <c r="AV1562" s="14" t="s">
        <v>78</v>
      </c>
      <c r="AW1562" s="14" t="s">
        <v>30</v>
      </c>
      <c r="AX1562" s="14" t="s">
        <v>68</v>
      </c>
      <c r="AY1562" s="140" t="s">
        <v>168</v>
      </c>
    </row>
    <row r="1563" spans="1:51" s="14" customFormat="1" ht="12">
      <c r="A1563" s="311"/>
      <c r="B1563" s="312"/>
      <c r="C1563" s="311"/>
      <c r="D1563" s="308" t="s">
        <v>179</v>
      </c>
      <c r="E1563" s="313" t="s">
        <v>3</v>
      </c>
      <c r="F1563" s="314" t="s">
        <v>590</v>
      </c>
      <c r="G1563" s="311"/>
      <c r="H1563" s="315">
        <v>5.4</v>
      </c>
      <c r="I1563" s="268"/>
      <c r="J1563" s="311"/>
      <c r="K1563" s="311"/>
      <c r="L1563" s="139"/>
      <c r="M1563" s="141"/>
      <c r="N1563" s="142"/>
      <c r="O1563" s="142"/>
      <c r="P1563" s="142"/>
      <c r="Q1563" s="142"/>
      <c r="R1563" s="142"/>
      <c r="S1563" s="142"/>
      <c r="T1563" s="143"/>
      <c r="AT1563" s="140" t="s">
        <v>179</v>
      </c>
      <c r="AU1563" s="140" t="s">
        <v>78</v>
      </c>
      <c r="AV1563" s="14" t="s">
        <v>78</v>
      </c>
      <c r="AW1563" s="14" t="s">
        <v>30</v>
      </c>
      <c r="AX1563" s="14" t="s">
        <v>68</v>
      </c>
      <c r="AY1563" s="140" t="s">
        <v>168</v>
      </c>
    </row>
    <row r="1564" spans="1:51" s="15" customFormat="1" ht="12">
      <c r="A1564" s="316"/>
      <c r="B1564" s="317"/>
      <c r="C1564" s="316"/>
      <c r="D1564" s="308" t="s">
        <v>179</v>
      </c>
      <c r="E1564" s="318" t="s">
        <v>3</v>
      </c>
      <c r="F1564" s="319" t="s">
        <v>186</v>
      </c>
      <c r="G1564" s="316"/>
      <c r="H1564" s="320">
        <v>117.2</v>
      </c>
      <c r="I1564" s="269"/>
      <c r="J1564" s="316"/>
      <c r="K1564" s="316"/>
      <c r="L1564" s="144"/>
      <c r="M1564" s="146"/>
      <c r="N1564" s="147"/>
      <c r="O1564" s="147"/>
      <c r="P1564" s="147"/>
      <c r="Q1564" s="147"/>
      <c r="R1564" s="147"/>
      <c r="S1564" s="147"/>
      <c r="T1564" s="148"/>
      <c r="AT1564" s="145" t="s">
        <v>179</v>
      </c>
      <c r="AU1564" s="145" t="s">
        <v>78</v>
      </c>
      <c r="AV1564" s="15" t="s">
        <v>175</v>
      </c>
      <c r="AW1564" s="15" t="s">
        <v>30</v>
      </c>
      <c r="AX1564" s="15" t="s">
        <v>76</v>
      </c>
      <c r="AY1564" s="145" t="s">
        <v>168</v>
      </c>
    </row>
    <row r="1565" spans="1:65" s="2" customFormat="1" ht="24.2" customHeight="1">
      <c r="A1565" s="273"/>
      <c r="B1565" s="276"/>
      <c r="C1565" s="326" t="s">
        <v>1890</v>
      </c>
      <c r="D1565" s="326" t="s">
        <v>332</v>
      </c>
      <c r="E1565" s="327" t="s">
        <v>1891</v>
      </c>
      <c r="F1565" s="328" t="s">
        <v>1892</v>
      </c>
      <c r="G1565" s="329" t="s">
        <v>263</v>
      </c>
      <c r="H1565" s="330">
        <v>134.78</v>
      </c>
      <c r="I1565" s="272"/>
      <c r="J1565" s="331">
        <f>ROUND(I1565*H1565,2)</f>
        <v>0</v>
      </c>
      <c r="K1565" s="328" t="s">
        <v>174</v>
      </c>
      <c r="L1565" s="154"/>
      <c r="M1565" s="155" t="s">
        <v>3</v>
      </c>
      <c r="N1565" s="156" t="s">
        <v>39</v>
      </c>
      <c r="O1565" s="128">
        <v>0</v>
      </c>
      <c r="P1565" s="128">
        <f>O1565*H1565</f>
        <v>0</v>
      </c>
      <c r="Q1565" s="128">
        <v>0.00355</v>
      </c>
      <c r="R1565" s="128">
        <f>Q1565*H1565</f>
        <v>0.47846900000000003</v>
      </c>
      <c r="S1565" s="128">
        <v>0</v>
      </c>
      <c r="T1565" s="129">
        <f>S1565*H1565</f>
        <v>0</v>
      </c>
      <c r="U1565" s="31"/>
      <c r="V1565" s="31"/>
      <c r="W1565" s="31"/>
      <c r="X1565" s="31"/>
      <c r="Y1565" s="31"/>
      <c r="Z1565" s="31"/>
      <c r="AA1565" s="31"/>
      <c r="AB1565" s="31"/>
      <c r="AC1565" s="31"/>
      <c r="AD1565" s="31"/>
      <c r="AE1565" s="31"/>
      <c r="AR1565" s="130" t="s">
        <v>440</v>
      </c>
      <c r="AT1565" s="130" t="s">
        <v>332</v>
      </c>
      <c r="AU1565" s="130" t="s">
        <v>78</v>
      </c>
      <c r="AY1565" s="19" t="s">
        <v>168</v>
      </c>
      <c r="BE1565" s="131">
        <f>IF(N1565="základní",J1565,0)</f>
        <v>0</v>
      </c>
      <c r="BF1565" s="131">
        <f>IF(N1565="snížená",J1565,0)</f>
        <v>0</v>
      </c>
      <c r="BG1565" s="131">
        <f>IF(N1565="zákl. přenesená",J1565,0)</f>
        <v>0</v>
      </c>
      <c r="BH1565" s="131">
        <f>IF(N1565="sníž. přenesená",J1565,0)</f>
        <v>0</v>
      </c>
      <c r="BI1565" s="131">
        <f>IF(N1565="nulová",J1565,0)</f>
        <v>0</v>
      </c>
      <c r="BJ1565" s="19" t="s">
        <v>76</v>
      </c>
      <c r="BK1565" s="131">
        <f>ROUND(I1565*H1565,2)</f>
        <v>0</v>
      </c>
      <c r="BL1565" s="19" t="s">
        <v>323</v>
      </c>
      <c r="BM1565" s="130" t="s">
        <v>1893</v>
      </c>
    </row>
    <row r="1566" spans="1:51" s="14" customFormat="1" ht="12">
      <c r="A1566" s="311"/>
      <c r="B1566" s="312"/>
      <c r="C1566" s="311"/>
      <c r="D1566" s="308" t="s">
        <v>179</v>
      </c>
      <c r="E1566" s="311"/>
      <c r="F1566" s="314" t="s">
        <v>1894</v>
      </c>
      <c r="G1566" s="311"/>
      <c r="H1566" s="315">
        <v>134.78</v>
      </c>
      <c r="I1566" s="268"/>
      <c r="J1566" s="311"/>
      <c r="K1566" s="311"/>
      <c r="L1566" s="139"/>
      <c r="M1566" s="141"/>
      <c r="N1566" s="142"/>
      <c r="O1566" s="142"/>
      <c r="P1566" s="142"/>
      <c r="Q1566" s="142"/>
      <c r="R1566" s="142"/>
      <c r="S1566" s="142"/>
      <c r="T1566" s="143"/>
      <c r="AT1566" s="140" t="s">
        <v>179</v>
      </c>
      <c r="AU1566" s="140" t="s">
        <v>78</v>
      </c>
      <c r="AV1566" s="14" t="s">
        <v>78</v>
      </c>
      <c r="AW1566" s="14" t="s">
        <v>4</v>
      </c>
      <c r="AX1566" s="14" t="s">
        <v>76</v>
      </c>
      <c r="AY1566" s="140" t="s">
        <v>168</v>
      </c>
    </row>
    <row r="1567" spans="1:65" s="2" customFormat="1" ht="16.5" customHeight="1">
      <c r="A1567" s="273"/>
      <c r="B1567" s="276"/>
      <c r="C1567" s="298" t="s">
        <v>1895</v>
      </c>
      <c r="D1567" s="298" t="s">
        <v>170</v>
      </c>
      <c r="E1567" s="299" t="s">
        <v>1896</v>
      </c>
      <c r="F1567" s="300" t="s">
        <v>1897</v>
      </c>
      <c r="G1567" s="301" t="s">
        <v>335</v>
      </c>
      <c r="H1567" s="302">
        <v>66.8</v>
      </c>
      <c r="I1567" s="266"/>
      <c r="J1567" s="303">
        <f>ROUND(I1567*H1567,2)</f>
        <v>0</v>
      </c>
      <c r="K1567" s="300" t="s">
        <v>174</v>
      </c>
      <c r="L1567" s="32"/>
      <c r="M1567" s="126" t="s">
        <v>3</v>
      </c>
      <c r="N1567" s="127" t="s">
        <v>39</v>
      </c>
      <c r="O1567" s="128">
        <v>0.25</v>
      </c>
      <c r="P1567" s="128">
        <f>O1567*H1567</f>
        <v>16.7</v>
      </c>
      <c r="Q1567" s="128">
        <v>1E-05</v>
      </c>
      <c r="R1567" s="128">
        <f>Q1567*H1567</f>
        <v>0.000668</v>
      </c>
      <c r="S1567" s="128">
        <v>0</v>
      </c>
      <c r="T1567" s="129">
        <f>S1567*H1567</f>
        <v>0</v>
      </c>
      <c r="U1567" s="31"/>
      <c r="V1567" s="31"/>
      <c r="W1567" s="31"/>
      <c r="X1567" s="31"/>
      <c r="Y1567" s="31"/>
      <c r="Z1567" s="31"/>
      <c r="AA1567" s="31"/>
      <c r="AB1567" s="31"/>
      <c r="AC1567" s="31"/>
      <c r="AD1567" s="31"/>
      <c r="AE1567" s="31"/>
      <c r="AR1567" s="130" t="s">
        <v>323</v>
      </c>
      <c r="AT1567" s="130" t="s">
        <v>170</v>
      </c>
      <c r="AU1567" s="130" t="s">
        <v>78</v>
      </c>
      <c r="AY1567" s="19" t="s">
        <v>168</v>
      </c>
      <c r="BE1567" s="131">
        <f>IF(N1567="základní",J1567,0)</f>
        <v>0</v>
      </c>
      <c r="BF1567" s="131">
        <f>IF(N1567="snížená",J1567,0)</f>
        <v>0</v>
      </c>
      <c r="BG1567" s="131">
        <f>IF(N1567="zákl. přenesená",J1567,0)</f>
        <v>0</v>
      </c>
      <c r="BH1567" s="131">
        <f>IF(N1567="sníž. přenesená",J1567,0)</f>
        <v>0</v>
      </c>
      <c r="BI1567" s="131">
        <f>IF(N1567="nulová",J1567,0)</f>
        <v>0</v>
      </c>
      <c r="BJ1567" s="19" t="s">
        <v>76</v>
      </c>
      <c r="BK1567" s="131">
        <f>ROUND(I1567*H1567,2)</f>
        <v>0</v>
      </c>
      <c r="BL1567" s="19" t="s">
        <v>323</v>
      </c>
      <c r="BM1567" s="130" t="s">
        <v>1898</v>
      </c>
    </row>
    <row r="1568" spans="1:47" s="2" customFormat="1" ht="12">
      <c r="A1568" s="273"/>
      <c r="B1568" s="276"/>
      <c r="C1568" s="273"/>
      <c r="D1568" s="304" t="s">
        <v>177</v>
      </c>
      <c r="E1568" s="273"/>
      <c r="F1568" s="305" t="s">
        <v>1899</v>
      </c>
      <c r="G1568" s="273"/>
      <c r="H1568" s="273"/>
      <c r="I1568" s="263"/>
      <c r="J1568" s="273"/>
      <c r="K1568" s="273"/>
      <c r="L1568" s="32"/>
      <c r="M1568" s="132"/>
      <c r="N1568" s="133"/>
      <c r="O1568" s="50"/>
      <c r="P1568" s="50"/>
      <c r="Q1568" s="50"/>
      <c r="R1568" s="50"/>
      <c r="S1568" s="50"/>
      <c r="T1568" s="51"/>
      <c r="U1568" s="31"/>
      <c r="V1568" s="31"/>
      <c r="W1568" s="31"/>
      <c r="X1568" s="31"/>
      <c r="Y1568" s="31"/>
      <c r="Z1568" s="31"/>
      <c r="AA1568" s="31"/>
      <c r="AB1568" s="31"/>
      <c r="AC1568" s="31"/>
      <c r="AD1568" s="31"/>
      <c r="AE1568" s="31"/>
      <c r="AT1568" s="19" t="s">
        <v>177</v>
      </c>
      <c r="AU1568" s="19" t="s">
        <v>78</v>
      </c>
    </row>
    <row r="1569" spans="1:51" s="13" customFormat="1" ht="12">
      <c r="A1569" s="306"/>
      <c r="B1569" s="307"/>
      <c r="C1569" s="306"/>
      <c r="D1569" s="308" t="s">
        <v>179</v>
      </c>
      <c r="E1569" s="309" t="s">
        <v>3</v>
      </c>
      <c r="F1569" s="310" t="s">
        <v>465</v>
      </c>
      <c r="G1569" s="306"/>
      <c r="H1569" s="309" t="s">
        <v>3</v>
      </c>
      <c r="I1569" s="267"/>
      <c r="J1569" s="306"/>
      <c r="K1569" s="306"/>
      <c r="L1569" s="134"/>
      <c r="M1569" s="136"/>
      <c r="N1569" s="137"/>
      <c r="O1569" s="137"/>
      <c r="P1569" s="137"/>
      <c r="Q1569" s="137"/>
      <c r="R1569" s="137"/>
      <c r="S1569" s="137"/>
      <c r="T1569" s="138"/>
      <c r="AT1569" s="135" t="s">
        <v>179</v>
      </c>
      <c r="AU1569" s="135" t="s">
        <v>78</v>
      </c>
      <c r="AV1569" s="13" t="s">
        <v>76</v>
      </c>
      <c r="AW1569" s="13" t="s">
        <v>30</v>
      </c>
      <c r="AX1569" s="13" t="s">
        <v>68</v>
      </c>
      <c r="AY1569" s="135" t="s">
        <v>168</v>
      </c>
    </row>
    <row r="1570" spans="1:51" s="14" customFormat="1" ht="12">
      <c r="A1570" s="311"/>
      <c r="B1570" s="312"/>
      <c r="C1570" s="311"/>
      <c r="D1570" s="308" t="s">
        <v>179</v>
      </c>
      <c r="E1570" s="313" t="s">
        <v>3</v>
      </c>
      <c r="F1570" s="314" t="s">
        <v>1158</v>
      </c>
      <c r="G1570" s="311"/>
      <c r="H1570" s="315">
        <v>13.06</v>
      </c>
      <c r="I1570" s="268"/>
      <c r="J1570" s="311"/>
      <c r="K1570" s="311"/>
      <c r="L1570" s="139"/>
      <c r="M1570" s="141"/>
      <c r="N1570" s="142"/>
      <c r="O1570" s="142"/>
      <c r="P1570" s="142"/>
      <c r="Q1570" s="142"/>
      <c r="R1570" s="142"/>
      <c r="S1570" s="142"/>
      <c r="T1570" s="143"/>
      <c r="AT1570" s="140" t="s">
        <v>179</v>
      </c>
      <c r="AU1570" s="140" t="s">
        <v>78</v>
      </c>
      <c r="AV1570" s="14" t="s">
        <v>78</v>
      </c>
      <c r="AW1570" s="14" t="s">
        <v>30</v>
      </c>
      <c r="AX1570" s="14" t="s">
        <v>68</v>
      </c>
      <c r="AY1570" s="140" t="s">
        <v>168</v>
      </c>
    </row>
    <row r="1571" spans="1:51" s="14" customFormat="1" ht="12">
      <c r="A1571" s="311"/>
      <c r="B1571" s="312"/>
      <c r="C1571" s="311"/>
      <c r="D1571" s="308" t="s">
        <v>179</v>
      </c>
      <c r="E1571" s="313" t="s">
        <v>3</v>
      </c>
      <c r="F1571" s="314" t="s">
        <v>1900</v>
      </c>
      <c r="G1571" s="311"/>
      <c r="H1571" s="315">
        <v>-2.3</v>
      </c>
      <c r="I1571" s="268"/>
      <c r="J1571" s="311"/>
      <c r="K1571" s="311"/>
      <c r="L1571" s="139"/>
      <c r="M1571" s="141"/>
      <c r="N1571" s="142"/>
      <c r="O1571" s="142"/>
      <c r="P1571" s="142"/>
      <c r="Q1571" s="142"/>
      <c r="R1571" s="142"/>
      <c r="S1571" s="142"/>
      <c r="T1571" s="143"/>
      <c r="AT1571" s="140" t="s">
        <v>179</v>
      </c>
      <c r="AU1571" s="140" t="s">
        <v>78</v>
      </c>
      <c r="AV1571" s="14" t="s">
        <v>78</v>
      </c>
      <c r="AW1571" s="14" t="s">
        <v>30</v>
      </c>
      <c r="AX1571" s="14" t="s">
        <v>68</v>
      </c>
      <c r="AY1571" s="140" t="s">
        <v>168</v>
      </c>
    </row>
    <row r="1572" spans="1:51" s="13" customFormat="1" ht="12">
      <c r="A1572" s="306"/>
      <c r="B1572" s="307"/>
      <c r="C1572" s="306"/>
      <c r="D1572" s="308" t="s">
        <v>179</v>
      </c>
      <c r="E1572" s="309" t="s">
        <v>3</v>
      </c>
      <c r="F1572" s="310" t="s">
        <v>467</v>
      </c>
      <c r="G1572" s="306"/>
      <c r="H1572" s="309" t="s">
        <v>3</v>
      </c>
      <c r="I1572" s="267"/>
      <c r="J1572" s="306"/>
      <c r="K1572" s="306"/>
      <c r="L1572" s="134"/>
      <c r="M1572" s="136"/>
      <c r="N1572" s="137"/>
      <c r="O1572" s="137"/>
      <c r="P1572" s="137"/>
      <c r="Q1572" s="137"/>
      <c r="R1572" s="137"/>
      <c r="S1572" s="137"/>
      <c r="T1572" s="138"/>
      <c r="AT1572" s="135" t="s">
        <v>179</v>
      </c>
      <c r="AU1572" s="135" t="s">
        <v>78</v>
      </c>
      <c r="AV1572" s="13" t="s">
        <v>76</v>
      </c>
      <c r="AW1572" s="13" t="s">
        <v>30</v>
      </c>
      <c r="AX1572" s="13" t="s">
        <v>68</v>
      </c>
      <c r="AY1572" s="135" t="s">
        <v>168</v>
      </c>
    </row>
    <row r="1573" spans="1:51" s="14" customFormat="1" ht="12">
      <c r="A1573" s="311"/>
      <c r="B1573" s="312"/>
      <c r="C1573" s="311"/>
      <c r="D1573" s="308" t="s">
        <v>179</v>
      </c>
      <c r="E1573" s="313" t="s">
        <v>3</v>
      </c>
      <c r="F1573" s="314" t="s">
        <v>1159</v>
      </c>
      <c r="G1573" s="311"/>
      <c r="H1573" s="315">
        <v>53.06</v>
      </c>
      <c r="I1573" s="268"/>
      <c r="J1573" s="311"/>
      <c r="K1573" s="311"/>
      <c r="L1573" s="139"/>
      <c r="M1573" s="141"/>
      <c r="N1573" s="142"/>
      <c r="O1573" s="142"/>
      <c r="P1573" s="142"/>
      <c r="Q1573" s="142"/>
      <c r="R1573" s="142"/>
      <c r="S1573" s="142"/>
      <c r="T1573" s="143"/>
      <c r="AT1573" s="140" t="s">
        <v>179</v>
      </c>
      <c r="AU1573" s="140" t="s">
        <v>78</v>
      </c>
      <c r="AV1573" s="14" t="s">
        <v>78</v>
      </c>
      <c r="AW1573" s="14" t="s">
        <v>30</v>
      </c>
      <c r="AX1573" s="14" t="s">
        <v>68</v>
      </c>
      <c r="AY1573" s="140" t="s">
        <v>168</v>
      </c>
    </row>
    <row r="1574" spans="1:51" s="14" customFormat="1" ht="12">
      <c r="A1574" s="311"/>
      <c r="B1574" s="312"/>
      <c r="C1574" s="311"/>
      <c r="D1574" s="308" t="s">
        <v>179</v>
      </c>
      <c r="E1574" s="313" t="s">
        <v>3</v>
      </c>
      <c r="F1574" s="314" t="s">
        <v>1901</v>
      </c>
      <c r="G1574" s="311"/>
      <c r="H1574" s="315">
        <v>-1.6</v>
      </c>
      <c r="I1574" s="268"/>
      <c r="J1574" s="311"/>
      <c r="K1574" s="311"/>
      <c r="L1574" s="139"/>
      <c r="M1574" s="141"/>
      <c r="N1574" s="142"/>
      <c r="O1574" s="142"/>
      <c r="P1574" s="142"/>
      <c r="Q1574" s="142"/>
      <c r="R1574" s="142"/>
      <c r="S1574" s="142"/>
      <c r="T1574" s="143"/>
      <c r="AT1574" s="140" t="s">
        <v>179</v>
      </c>
      <c r="AU1574" s="140" t="s">
        <v>78</v>
      </c>
      <c r="AV1574" s="14" t="s">
        <v>78</v>
      </c>
      <c r="AW1574" s="14" t="s">
        <v>30</v>
      </c>
      <c r="AX1574" s="14" t="s">
        <v>68</v>
      </c>
      <c r="AY1574" s="140" t="s">
        <v>168</v>
      </c>
    </row>
    <row r="1575" spans="1:51" s="14" customFormat="1" ht="12">
      <c r="A1575" s="311"/>
      <c r="B1575" s="312"/>
      <c r="C1575" s="311"/>
      <c r="D1575" s="308" t="s">
        <v>179</v>
      </c>
      <c r="E1575" s="313" t="s">
        <v>3</v>
      </c>
      <c r="F1575" s="314" t="s">
        <v>1902</v>
      </c>
      <c r="G1575" s="311"/>
      <c r="H1575" s="315">
        <v>-5.05</v>
      </c>
      <c r="I1575" s="268"/>
      <c r="J1575" s="311"/>
      <c r="K1575" s="311"/>
      <c r="L1575" s="139"/>
      <c r="M1575" s="141"/>
      <c r="N1575" s="142"/>
      <c r="O1575" s="142"/>
      <c r="P1575" s="142"/>
      <c r="Q1575" s="142"/>
      <c r="R1575" s="142"/>
      <c r="S1575" s="142"/>
      <c r="T1575" s="143"/>
      <c r="AT1575" s="140" t="s">
        <v>179</v>
      </c>
      <c r="AU1575" s="140" t="s">
        <v>78</v>
      </c>
      <c r="AV1575" s="14" t="s">
        <v>78</v>
      </c>
      <c r="AW1575" s="14" t="s">
        <v>30</v>
      </c>
      <c r="AX1575" s="14" t="s">
        <v>68</v>
      </c>
      <c r="AY1575" s="140" t="s">
        <v>168</v>
      </c>
    </row>
    <row r="1576" spans="1:51" s="13" customFormat="1" ht="12">
      <c r="A1576" s="306"/>
      <c r="B1576" s="307"/>
      <c r="C1576" s="306"/>
      <c r="D1576" s="308" t="s">
        <v>179</v>
      </c>
      <c r="E1576" s="309" t="s">
        <v>3</v>
      </c>
      <c r="F1576" s="310" t="s">
        <v>1162</v>
      </c>
      <c r="G1576" s="306"/>
      <c r="H1576" s="309" t="s">
        <v>3</v>
      </c>
      <c r="I1576" s="267"/>
      <c r="J1576" s="306"/>
      <c r="K1576" s="306"/>
      <c r="L1576" s="134"/>
      <c r="M1576" s="136"/>
      <c r="N1576" s="137"/>
      <c r="O1576" s="137"/>
      <c r="P1576" s="137"/>
      <c r="Q1576" s="137"/>
      <c r="R1576" s="137"/>
      <c r="S1576" s="137"/>
      <c r="T1576" s="138"/>
      <c r="AT1576" s="135" t="s">
        <v>179</v>
      </c>
      <c r="AU1576" s="135" t="s">
        <v>78</v>
      </c>
      <c r="AV1576" s="13" t="s">
        <v>76</v>
      </c>
      <c r="AW1576" s="13" t="s">
        <v>30</v>
      </c>
      <c r="AX1576" s="13" t="s">
        <v>68</v>
      </c>
      <c r="AY1576" s="135" t="s">
        <v>168</v>
      </c>
    </row>
    <row r="1577" spans="1:51" s="14" customFormat="1" ht="12">
      <c r="A1577" s="311"/>
      <c r="B1577" s="312"/>
      <c r="C1577" s="311"/>
      <c r="D1577" s="308" t="s">
        <v>179</v>
      </c>
      <c r="E1577" s="313" t="s">
        <v>3</v>
      </c>
      <c r="F1577" s="314" t="s">
        <v>1163</v>
      </c>
      <c r="G1577" s="311"/>
      <c r="H1577" s="315">
        <v>11.43</v>
      </c>
      <c r="I1577" s="268"/>
      <c r="J1577" s="311"/>
      <c r="K1577" s="311"/>
      <c r="L1577" s="139"/>
      <c r="M1577" s="141"/>
      <c r="N1577" s="142"/>
      <c r="O1577" s="142"/>
      <c r="P1577" s="142"/>
      <c r="Q1577" s="142"/>
      <c r="R1577" s="142"/>
      <c r="S1577" s="142"/>
      <c r="T1577" s="143"/>
      <c r="AT1577" s="140" t="s">
        <v>179</v>
      </c>
      <c r="AU1577" s="140" t="s">
        <v>78</v>
      </c>
      <c r="AV1577" s="14" t="s">
        <v>78</v>
      </c>
      <c r="AW1577" s="14" t="s">
        <v>30</v>
      </c>
      <c r="AX1577" s="14" t="s">
        <v>68</v>
      </c>
      <c r="AY1577" s="140" t="s">
        <v>168</v>
      </c>
    </row>
    <row r="1578" spans="1:51" s="14" customFormat="1" ht="12">
      <c r="A1578" s="311"/>
      <c r="B1578" s="312"/>
      <c r="C1578" s="311"/>
      <c r="D1578" s="308" t="s">
        <v>179</v>
      </c>
      <c r="E1578" s="313" t="s">
        <v>3</v>
      </c>
      <c r="F1578" s="314" t="s">
        <v>1903</v>
      </c>
      <c r="G1578" s="311"/>
      <c r="H1578" s="315">
        <v>-1.8</v>
      </c>
      <c r="I1578" s="268"/>
      <c r="J1578" s="311"/>
      <c r="K1578" s="311"/>
      <c r="L1578" s="139"/>
      <c r="M1578" s="141"/>
      <c r="N1578" s="142"/>
      <c r="O1578" s="142"/>
      <c r="P1578" s="142"/>
      <c r="Q1578" s="142"/>
      <c r="R1578" s="142"/>
      <c r="S1578" s="142"/>
      <c r="T1578" s="143"/>
      <c r="AT1578" s="140" t="s">
        <v>179</v>
      </c>
      <c r="AU1578" s="140" t="s">
        <v>78</v>
      </c>
      <c r="AV1578" s="14" t="s">
        <v>78</v>
      </c>
      <c r="AW1578" s="14" t="s">
        <v>30</v>
      </c>
      <c r="AX1578" s="14" t="s">
        <v>68</v>
      </c>
      <c r="AY1578" s="140" t="s">
        <v>168</v>
      </c>
    </row>
    <row r="1579" spans="1:51" s="15" customFormat="1" ht="12">
      <c r="A1579" s="316"/>
      <c r="B1579" s="317"/>
      <c r="C1579" s="316"/>
      <c r="D1579" s="308" t="s">
        <v>179</v>
      </c>
      <c r="E1579" s="318" t="s">
        <v>3</v>
      </c>
      <c r="F1579" s="319" t="s">
        <v>186</v>
      </c>
      <c r="G1579" s="316"/>
      <c r="H1579" s="320">
        <v>66.8</v>
      </c>
      <c r="I1579" s="269"/>
      <c r="J1579" s="316"/>
      <c r="K1579" s="316"/>
      <c r="L1579" s="144"/>
      <c r="M1579" s="146"/>
      <c r="N1579" s="147"/>
      <c r="O1579" s="147"/>
      <c r="P1579" s="147"/>
      <c r="Q1579" s="147"/>
      <c r="R1579" s="147"/>
      <c r="S1579" s="147"/>
      <c r="T1579" s="148"/>
      <c r="AT1579" s="145" t="s">
        <v>179</v>
      </c>
      <c r="AU1579" s="145" t="s">
        <v>78</v>
      </c>
      <c r="AV1579" s="15" t="s">
        <v>175</v>
      </c>
      <c r="AW1579" s="15" t="s">
        <v>30</v>
      </c>
      <c r="AX1579" s="15" t="s">
        <v>76</v>
      </c>
      <c r="AY1579" s="145" t="s">
        <v>168</v>
      </c>
    </row>
    <row r="1580" spans="1:65" s="2" customFormat="1" ht="16.5" customHeight="1">
      <c r="A1580" s="273"/>
      <c r="B1580" s="276"/>
      <c r="C1580" s="326" t="s">
        <v>1904</v>
      </c>
      <c r="D1580" s="326" t="s">
        <v>332</v>
      </c>
      <c r="E1580" s="327" t="s">
        <v>1905</v>
      </c>
      <c r="F1580" s="328" t="s">
        <v>1906</v>
      </c>
      <c r="G1580" s="329" t="s">
        <v>335</v>
      </c>
      <c r="H1580" s="330">
        <v>73.48</v>
      </c>
      <c r="I1580" s="272"/>
      <c r="J1580" s="331">
        <f>ROUND(I1580*H1580,2)</f>
        <v>0</v>
      </c>
      <c r="K1580" s="328" t="s">
        <v>174</v>
      </c>
      <c r="L1580" s="154"/>
      <c r="M1580" s="155" t="s">
        <v>3</v>
      </c>
      <c r="N1580" s="156" t="s">
        <v>39</v>
      </c>
      <c r="O1580" s="128">
        <v>0</v>
      </c>
      <c r="P1580" s="128">
        <f>O1580*H1580</f>
        <v>0</v>
      </c>
      <c r="Q1580" s="128">
        <v>0.00035</v>
      </c>
      <c r="R1580" s="128">
        <f>Q1580*H1580</f>
        <v>0.025718</v>
      </c>
      <c r="S1580" s="128">
        <v>0</v>
      </c>
      <c r="T1580" s="129">
        <f>S1580*H1580</f>
        <v>0</v>
      </c>
      <c r="U1580" s="31"/>
      <c r="V1580" s="31"/>
      <c r="W1580" s="31"/>
      <c r="X1580" s="31"/>
      <c r="Y1580" s="31"/>
      <c r="Z1580" s="31"/>
      <c r="AA1580" s="31"/>
      <c r="AB1580" s="31"/>
      <c r="AC1580" s="31"/>
      <c r="AD1580" s="31"/>
      <c r="AE1580" s="31"/>
      <c r="AR1580" s="130" t="s">
        <v>440</v>
      </c>
      <c r="AT1580" s="130" t="s">
        <v>332</v>
      </c>
      <c r="AU1580" s="130" t="s">
        <v>78</v>
      </c>
      <c r="AY1580" s="19" t="s">
        <v>168</v>
      </c>
      <c r="BE1580" s="131">
        <f>IF(N1580="základní",J1580,0)</f>
        <v>0</v>
      </c>
      <c r="BF1580" s="131">
        <f>IF(N1580="snížená",J1580,0)</f>
        <v>0</v>
      </c>
      <c r="BG1580" s="131">
        <f>IF(N1580="zákl. přenesená",J1580,0)</f>
        <v>0</v>
      </c>
      <c r="BH1580" s="131">
        <f>IF(N1580="sníž. přenesená",J1580,0)</f>
        <v>0</v>
      </c>
      <c r="BI1580" s="131">
        <f>IF(N1580="nulová",J1580,0)</f>
        <v>0</v>
      </c>
      <c r="BJ1580" s="19" t="s">
        <v>76</v>
      </c>
      <c r="BK1580" s="131">
        <f>ROUND(I1580*H1580,2)</f>
        <v>0</v>
      </c>
      <c r="BL1580" s="19" t="s">
        <v>323</v>
      </c>
      <c r="BM1580" s="130" t="s">
        <v>1907</v>
      </c>
    </row>
    <row r="1581" spans="1:51" s="14" customFormat="1" ht="12">
      <c r="A1581" s="311"/>
      <c r="B1581" s="312"/>
      <c r="C1581" s="311"/>
      <c r="D1581" s="308" t="s">
        <v>179</v>
      </c>
      <c r="E1581" s="311"/>
      <c r="F1581" s="314" t="s">
        <v>1908</v>
      </c>
      <c r="G1581" s="311"/>
      <c r="H1581" s="315">
        <v>73.48</v>
      </c>
      <c r="I1581" s="268"/>
      <c r="J1581" s="311"/>
      <c r="K1581" s="311"/>
      <c r="L1581" s="139"/>
      <c r="M1581" s="141"/>
      <c r="N1581" s="142"/>
      <c r="O1581" s="142"/>
      <c r="P1581" s="142"/>
      <c r="Q1581" s="142"/>
      <c r="R1581" s="142"/>
      <c r="S1581" s="142"/>
      <c r="T1581" s="143"/>
      <c r="AT1581" s="140" t="s">
        <v>179</v>
      </c>
      <c r="AU1581" s="140" t="s">
        <v>78</v>
      </c>
      <c r="AV1581" s="14" t="s">
        <v>78</v>
      </c>
      <c r="AW1581" s="14" t="s">
        <v>4</v>
      </c>
      <c r="AX1581" s="14" t="s">
        <v>76</v>
      </c>
      <c r="AY1581" s="140" t="s">
        <v>168</v>
      </c>
    </row>
    <row r="1582" spans="1:65" s="2" customFormat="1" ht="16.5" customHeight="1">
      <c r="A1582" s="273"/>
      <c r="B1582" s="276"/>
      <c r="C1582" s="298" t="s">
        <v>1909</v>
      </c>
      <c r="D1582" s="298" t="s">
        <v>170</v>
      </c>
      <c r="E1582" s="299" t="s">
        <v>1910</v>
      </c>
      <c r="F1582" s="300" t="s">
        <v>1911</v>
      </c>
      <c r="G1582" s="301" t="s">
        <v>263</v>
      </c>
      <c r="H1582" s="302">
        <v>3.2</v>
      </c>
      <c r="I1582" s="266"/>
      <c r="J1582" s="303">
        <f>ROUND(I1582*H1582,2)</f>
        <v>0</v>
      </c>
      <c r="K1582" s="300" t="s">
        <v>3</v>
      </c>
      <c r="L1582" s="32"/>
      <c r="M1582" s="126" t="s">
        <v>3</v>
      </c>
      <c r="N1582" s="127" t="s">
        <v>39</v>
      </c>
      <c r="O1582" s="128">
        <v>0.219</v>
      </c>
      <c r="P1582" s="128">
        <f>O1582*H1582</f>
        <v>0.7008000000000001</v>
      </c>
      <c r="Q1582" s="128">
        <v>0.0005</v>
      </c>
      <c r="R1582" s="128">
        <f>Q1582*H1582</f>
        <v>0.0016</v>
      </c>
      <c r="S1582" s="128">
        <v>0</v>
      </c>
      <c r="T1582" s="129">
        <f>S1582*H1582</f>
        <v>0</v>
      </c>
      <c r="U1582" s="31"/>
      <c r="V1582" s="31"/>
      <c r="W1582" s="31"/>
      <c r="X1582" s="31"/>
      <c r="Y1582" s="31"/>
      <c r="Z1582" s="31"/>
      <c r="AA1582" s="31"/>
      <c r="AB1582" s="31"/>
      <c r="AC1582" s="31"/>
      <c r="AD1582" s="31"/>
      <c r="AE1582" s="31"/>
      <c r="AR1582" s="130" t="s">
        <v>323</v>
      </c>
      <c r="AT1582" s="130" t="s">
        <v>170</v>
      </c>
      <c r="AU1582" s="130" t="s">
        <v>78</v>
      </c>
      <c r="AY1582" s="19" t="s">
        <v>168</v>
      </c>
      <c r="BE1582" s="131">
        <f>IF(N1582="základní",J1582,0)</f>
        <v>0</v>
      </c>
      <c r="BF1582" s="131">
        <f>IF(N1582="snížená",J1582,0)</f>
        <v>0</v>
      </c>
      <c r="BG1582" s="131">
        <f>IF(N1582="zákl. přenesená",J1582,0)</f>
        <v>0</v>
      </c>
      <c r="BH1582" s="131">
        <f>IF(N1582="sníž. přenesená",J1582,0)</f>
        <v>0</v>
      </c>
      <c r="BI1582" s="131">
        <f>IF(N1582="nulová",J1582,0)</f>
        <v>0</v>
      </c>
      <c r="BJ1582" s="19" t="s">
        <v>76</v>
      </c>
      <c r="BK1582" s="131">
        <f>ROUND(I1582*H1582,2)</f>
        <v>0</v>
      </c>
      <c r="BL1582" s="19" t="s">
        <v>323</v>
      </c>
      <c r="BM1582" s="130" t="s">
        <v>1912</v>
      </c>
    </row>
    <row r="1583" spans="1:51" s="13" customFormat="1" ht="12">
      <c r="A1583" s="306"/>
      <c r="B1583" s="307"/>
      <c r="C1583" s="306"/>
      <c r="D1583" s="308" t="s">
        <v>179</v>
      </c>
      <c r="E1583" s="309" t="s">
        <v>3</v>
      </c>
      <c r="F1583" s="310" t="s">
        <v>585</v>
      </c>
      <c r="G1583" s="306"/>
      <c r="H1583" s="309" t="s">
        <v>3</v>
      </c>
      <c r="I1583" s="267"/>
      <c r="J1583" s="306"/>
      <c r="K1583" s="306"/>
      <c r="L1583" s="134"/>
      <c r="M1583" s="136"/>
      <c r="N1583" s="137"/>
      <c r="O1583" s="137"/>
      <c r="P1583" s="137"/>
      <c r="Q1583" s="137"/>
      <c r="R1583" s="137"/>
      <c r="S1583" s="137"/>
      <c r="T1583" s="138"/>
      <c r="AT1583" s="135" t="s">
        <v>179</v>
      </c>
      <c r="AU1583" s="135" t="s">
        <v>78</v>
      </c>
      <c r="AV1583" s="13" t="s">
        <v>76</v>
      </c>
      <c r="AW1583" s="13" t="s">
        <v>30</v>
      </c>
      <c r="AX1583" s="13" t="s">
        <v>68</v>
      </c>
      <c r="AY1583" s="135" t="s">
        <v>168</v>
      </c>
    </row>
    <row r="1584" spans="1:51" s="14" customFormat="1" ht="12">
      <c r="A1584" s="311"/>
      <c r="B1584" s="312"/>
      <c r="C1584" s="311"/>
      <c r="D1584" s="308" t="s">
        <v>179</v>
      </c>
      <c r="E1584" s="313" t="s">
        <v>3</v>
      </c>
      <c r="F1584" s="314" t="s">
        <v>586</v>
      </c>
      <c r="G1584" s="311"/>
      <c r="H1584" s="315">
        <v>3.2</v>
      </c>
      <c r="I1584" s="268"/>
      <c r="J1584" s="311"/>
      <c r="K1584" s="311"/>
      <c r="L1584" s="139"/>
      <c r="M1584" s="141"/>
      <c r="N1584" s="142"/>
      <c r="O1584" s="142"/>
      <c r="P1584" s="142"/>
      <c r="Q1584" s="142"/>
      <c r="R1584" s="142"/>
      <c r="S1584" s="142"/>
      <c r="T1584" s="143"/>
      <c r="AT1584" s="140" t="s">
        <v>179</v>
      </c>
      <c r="AU1584" s="140" t="s">
        <v>78</v>
      </c>
      <c r="AV1584" s="14" t="s">
        <v>78</v>
      </c>
      <c r="AW1584" s="14" t="s">
        <v>30</v>
      </c>
      <c r="AX1584" s="14" t="s">
        <v>76</v>
      </c>
      <c r="AY1584" s="140" t="s">
        <v>168</v>
      </c>
    </row>
    <row r="1585" spans="1:65" s="2" customFormat="1" ht="24.2" customHeight="1">
      <c r="A1585" s="273"/>
      <c r="B1585" s="276"/>
      <c r="C1585" s="298" t="s">
        <v>1913</v>
      </c>
      <c r="D1585" s="298" t="s">
        <v>170</v>
      </c>
      <c r="E1585" s="299" t="s">
        <v>1914</v>
      </c>
      <c r="F1585" s="300" t="s">
        <v>1915</v>
      </c>
      <c r="G1585" s="301" t="s">
        <v>824</v>
      </c>
      <c r="H1585" s="302">
        <v>2061.051</v>
      </c>
      <c r="I1585" s="266"/>
      <c r="J1585" s="303">
        <f>ROUND(I1585*H1585,2)</f>
        <v>0</v>
      </c>
      <c r="K1585" s="300" t="s">
        <v>174</v>
      </c>
      <c r="L1585" s="32"/>
      <c r="M1585" s="126" t="s">
        <v>3</v>
      </c>
      <c r="N1585" s="127" t="s">
        <v>39</v>
      </c>
      <c r="O1585" s="128">
        <v>0</v>
      </c>
      <c r="P1585" s="128">
        <f>O1585*H1585</f>
        <v>0</v>
      </c>
      <c r="Q1585" s="128">
        <v>0</v>
      </c>
      <c r="R1585" s="128">
        <f>Q1585*H1585</f>
        <v>0</v>
      </c>
      <c r="S1585" s="128">
        <v>0</v>
      </c>
      <c r="T1585" s="129">
        <f>S1585*H1585</f>
        <v>0</v>
      </c>
      <c r="U1585" s="31"/>
      <c r="V1585" s="31"/>
      <c r="W1585" s="31"/>
      <c r="X1585" s="31"/>
      <c r="Y1585" s="31"/>
      <c r="Z1585" s="31"/>
      <c r="AA1585" s="31"/>
      <c r="AB1585" s="31"/>
      <c r="AC1585" s="31"/>
      <c r="AD1585" s="31"/>
      <c r="AE1585" s="31"/>
      <c r="AR1585" s="130" t="s">
        <v>323</v>
      </c>
      <c r="AT1585" s="130" t="s">
        <v>170</v>
      </c>
      <c r="AU1585" s="130" t="s">
        <v>78</v>
      </c>
      <c r="AY1585" s="19" t="s">
        <v>168</v>
      </c>
      <c r="BE1585" s="131">
        <f>IF(N1585="základní",J1585,0)</f>
        <v>0</v>
      </c>
      <c r="BF1585" s="131">
        <f>IF(N1585="snížená",J1585,0)</f>
        <v>0</v>
      </c>
      <c r="BG1585" s="131">
        <f>IF(N1585="zákl. přenesená",J1585,0)</f>
        <v>0</v>
      </c>
      <c r="BH1585" s="131">
        <f>IF(N1585="sníž. přenesená",J1585,0)</f>
        <v>0</v>
      </c>
      <c r="BI1585" s="131">
        <f>IF(N1585="nulová",J1585,0)</f>
        <v>0</v>
      </c>
      <c r="BJ1585" s="19" t="s">
        <v>76</v>
      </c>
      <c r="BK1585" s="131">
        <f>ROUND(I1585*H1585,2)</f>
        <v>0</v>
      </c>
      <c r="BL1585" s="19" t="s">
        <v>323</v>
      </c>
      <c r="BM1585" s="130" t="s">
        <v>1916</v>
      </c>
    </row>
    <row r="1586" spans="1:47" s="2" customFormat="1" ht="12">
      <c r="A1586" s="273"/>
      <c r="B1586" s="276"/>
      <c r="C1586" s="273"/>
      <c r="D1586" s="304" t="s">
        <v>177</v>
      </c>
      <c r="E1586" s="273"/>
      <c r="F1586" s="305" t="s">
        <v>1917</v>
      </c>
      <c r="G1586" s="273"/>
      <c r="H1586" s="273"/>
      <c r="I1586" s="263"/>
      <c r="J1586" s="273"/>
      <c r="K1586" s="273"/>
      <c r="L1586" s="32"/>
      <c r="M1586" s="132"/>
      <c r="N1586" s="133"/>
      <c r="O1586" s="50"/>
      <c r="P1586" s="50"/>
      <c r="Q1586" s="50"/>
      <c r="R1586" s="50"/>
      <c r="S1586" s="50"/>
      <c r="T1586" s="51"/>
      <c r="U1586" s="31"/>
      <c r="V1586" s="31"/>
      <c r="W1586" s="31"/>
      <c r="X1586" s="31"/>
      <c r="Y1586" s="31"/>
      <c r="Z1586" s="31"/>
      <c r="AA1586" s="31"/>
      <c r="AB1586" s="31"/>
      <c r="AC1586" s="31"/>
      <c r="AD1586" s="31"/>
      <c r="AE1586" s="31"/>
      <c r="AT1586" s="19" t="s">
        <v>177</v>
      </c>
      <c r="AU1586" s="19" t="s">
        <v>78</v>
      </c>
    </row>
    <row r="1587" spans="1:63" s="12" customFormat="1" ht="22.9" customHeight="1">
      <c r="A1587" s="291"/>
      <c r="B1587" s="292"/>
      <c r="C1587" s="291"/>
      <c r="D1587" s="293" t="s">
        <v>67</v>
      </c>
      <c r="E1587" s="296" t="s">
        <v>1918</v>
      </c>
      <c r="F1587" s="296" t="s">
        <v>1919</v>
      </c>
      <c r="G1587" s="291"/>
      <c r="H1587" s="291"/>
      <c r="I1587" s="271"/>
      <c r="J1587" s="297">
        <f>BK1587</f>
        <v>0</v>
      </c>
      <c r="K1587" s="291"/>
      <c r="L1587" s="118"/>
      <c r="M1587" s="120"/>
      <c r="N1587" s="121"/>
      <c r="O1587" s="121"/>
      <c r="P1587" s="122">
        <f>SUM(P1588:P1635)</f>
        <v>33.16203</v>
      </c>
      <c r="Q1587" s="121"/>
      <c r="R1587" s="122">
        <f>SUM(R1588:R1635)</f>
        <v>0.6366921999999999</v>
      </c>
      <c r="S1587" s="121"/>
      <c r="T1587" s="123">
        <f>SUM(T1588:T1635)</f>
        <v>0</v>
      </c>
      <c r="AR1587" s="119" t="s">
        <v>78</v>
      </c>
      <c r="AT1587" s="124" t="s">
        <v>67</v>
      </c>
      <c r="AU1587" s="124" t="s">
        <v>76</v>
      </c>
      <c r="AY1587" s="119" t="s">
        <v>168</v>
      </c>
      <c r="BK1587" s="125">
        <f>SUM(BK1588:BK1635)</f>
        <v>0</v>
      </c>
    </row>
    <row r="1588" spans="1:65" s="2" customFormat="1" ht="16.5" customHeight="1">
      <c r="A1588" s="273"/>
      <c r="B1588" s="276"/>
      <c r="C1588" s="298" t="s">
        <v>1920</v>
      </c>
      <c r="D1588" s="298" t="s">
        <v>170</v>
      </c>
      <c r="E1588" s="299" t="s">
        <v>1921</v>
      </c>
      <c r="F1588" s="300" t="s">
        <v>1922</v>
      </c>
      <c r="G1588" s="301" t="s">
        <v>263</v>
      </c>
      <c r="H1588" s="302">
        <v>27.84</v>
      </c>
      <c r="I1588" s="266"/>
      <c r="J1588" s="303">
        <f>ROUND(I1588*H1588,2)</f>
        <v>0</v>
      </c>
      <c r="K1588" s="300" t="s">
        <v>174</v>
      </c>
      <c r="L1588" s="32"/>
      <c r="M1588" s="126" t="s">
        <v>3</v>
      </c>
      <c r="N1588" s="127" t="s">
        <v>39</v>
      </c>
      <c r="O1588" s="128">
        <v>0.044</v>
      </c>
      <c r="P1588" s="128">
        <f>O1588*H1588</f>
        <v>1.2249599999999998</v>
      </c>
      <c r="Q1588" s="128">
        <v>0.0003</v>
      </c>
      <c r="R1588" s="128">
        <f>Q1588*H1588</f>
        <v>0.008352</v>
      </c>
      <c r="S1588" s="128">
        <v>0</v>
      </c>
      <c r="T1588" s="129">
        <f>S1588*H1588</f>
        <v>0</v>
      </c>
      <c r="U1588" s="31"/>
      <c r="V1588" s="31"/>
      <c r="W1588" s="31"/>
      <c r="X1588" s="31"/>
      <c r="Y1588" s="31"/>
      <c r="Z1588" s="31"/>
      <c r="AA1588" s="31"/>
      <c r="AB1588" s="31"/>
      <c r="AC1588" s="31"/>
      <c r="AD1588" s="31"/>
      <c r="AE1588" s="31"/>
      <c r="AR1588" s="130" t="s">
        <v>323</v>
      </c>
      <c r="AT1588" s="130" t="s">
        <v>170</v>
      </c>
      <c r="AU1588" s="130" t="s">
        <v>78</v>
      </c>
      <c r="AY1588" s="19" t="s">
        <v>168</v>
      </c>
      <c r="BE1588" s="131">
        <f>IF(N1588="základní",J1588,0)</f>
        <v>0</v>
      </c>
      <c r="BF1588" s="131">
        <f>IF(N1588="snížená",J1588,0)</f>
        <v>0</v>
      </c>
      <c r="BG1588" s="131">
        <f>IF(N1588="zákl. přenesená",J1588,0)</f>
        <v>0</v>
      </c>
      <c r="BH1588" s="131">
        <f>IF(N1588="sníž. přenesená",J1588,0)</f>
        <v>0</v>
      </c>
      <c r="BI1588" s="131">
        <f>IF(N1588="nulová",J1588,0)</f>
        <v>0</v>
      </c>
      <c r="BJ1588" s="19" t="s">
        <v>76</v>
      </c>
      <c r="BK1588" s="131">
        <f>ROUND(I1588*H1588,2)</f>
        <v>0</v>
      </c>
      <c r="BL1588" s="19" t="s">
        <v>323</v>
      </c>
      <c r="BM1588" s="130" t="s">
        <v>1923</v>
      </c>
    </row>
    <row r="1589" spans="1:47" s="2" customFormat="1" ht="12">
      <c r="A1589" s="273"/>
      <c r="B1589" s="276"/>
      <c r="C1589" s="273"/>
      <c r="D1589" s="304" t="s">
        <v>177</v>
      </c>
      <c r="E1589" s="273"/>
      <c r="F1589" s="305" t="s">
        <v>1924</v>
      </c>
      <c r="G1589" s="273"/>
      <c r="H1589" s="273"/>
      <c r="I1589" s="263"/>
      <c r="J1589" s="273"/>
      <c r="K1589" s="273"/>
      <c r="L1589" s="32"/>
      <c r="M1589" s="132"/>
      <c r="N1589" s="133"/>
      <c r="O1589" s="50"/>
      <c r="P1589" s="50"/>
      <c r="Q1589" s="50"/>
      <c r="R1589" s="50"/>
      <c r="S1589" s="50"/>
      <c r="T1589" s="51"/>
      <c r="U1589" s="31"/>
      <c r="V1589" s="31"/>
      <c r="W1589" s="31"/>
      <c r="X1589" s="31"/>
      <c r="Y1589" s="31"/>
      <c r="Z1589" s="31"/>
      <c r="AA1589" s="31"/>
      <c r="AB1589" s="31"/>
      <c r="AC1589" s="31"/>
      <c r="AD1589" s="31"/>
      <c r="AE1589" s="31"/>
      <c r="AT1589" s="19" t="s">
        <v>177</v>
      </c>
      <c r="AU1589" s="19" t="s">
        <v>78</v>
      </c>
    </row>
    <row r="1590" spans="1:65" s="2" customFormat="1" ht="16.5" customHeight="1">
      <c r="A1590" s="273"/>
      <c r="B1590" s="276"/>
      <c r="C1590" s="298" t="s">
        <v>1925</v>
      </c>
      <c r="D1590" s="298" t="s">
        <v>170</v>
      </c>
      <c r="E1590" s="299" t="s">
        <v>1926</v>
      </c>
      <c r="F1590" s="300" t="s">
        <v>1927</v>
      </c>
      <c r="G1590" s="301" t="s">
        <v>263</v>
      </c>
      <c r="H1590" s="302">
        <v>23.22</v>
      </c>
      <c r="I1590" s="266"/>
      <c r="J1590" s="303">
        <f>ROUND(I1590*H1590,2)</f>
        <v>0</v>
      </c>
      <c r="K1590" s="300" t="s">
        <v>174</v>
      </c>
      <c r="L1590" s="32"/>
      <c r="M1590" s="126" t="s">
        <v>3</v>
      </c>
      <c r="N1590" s="127" t="s">
        <v>39</v>
      </c>
      <c r="O1590" s="128">
        <v>0.375</v>
      </c>
      <c r="P1590" s="128">
        <f>O1590*H1590</f>
        <v>8.7075</v>
      </c>
      <c r="Q1590" s="128">
        <v>0.0015</v>
      </c>
      <c r="R1590" s="128">
        <f>Q1590*H1590</f>
        <v>0.03483</v>
      </c>
      <c r="S1590" s="128">
        <v>0</v>
      </c>
      <c r="T1590" s="129">
        <f>S1590*H1590</f>
        <v>0</v>
      </c>
      <c r="U1590" s="31"/>
      <c r="V1590" s="31"/>
      <c r="W1590" s="31"/>
      <c r="X1590" s="31"/>
      <c r="Y1590" s="31"/>
      <c r="Z1590" s="31"/>
      <c r="AA1590" s="31"/>
      <c r="AB1590" s="31"/>
      <c r="AC1590" s="31"/>
      <c r="AD1590" s="31"/>
      <c r="AE1590" s="31"/>
      <c r="AR1590" s="130" t="s">
        <v>323</v>
      </c>
      <c r="AT1590" s="130" t="s">
        <v>170</v>
      </c>
      <c r="AU1590" s="130" t="s">
        <v>78</v>
      </c>
      <c r="AY1590" s="19" t="s">
        <v>168</v>
      </c>
      <c r="BE1590" s="131">
        <f>IF(N1590="základní",J1590,0)</f>
        <v>0</v>
      </c>
      <c r="BF1590" s="131">
        <f>IF(N1590="snížená",J1590,0)</f>
        <v>0</v>
      </c>
      <c r="BG1590" s="131">
        <f>IF(N1590="zákl. přenesená",J1590,0)</f>
        <v>0</v>
      </c>
      <c r="BH1590" s="131">
        <f>IF(N1590="sníž. přenesená",J1590,0)</f>
        <v>0</v>
      </c>
      <c r="BI1590" s="131">
        <f>IF(N1590="nulová",J1590,0)</f>
        <v>0</v>
      </c>
      <c r="BJ1590" s="19" t="s">
        <v>76</v>
      </c>
      <c r="BK1590" s="131">
        <f>ROUND(I1590*H1590,2)</f>
        <v>0</v>
      </c>
      <c r="BL1590" s="19" t="s">
        <v>323</v>
      </c>
      <c r="BM1590" s="130" t="s">
        <v>1928</v>
      </c>
    </row>
    <row r="1591" spans="1:47" s="2" customFormat="1" ht="12">
      <c r="A1591" s="273"/>
      <c r="B1591" s="276"/>
      <c r="C1591" s="273"/>
      <c r="D1591" s="304" t="s">
        <v>177</v>
      </c>
      <c r="E1591" s="273"/>
      <c r="F1591" s="305" t="s">
        <v>1929</v>
      </c>
      <c r="G1591" s="273"/>
      <c r="H1591" s="273"/>
      <c r="I1591" s="263"/>
      <c r="J1591" s="273"/>
      <c r="K1591" s="273"/>
      <c r="L1591" s="32"/>
      <c r="M1591" s="132"/>
      <c r="N1591" s="133"/>
      <c r="O1591" s="50"/>
      <c r="P1591" s="50"/>
      <c r="Q1591" s="50"/>
      <c r="R1591" s="50"/>
      <c r="S1591" s="50"/>
      <c r="T1591" s="51"/>
      <c r="U1591" s="31"/>
      <c r="V1591" s="31"/>
      <c r="W1591" s="31"/>
      <c r="X1591" s="31"/>
      <c r="Y1591" s="31"/>
      <c r="Z1591" s="31"/>
      <c r="AA1591" s="31"/>
      <c r="AB1591" s="31"/>
      <c r="AC1591" s="31"/>
      <c r="AD1591" s="31"/>
      <c r="AE1591" s="31"/>
      <c r="AT1591" s="19" t="s">
        <v>177</v>
      </c>
      <c r="AU1591" s="19" t="s">
        <v>78</v>
      </c>
    </row>
    <row r="1592" spans="1:51" s="13" customFormat="1" ht="12">
      <c r="A1592" s="306"/>
      <c r="B1592" s="307"/>
      <c r="C1592" s="306"/>
      <c r="D1592" s="308" t="s">
        <v>179</v>
      </c>
      <c r="E1592" s="309" t="s">
        <v>3</v>
      </c>
      <c r="F1592" s="310" t="s">
        <v>1156</v>
      </c>
      <c r="G1592" s="306"/>
      <c r="H1592" s="309" t="s">
        <v>3</v>
      </c>
      <c r="I1592" s="267"/>
      <c r="J1592" s="306"/>
      <c r="K1592" s="306"/>
      <c r="L1592" s="134"/>
      <c r="M1592" s="136"/>
      <c r="N1592" s="137"/>
      <c r="O1592" s="137"/>
      <c r="P1592" s="137"/>
      <c r="Q1592" s="137"/>
      <c r="R1592" s="137"/>
      <c r="S1592" s="137"/>
      <c r="T1592" s="138"/>
      <c r="AT1592" s="135" t="s">
        <v>179</v>
      </c>
      <c r="AU1592" s="135" t="s">
        <v>78</v>
      </c>
      <c r="AV1592" s="13" t="s">
        <v>76</v>
      </c>
      <c r="AW1592" s="13" t="s">
        <v>30</v>
      </c>
      <c r="AX1592" s="13" t="s">
        <v>68</v>
      </c>
      <c r="AY1592" s="135" t="s">
        <v>168</v>
      </c>
    </row>
    <row r="1593" spans="1:51" s="14" customFormat="1" ht="12">
      <c r="A1593" s="311"/>
      <c r="B1593" s="312"/>
      <c r="C1593" s="311"/>
      <c r="D1593" s="308" t="s">
        <v>179</v>
      </c>
      <c r="E1593" s="313" t="s">
        <v>3</v>
      </c>
      <c r="F1593" s="314" t="s">
        <v>1930</v>
      </c>
      <c r="G1593" s="311"/>
      <c r="H1593" s="315">
        <v>2.1</v>
      </c>
      <c r="I1593" s="268"/>
      <c r="J1593" s="311"/>
      <c r="K1593" s="311"/>
      <c r="L1593" s="139"/>
      <c r="M1593" s="141"/>
      <c r="N1593" s="142"/>
      <c r="O1593" s="142"/>
      <c r="P1593" s="142"/>
      <c r="Q1593" s="142"/>
      <c r="R1593" s="142"/>
      <c r="S1593" s="142"/>
      <c r="T1593" s="143"/>
      <c r="AT1593" s="140" t="s">
        <v>179</v>
      </c>
      <c r="AU1593" s="140" t="s">
        <v>78</v>
      </c>
      <c r="AV1593" s="14" t="s">
        <v>78</v>
      </c>
      <c r="AW1593" s="14" t="s">
        <v>30</v>
      </c>
      <c r="AX1593" s="14" t="s">
        <v>68</v>
      </c>
      <c r="AY1593" s="140" t="s">
        <v>168</v>
      </c>
    </row>
    <row r="1594" spans="1:51" s="13" customFormat="1" ht="12">
      <c r="A1594" s="306"/>
      <c r="B1594" s="307"/>
      <c r="C1594" s="306"/>
      <c r="D1594" s="308" t="s">
        <v>179</v>
      </c>
      <c r="E1594" s="309" t="s">
        <v>3</v>
      </c>
      <c r="F1594" s="310" t="s">
        <v>1160</v>
      </c>
      <c r="G1594" s="306"/>
      <c r="H1594" s="309" t="s">
        <v>3</v>
      </c>
      <c r="I1594" s="267"/>
      <c r="J1594" s="306"/>
      <c r="K1594" s="306"/>
      <c r="L1594" s="134"/>
      <c r="M1594" s="136"/>
      <c r="N1594" s="137"/>
      <c r="O1594" s="137"/>
      <c r="P1594" s="137"/>
      <c r="Q1594" s="137"/>
      <c r="R1594" s="137"/>
      <c r="S1594" s="137"/>
      <c r="T1594" s="138"/>
      <c r="AT1594" s="135" t="s">
        <v>179</v>
      </c>
      <c r="AU1594" s="135" t="s">
        <v>78</v>
      </c>
      <c r="AV1594" s="13" t="s">
        <v>76</v>
      </c>
      <c r="AW1594" s="13" t="s">
        <v>30</v>
      </c>
      <c r="AX1594" s="13" t="s">
        <v>68</v>
      </c>
      <c r="AY1594" s="135" t="s">
        <v>168</v>
      </c>
    </row>
    <row r="1595" spans="1:51" s="14" customFormat="1" ht="12">
      <c r="A1595" s="311"/>
      <c r="B1595" s="312"/>
      <c r="C1595" s="311"/>
      <c r="D1595" s="308" t="s">
        <v>179</v>
      </c>
      <c r="E1595" s="313" t="s">
        <v>3</v>
      </c>
      <c r="F1595" s="314" t="s">
        <v>1931</v>
      </c>
      <c r="G1595" s="311"/>
      <c r="H1595" s="315">
        <v>17.12</v>
      </c>
      <c r="I1595" s="268"/>
      <c r="J1595" s="311"/>
      <c r="K1595" s="311"/>
      <c r="L1595" s="139"/>
      <c r="M1595" s="141"/>
      <c r="N1595" s="142"/>
      <c r="O1595" s="142"/>
      <c r="P1595" s="142"/>
      <c r="Q1595" s="142"/>
      <c r="R1595" s="142"/>
      <c r="S1595" s="142"/>
      <c r="T1595" s="143"/>
      <c r="AT1595" s="140" t="s">
        <v>179</v>
      </c>
      <c r="AU1595" s="140" t="s">
        <v>78</v>
      </c>
      <c r="AV1595" s="14" t="s">
        <v>78</v>
      </c>
      <c r="AW1595" s="14" t="s">
        <v>30</v>
      </c>
      <c r="AX1595" s="14" t="s">
        <v>68</v>
      </c>
      <c r="AY1595" s="140" t="s">
        <v>168</v>
      </c>
    </row>
    <row r="1596" spans="1:51" s="14" customFormat="1" ht="12">
      <c r="A1596" s="311"/>
      <c r="B1596" s="312"/>
      <c r="C1596" s="311"/>
      <c r="D1596" s="308" t="s">
        <v>179</v>
      </c>
      <c r="E1596" s="313" t="s">
        <v>3</v>
      </c>
      <c r="F1596" s="314" t="s">
        <v>1932</v>
      </c>
      <c r="G1596" s="311"/>
      <c r="H1596" s="315">
        <v>4</v>
      </c>
      <c r="I1596" s="268"/>
      <c r="J1596" s="311"/>
      <c r="K1596" s="311"/>
      <c r="L1596" s="139"/>
      <c r="M1596" s="141"/>
      <c r="N1596" s="142"/>
      <c r="O1596" s="142"/>
      <c r="P1596" s="142"/>
      <c r="Q1596" s="142"/>
      <c r="R1596" s="142"/>
      <c r="S1596" s="142"/>
      <c r="T1596" s="143"/>
      <c r="AT1596" s="140" t="s">
        <v>179</v>
      </c>
      <c r="AU1596" s="140" t="s">
        <v>78</v>
      </c>
      <c r="AV1596" s="14" t="s">
        <v>78</v>
      </c>
      <c r="AW1596" s="14" t="s">
        <v>30</v>
      </c>
      <c r="AX1596" s="14" t="s">
        <v>68</v>
      </c>
      <c r="AY1596" s="140" t="s">
        <v>168</v>
      </c>
    </row>
    <row r="1597" spans="1:51" s="15" customFormat="1" ht="12">
      <c r="A1597" s="316"/>
      <c r="B1597" s="317"/>
      <c r="C1597" s="316"/>
      <c r="D1597" s="308" t="s">
        <v>179</v>
      </c>
      <c r="E1597" s="318" t="s">
        <v>3</v>
      </c>
      <c r="F1597" s="319" t="s">
        <v>186</v>
      </c>
      <c r="G1597" s="316"/>
      <c r="H1597" s="320">
        <v>23.22</v>
      </c>
      <c r="I1597" s="269"/>
      <c r="J1597" s="316"/>
      <c r="K1597" s="316"/>
      <c r="L1597" s="144"/>
      <c r="M1597" s="146"/>
      <c r="N1597" s="147"/>
      <c r="O1597" s="147"/>
      <c r="P1597" s="147"/>
      <c r="Q1597" s="147"/>
      <c r="R1597" s="147"/>
      <c r="S1597" s="147"/>
      <c r="T1597" s="148"/>
      <c r="AT1597" s="145" t="s">
        <v>179</v>
      </c>
      <c r="AU1597" s="145" t="s">
        <v>78</v>
      </c>
      <c r="AV1597" s="15" t="s">
        <v>175</v>
      </c>
      <c r="AW1597" s="15" t="s">
        <v>30</v>
      </c>
      <c r="AX1597" s="15" t="s">
        <v>76</v>
      </c>
      <c r="AY1597" s="145" t="s">
        <v>168</v>
      </c>
    </row>
    <row r="1598" spans="1:65" s="2" customFormat="1" ht="16.5" customHeight="1">
      <c r="A1598" s="273"/>
      <c r="B1598" s="276"/>
      <c r="C1598" s="298" t="s">
        <v>1933</v>
      </c>
      <c r="D1598" s="298" t="s">
        <v>170</v>
      </c>
      <c r="E1598" s="299" t="s">
        <v>1934</v>
      </c>
      <c r="F1598" s="300" t="s">
        <v>1935</v>
      </c>
      <c r="G1598" s="301" t="s">
        <v>335</v>
      </c>
      <c r="H1598" s="302">
        <v>8</v>
      </c>
      <c r="I1598" s="266"/>
      <c r="J1598" s="303">
        <f>ROUND(I1598*H1598,2)</f>
        <v>0</v>
      </c>
      <c r="K1598" s="300" t="s">
        <v>174</v>
      </c>
      <c r="L1598" s="32"/>
      <c r="M1598" s="126" t="s">
        <v>3</v>
      </c>
      <c r="N1598" s="127" t="s">
        <v>39</v>
      </c>
      <c r="O1598" s="128">
        <v>0.06</v>
      </c>
      <c r="P1598" s="128">
        <f>O1598*H1598</f>
        <v>0.48</v>
      </c>
      <c r="Q1598" s="128">
        <v>0.00032</v>
      </c>
      <c r="R1598" s="128">
        <f>Q1598*H1598</f>
        <v>0.00256</v>
      </c>
      <c r="S1598" s="128">
        <v>0</v>
      </c>
      <c r="T1598" s="129">
        <f>S1598*H1598</f>
        <v>0</v>
      </c>
      <c r="U1598" s="31"/>
      <c r="V1598" s="31"/>
      <c r="W1598" s="31"/>
      <c r="X1598" s="31"/>
      <c r="Y1598" s="31"/>
      <c r="Z1598" s="31"/>
      <c r="AA1598" s="31"/>
      <c r="AB1598" s="31"/>
      <c r="AC1598" s="31"/>
      <c r="AD1598" s="31"/>
      <c r="AE1598" s="31"/>
      <c r="AR1598" s="130" t="s">
        <v>323</v>
      </c>
      <c r="AT1598" s="130" t="s">
        <v>170</v>
      </c>
      <c r="AU1598" s="130" t="s">
        <v>78</v>
      </c>
      <c r="AY1598" s="19" t="s">
        <v>168</v>
      </c>
      <c r="BE1598" s="131">
        <f>IF(N1598="základní",J1598,0)</f>
        <v>0</v>
      </c>
      <c r="BF1598" s="131">
        <f>IF(N1598="snížená",J1598,0)</f>
        <v>0</v>
      </c>
      <c r="BG1598" s="131">
        <f>IF(N1598="zákl. přenesená",J1598,0)</f>
        <v>0</v>
      </c>
      <c r="BH1598" s="131">
        <f>IF(N1598="sníž. přenesená",J1598,0)</f>
        <v>0</v>
      </c>
      <c r="BI1598" s="131">
        <f>IF(N1598="nulová",J1598,0)</f>
        <v>0</v>
      </c>
      <c r="BJ1598" s="19" t="s">
        <v>76</v>
      </c>
      <c r="BK1598" s="131">
        <f>ROUND(I1598*H1598,2)</f>
        <v>0</v>
      </c>
      <c r="BL1598" s="19" t="s">
        <v>323</v>
      </c>
      <c r="BM1598" s="130" t="s">
        <v>1936</v>
      </c>
    </row>
    <row r="1599" spans="1:47" s="2" customFormat="1" ht="12">
      <c r="A1599" s="273"/>
      <c r="B1599" s="276"/>
      <c r="C1599" s="273"/>
      <c r="D1599" s="304" t="s">
        <v>177</v>
      </c>
      <c r="E1599" s="273"/>
      <c r="F1599" s="305" t="s">
        <v>1937</v>
      </c>
      <c r="G1599" s="273"/>
      <c r="H1599" s="273"/>
      <c r="I1599" s="263"/>
      <c r="J1599" s="273"/>
      <c r="K1599" s="273"/>
      <c r="L1599" s="32"/>
      <c r="M1599" s="132"/>
      <c r="N1599" s="133"/>
      <c r="O1599" s="50"/>
      <c r="P1599" s="50"/>
      <c r="Q1599" s="50"/>
      <c r="R1599" s="50"/>
      <c r="S1599" s="50"/>
      <c r="T1599" s="51"/>
      <c r="U1599" s="31"/>
      <c r="V1599" s="31"/>
      <c r="W1599" s="31"/>
      <c r="X1599" s="31"/>
      <c r="Y1599" s="31"/>
      <c r="Z1599" s="31"/>
      <c r="AA1599" s="31"/>
      <c r="AB1599" s="31"/>
      <c r="AC1599" s="31"/>
      <c r="AD1599" s="31"/>
      <c r="AE1599" s="31"/>
      <c r="AT1599" s="19" t="s">
        <v>177</v>
      </c>
      <c r="AU1599" s="19" t="s">
        <v>78</v>
      </c>
    </row>
    <row r="1600" spans="1:51" s="13" customFormat="1" ht="12">
      <c r="A1600" s="306"/>
      <c r="B1600" s="307"/>
      <c r="C1600" s="306"/>
      <c r="D1600" s="308" t="s">
        <v>179</v>
      </c>
      <c r="E1600" s="309" t="s">
        <v>3</v>
      </c>
      <c r="F1600" s="310" t="s">
        <v>1156</v>
      </c>
      <c r="G1600" s="306"/>
      <c r="H1600" s="309" t="s">
        <v>3</v>
      </c>
      <c r="I1600" s="267"/>
      <c r="J1600" s="306"/>
      <c r="K1600" s="306"/>
      <c r="L1600" s="134"/>
      <c r="M1600" s="136"/>
      <c r="N1600" s="137"/>
      <c r="O1600" s="137"/>
      <c r="P1600" s="137"/>
      <c r="Q1600" s="137"/>
      <c r="R1600" s="137"/>
      <c r="S1600" s="137"/>
      <c r="T1600" s="138"/>
      <c r="AT1600" s="135" t="s">
        <v>179</v>
      </c>
      <c r="AU1600" s="135" t="s">
        <v>78</v>
      </c>
      <c r="AV1600" s="13" t="s">
        <v>76</v>
      </c>
      <c r="AW1600" s="13" t="s">
        <v>30</v>
      </c>
      <c r="AX1600" s="13" t="s">
        <v>68</v>
      </c>
      <c r="AY1600" s="135" t="s">
        <v>168</v>
      </c>
    </row>
    <row r="1601" spans="1:51" s="14" customFormat="1" ht="12">
      <c r="A1601" s="311"/>
      <c r="B1601" s="312"/>
      <c r="C1601" s="311"/>
      <c r="D1601" s="308" t="s">
        <v>179</v>
      </c>
      <c r="E1601" s="313" t="s">
        <v>3</v>
      </c>
      <c r="F1601" s="314" t="s">
        <v>1938</v>
      </c>
      <c r="G1601" s="311"/>
      <c r="H1601" s="315">
        <v>1.2</v>
      </c>
      <c r="I1601" s="268"/>
      <c r="J1601" s="311"/>
      <c r="K1601" s="311"/>
      <c r="L1601" s="139"/>
      <c r="M1601" s="141"/>
      <c r="N1601" s="142"/>
      <c r="O1601" s="142"/>
      <c r="P1601" s="142"/>
      <c r="Q1601" s="142"/>
      <c r="R1601" s="142"/>
      <c r="S1601" s="142"/>
      <c r="T1601" s="143"/>
      <c r="AT1601" s="140" t="s">
        <v>179</v>
      </c>
      <c r="AU1601" s="140" t="s">
        <v>78</v>
      </c>
      <c r="AV1601" s="14" t="s">
        <v>78</v>
      </c>
      <c r="AW1601" s="14" t="s">
        <v>30</v>
      </c>
      <c r="AX1601" s="14" t="s">
        <v>68</v>
      </c>
      <c r="AY1601" s="140" t="s">
        <v>168</v>
      </c>
    </row>
    <row r="1602" spans="1:51" s="13" customFormat="1" ht="12">
      <c r="A1602" s="306"/>
      <c r="B1602" s="307"/>
      <c r="C1602" s="306"/>
      <c r="D1602" s="308" t="s">
        <v>179</v>
      </c>
      <c r="E1602" s="309" t="s">
        <v>3</v>
      </c>
      <c r="F1602" s="310" t="s">
        <v>1160</v>
      </c>
      <c r="G1602" s="306"/>
      <c r="H1602" s="309" t="s">
        <v>3</v>
      </c>
      <c r="I1602" s="267"/>
      <c r="J1602" s="306"/>
      <c r="K1602" s="306"/>
      <c r="L1602" s="134"/>
      <c r="M1602" s="136"/>
      <c r="N1602" s="137"/>
      <c r="O1602" s="137"/>
      <c r="P1602" s="137"/>
      <c r="Q1602" s="137"/>
      <c r="R1602" s="137"/>
      <c r="S1602" s="137"/>
      <c r="T1602" s="138"/>
      <c r="AT1602" s="135" t="s">
        <v>179</v>
      </c>
      <c r="AU1602" s="135" t="s">
        <v>78</v>
      </c>
      <c r="AV1602" s="13" t="s">
        <v>76</v>
      </c>
      <c r="AW1602" s="13" t="s">
        <v>30</v>
      </c>
      <c r="AX1602" s="13" t="s">
        <v>68</v>
      </c>
      <c r="AY1602" s="135" t="s">
        <v>168</v>
      </c>
    </row>
    <row r="1603" spans="1:51" s="14" customFormat="1" ht="12">
      <c r="A1603" s="311"/>
      <c r="B1603" s="312"/>
      <c r="C1603" s="311"/>
      <c r="D1603" s="308" t="s">
        <v>179</v>
      </c>
      <c r="E1603" s="313" t="s">
        <v>3</v>
      </c>
      <c r="F1603" s="314" t="s">
        <v>1939</v>
      </c>
      <c r="G1603" s="311"/>
      <c r="H1603" s="315">
        <v>6.8</v>
      </c>
      <c r="I1603" s="268"/>
      <c r="J1603" s="311"/>
      <c r="K1603" s="311"/>
      <c r="L1603" s="139"/>
      <c r="M1603" s="141"/>
      <c r="N1603" s="142"/>
      <c r="O1603" s="142"/>
      <c r="P1603" s="142"/>
      <c r="Q1603" s="142"/>
      <c r="R1603" s="142"/>
      <c r="S1603" s="142"/>
      <c r="T1603" s="143"/>
      <c r="AT1603" s="140" t="s">
        <v>179</v>
      </c>
      <c r="AU1603" s="140" t="s">
        <v>78</v>
      </c>
      <c r="AV1603" s="14" t="s">
        <v>78</v>
      </c>
      <c r="AW1603" s="14" t="s">
        <v>30</v>
      </c>
      <c r="AX1603" s="14" t="s">
        <v>68</v>
      </c>
      <c r="AY1603" s="140" t="s">
        <v>168</v>
      </c>
    </row>
    <row r="1604" spans="1:51" s="15" customFormat="1" ht="12">
      <c r="A1604" s="316"/>
      <c r="B1604" s="317"/>
      <c r="C1604" s="316"/>
      <c r="D1604" s="308" t="s">
        <v>179</v>
      </c>
      <c r="E1604" s="318" t="s">
        <v>3</v>
      </c>
      <c r="F1604" s="319" t="s">
        <v>186</v>
      </c>
      <c r="G1604" s="316"/>
      <c r="H1604" s="320">
        <v>8</v>
      </c>
      <c r="I1604" s="269"/>
      <c r="J1604" s="316"/>
      <c r="K1604" s="316"/>
      <c r="L1604" s="144"/>
      <c r="M1604" s="146"/>
      <c r="N1604" s="147"/>
      <c r="O1604" s="147"/>
      <c r="P1604" s="147"/>
      <c r="Q1604" s="147"/>
      <c r="R1604" s="147"/>
      <c r="S1604" s="147"/>
      <c r="T1604" s="148"/>
      <c r="AT1604" s="145" t="s">
        <v>179</v>
      </c>
      <c r="AU1604" s="145" t="s">
        <v>78</v>
      </c>
      <c r="AV1604" s="15" t="s">
        <v>175</v>
      </c>
      <c r="AW1604" s="15" t="s">
        <v>30</v>
      </c>
      <c r="AX1604" s="15" t="s">
        <v>76</v>
      </c>
      <c r="AY1604" s="145" t="s">
        <v>168</v>
      </c>
    </row>
    <row r="1605" spans="1:65" s="2" customFormat="1" ht="24.2" customHeight="1">
      <c r="A1605" s="273"/>
      <c r="B1605" s="276"/>
      <c r="C1605" s="298" t="s">
        <v>1940</v>
      </c>
      <c r="D1605" s="298" t="s">
        <v>170</v>
      </c>
      <c r="E1605" s="299" t="s">
        <v>1941</v>
      </c>
      <c r="F1605" s="300" t="s">
        <v>1942</v>
      </c>
      <c r="G1605" s="301" t="s">
        <v>263</v>
      </c>
      <c r="H1605" s="302">
        <v>27.84</v>
      </c>
      <c r="I1605" s="266"/>
      <c r="J1605" s="303">
        <f>ROUND(I1605*H1605,2)</f>
        <v>0</v>
      </c>
      <c r="K1605" s="300" t="s">
        <v>174</v>
      </c>
      <c r="L1605" s="32"/>
      <c r="M1605" s="126" t="s">
        <v>3</v>
      </c>
      <c r="N1605" s="127" t="s">
        <v>39</v>
      </c>
      <c r="O1605" s="128">
        <v>0.664</v>
      </c>
      <c r="P1605" s="128">
        <f>O1605*H1605</f>
        <v>18.485760000000003</v>
      </c>
      <c r="Q1605" s="128">
        <v>0.00605</v>
      </c>
      <c r="R1605" s="128">
        <f>Q1605*H1605</f>
        <v>0.168432</v>
      </c>
      <c r="S1605" s="128">
        <v>0</v>
      </c>
      <c r="T1605" s="129">
        <f>S1605*H1605</f>
        <v>0</v>
      </c>
      <c r="U1605" s="31"/>
      <c r="V1605" s="31"/>
      <c r="W1605" s="31"/>
      <c r="X1605" s="31"/>
      <c r="Y1605" s="31"/>
      <c r="Z1605" s="31"/>
      <c r="AA1605" s="31"/>
      <c r="AB1605" s="31"/>
      <c r="AC1605" s="31"/>
      <c r="AD1605" s="31"/>
      <c r="AE1605" s="31"/>
      <c r="AR1605" s="130" t="s">
        <v>323</v>
      </c>
      <c r="AT1605" s="130" t="s">
        <v>170</v>
      </c>
      <c r="AU1605" s="130" t="s">
        <v>78</v>
      </c>
      <c r="AY1605" s="19" t="s">
        <v>168</v>
      </c>
      <c r="BE1605" s="131">
        <f>IF(N1605="základní",J1605,0)</f>
        <v>0</v>
      </c>
      <c r="BF1605" s="131">
        <f>IF(N1605="snížená",J1605,0)</f>
        <v>0</v>
      </c>
      <c r="BG1605" s="131">
        <f>IF(N1605="zákl. přenesená",J1605,0)</f>
        <v>0</v>
      </c>
      <c r="BH1605" s="131">
        <f>IF(N1605="sníž. přenesená",J1605,0)</f>
        <v>0</v>
      </c>
      <c r="BI1605" s="131">
        <f>IF(N1605="nulová",J1605,0)</f>
        <v>0</v>
      </c>
      <c r="BJ1605" s="19" t="s">
        <v>76</v>
      </c>
      <c r="BK1605" s="131">
        <f>ROUND(I1605*H1605,2)</f>
        <v>0</v>
      </c>
      <c r="BL1605" s="19" t="s">
        <v>323</v>
      </c>
      <c r="BM1605" s="130" t="s">
        <v>1943</v>
      </c>
    </row>
    <row r="1606" spans="1:47" s="2" customFormat="1" ht="12">
      <c r="A1606" s="273"/>
      <c r="B1606" s="276"/>
      <c r="C1606" s="273"/>
      <c r="D1606" s="304" t="s">
        <v>177</v>
      </c>
      <c r="E1606" s="273"/>
      <c r="F1606" s="305" t="s">
        <v>1944</v>
      </c>
      <c r="G1606" s="273"/>
      <c r="H1606" s="273"/>
      <c r="I1606" s="263"/>
      <c r="J1606" s="273"/>
      <c r="K1606" s="273"/>
      <c r="L1606" s="32"/>
      <c r="M1606" s="132"/>
      <c r="N1606" s="133"/>
      <c r="O1606" s="50"/>
      <c r="P1606" s="50"/>
      <c r="Q1606" s="50"/>
      <c r="R1606" s="50"/>
      <c r="S1606" s="50"/>
      <c r="T1606" s="51"/>
      <c r="U1606" s="31"/>
      <c r="V1606" s="31"/>
      <c r="W1606" s="31"/>
      <c r="X1606" s="31"/>
      <c r="Y1606" s="31"/>
      <c r="Z1606" s="31"/>
      <c r="AA1606" s="31"/>
      <c r="AB1606" s="31"/>
      <c r="AC1606" s="31"/>
      <c r="AD1606" s="31"/>
      <c r="AE1606" s="31"/>
      <c r="AT1606" s="19" t="s">
        <v>177</v>
      </c>
      <c r="AU1606" s="19" t="s">
        <v>78</v>
      </c>
    </row>
    <row r="1607" spans="1:51" s="13" customFormat="1" ht="12">
      <c r="A1607" s="306"/>
      <c r="B1607" s="307"/>
      <c r="C1607" s="306"/>
      <c r="D1607" s="308" t="s">
        <v>179</v>
      </c>
      <c r="E1607" s="309" t="s">
        <v>3</v>
      </c>
      <c r="F1607" s="310" t="s">
        <v>1156</v>
      </c>
      <c r="G1607" s="306"/>
      <c r="H1607" s="309" t="s">
        <v>3</v>
      </c>
      <c r="I1607" s="267"/>
      <c r="J1607" s="306"/>
      <c r="K1607" s="306"/>
      <c r="L1607" s="134"/>
      <c r="M1607" s="136"/>
      <c r="N1607" s="137"/>
      <c r="O1607" s="137"/>
      <c r="P1607" s="137"/>
      <c r="Q1607" s="137"/>
      <c r="R1607" s="137"/>
      <c r="S1607" s="137"/>
      <c r="T1607" s="138"/>
      <c r="AT1607" s="135" t="s">
        <v>179</v>
      </c>
      <c r="AU1607" s="135" t="s">
        <v>78</v>
      </c>
      <c r="AV1607" s="13" t="s">
        <v>76</v>
      </c>
      <c r="AW1607" s="13" t="s">
        <v>30</v>
      </c>
      <c r="AX1607" s="13" t="s">
        <v>68</v>
      </c>
      <c r="AY1607" s="135" t="s">
        <v>168</v>
      </c>
    </row>
    <row r="1608" spans="1:51" s="14" customFormat="1" ht="12">
      <c r="A1608" s="311"/>
      <c r="B1608" s="312"/>
      <c r="C1608" s="311"/>
      <c r="D1608" s="308" t="s">
        <v>179</v>
      </c>
      <c r="E1608" s="313" t="s">
        <v>3</v>
      </c>
      <c r="F1608" s="314" t="s">
        <v>1945</v>
      </c>
      <c r="G1608" s="311"/>
      <c r="H1608" s="315">
        <v>6.72</v>
      </c>
      <c r="I1608" s="268"/>
      <c r="J1608" s="311"/>
      <c r="K1608" s="311"/>
      <c r="L1608" s="139"/>
      <c r="M1608" s="141"/>
      <c r="N1608" s="142"/>
      <c r="O1608" s="142"/>
      <c r="P1608" s="142"/>
      <c r="Q1608" s="142"/>
      <c r="R1608" s="142"/>
      <c r="S1608" s="142"/>
      <c r="T1608" s="143"/>
      <c r="AT1608" s="140" t="s">
        <v>179</v>
      </c>
      <c r="AU1608" s="140" t="s">
        <v>78</v>
      </c>
      <c r="AV1608" s="14" t="s">
        <v>78</v>
      </c>
      <c r="AW1608" s="14" t="s">
        <v>30</v>
      </c>
      <c r="AX1608" s="14" t="s">
        <v>68</v>
      </c>
      <c r="AY1608" s="140" t="s">
        <v>168</v>
      </c>
    </row>
    <row r="1609" spans="1:51" s="13" customFormat="1" ht="12">
      <c r="A1609" s="306"/>
      <c r="B1609" s="307"/>
      <c r="C1609" s="306"/>
      <c r="D1609" s="308" t="s">
        <v>179</v>
      </c>
      <c r="E1609" s="309" t="s">
        <v>3</v>
      </c>
      <c r="F1609" s="310" t="s">
        <v>1160</v>
      </c>
      <c r="G1609" s="306"/>
      <c r="H1609" s="309" t="s">
        <v>3</v>
      </c>
      <c r="I1609" s="267"/>
      <c r="J1609" s="306"/>
      <c r="K1609" s="306"/>
      <c r="L1609" s="134"/>
      <c r="M1609" s="136"/>
      <c r="N1609" s="137"/>
      <c r="O1609" s="137"/>
      <c r="P1609" s="137"/>
      <c r="Q1609" s="137"/>
      <c r="R1609" s="137"/>
      <c r="S1609" s="137"/>
      <c r="T1609" s="138"/>
      <c r="AT1609" s="135" t="s">
        <v>179</v>
      </c>
      <c r="AU1609" s="135" t="s">
        <v>78</v>
      </c>
      <c r="AV1609" s="13" t="s">
        <v>76</v>
      </c>
      <c r="AW1609" s="13" t="s">
        <v>30</v>
      </c>
      <c r="AX1609" s="13" t="s">
        <v>68</v>
      </c>
      <c r="AY1609" s="135" t="s">
        <v>168</v>
      </c>
    </row>
    <row r="1610" spans="1:51" s="14" customFormat="1" ht="12">
      <c r="A1610" s="311"/>
      <c r="B1610" s="312"/>
      <c r="C1610" s="311"/>
      <c r="D1610" s="308" t="s">
        <v>179</v>
      </c>
      <c r="E1610" s="313" t="s">
        <v>3</v>
      </c>
      <c r="F1610" s="314" t="s">
        <v>1931</v>
      </c>
      <c r="G1610" s="311"/>
      <c r="H1610" s="315">
        <v>17.12</v>
      </c>
      <c r="I1610" s="268"/>
      <c r="J1610" s="311"/>
      <c r="K1610" s="311"/>
      <c r="L1610" s="139"/>
      <c r="M1610" s="141"/>
      <c r="N1610" s="142"/>
      <c r="O1610" s="142"/>
      <c r="P1610" s="142"/>
      <c r="Q1610" s="142"/>
      <c r="R1610" s="142"/>
      <c r="S1610" s="142"/>
      <c r="T1610" s="143"/>
      <c r="AT1610" s="140" t="s">
        <v>179</v>
      </c>
      <c r="AU1610" s="140" t="s">
        <v>78</v>
      </c>
      <c r="AV1610" s="14" t="s">
        <v>78</v>
      </c>
      <c r="AW1610" s="14" t="s">
        <v>30</v>
      </c>
      <c r="AX1610" s="14" t="s">
        <v>68</v>
      </c>
      <c r="AY1610" s="140" t="s">
        <v>168</v>
      </c>
    </row>
    <row r="1611" spans="1:51" s="14" customFormat="1" ht="12">
      <c r="A1611" s="311"/>
      <c r="B1611" s="312"/>
      <c r="C1611" s="311"/>
      <c r="D1611" s="308" t="s">
        <v>179</v>
      </c>
      <c r="E1611" s="313" t="s">
        <v>3</v>
      </c>
      <c r="F1611" s="314" t="s">
        <v>1932</v>
      </c>
      <c r="G1611" s="311"/>
      <c r="H1611" s="315">
        <v>4</v>
      </c>
      <c r="I1611" s="268"/>
      <c r="J1611" s="311"/>
      <c r="K1611" s="311"/>
      <c r="L1611" s="139"/>
      <c r="M1611" s="141"/>
      <c r="N1611" s="142"/>
      <c r="O1611" s="142"/>
      <c r="P1611" s="142"/>
      <c r="Q1611" s="142"/>
      <c r="R1611" s="142"/>
      <c r="S1611" s="142"/>
      <c r="T1611" s="143"/>
      <c r="AT1611" s="140" t="s">
        <v>179</v>
      </c>
      <c r="AU1611" s="140" t="s">
        <v>78</v>
      </c>
      <c r="AV1611" s="14" t="s">
        <v>78</v>
      </c>
      <c r="AW1611" s="14" t="s">
        <v>30</v>
      </c>
      <c r="AX1611" s="14" t="s">
        <v>68</v>
      </c>
      <c r="AY1611" s="140" t="s">
        <v>168</v>
      </c>
    </row>
    <row r="1612" spans="1:51" s="15" customFormat="1" ht="12">
      <c r="A1612" s="316"/>
      <c r="B1612" s="317"/>
      <c r="C1612" s="316"/>
      <c r="D1612" s="308" t="s">
        <v>179</v>
      </c>
      <c r="E1612" s="318" t="s">
        <v>3</v>
      </c>
      <c r="F1612" s="319" t="s">
        <v>186</v>
      </c>
      <c r="G1612" s="316"/>
      <c r="H1612" s="320">
        <v>27.84</v>
      </c>
      <c r="I1612" s="269"/>
      <c r="J1612" s="316"/>
      <c r="K1612" s="316"/>
      <c r="L1612" s="144"/>
      <c r="M1612" s="146"/>
      <c r="N1612" s="147"/>
      <c r="O1612" s="147"/>
      <c r="P1612" s="147"/>
      <c r="Q1612" s="147"/>
      <c r="R1612" s="147"/>
      <c r="S1612" s="147"/>
      <c r="T1612" s="148"/>
      <c r="AT1612" s="145" t="s">
        <v>179</v>
      </c>
      <c r="AU1612" s="145" t="s">
        <v>78</v>
      </c>
      <c r="AV1612" s="15" t="s">
        <v>175</v>
      </c>
      <c r="AW1612" s="15" t="s">
        <v>30</v>
      </c>
      <c r="AX1612" s="15" t="s">
        <v>76</v>
      </c>
      <c r="AY1612" s="145" t="s">
        <v>168</v>
      </c>
    </row>
    <row r="1613" spans="1:65" s="2" customFormat="1" ht="16.5" customHeight="1">
      <c r="A1613" s="273"/>
      <c r="B1613" s="276"/>
      <c r="C1613" s="326" t="s">
        <v>1946</v>
      </c>
      <c r="D1613" s="326" t="s">
        <v>332</v>
      </c>
      <c r="E1613" s="327" t="s">
        <v>1947</v>
      </c>
      <c r="F1613" s="328" t="s">
        <v>1948</v>
      </c>
      <c r="G1613" s="329" t="s">
        <v>263</v>
      </c>
      <c r="H1613" s="330">
        <v>30.624</v>
      </c>
      <c r="I1613" s="272"/>
      <c r="J1613" s="331">
        <f>ROUND(I1613*H1613,2)</f>
        <v>0</v>
      </c>
      <c r="K1613" s="328" t="s">
        <v>3</v>
      </c>
      <c r="L1613" s="154"/>
      <c r="M1613" s="155" t="s">
        <v>3</v>
      </c>
      <c r="N1613" s="156" t="s">
        <v>39</v>
      </c>
      <c r="O1613" s="128">
        <v>0</v>
      </c>
      <c r="P1613" s="128">
        <f>O1613*H1613</f>
        <v>0</v>
      </c>
      <c r="Q1613" s="128">
        <v>0.0129</v>
      </c>
      <c r="R1613" s="128">
        <f>Q1613*H1613</f>
        <v>0.3950496</v>
      </c>
      <c r="S1613" s="128">
        <v>0</v>
      </c>
      <c r="T1613" s="129">
        <f>S1613*H1613</f>
        <v>0</v>
      </c>
      <c r="U1613" s="31"/>
      <c r="V1613" s="31"/>
      <c r="W1613" s="31"/>
      <c r="X1613" s="31"/>
      <c r="Y1613" s="31"/>
      <c r="Z1613" s="31"/>
      <c r="AA1613" s="31"/>
      <c r="AB1613" s="31"/>
      <c r="AC1613" s="31"/>
      <c r="AD1613" s="31"/>
      <c r="AE1613" s="31"/>
      <c r="AR1613" s="130" t="s">
        <v>440</v>
      </c>
      <c r="AT1613" s="130" t="s">
        <v>332</v>
      </c>
      <c r="AU1613" s="130" t="s">
        <v>78</v>
      </c>
      <c r="AY1613" s="19" t="s">
        <v>168</v>
      </c>
      <c r="BE1613" s="131">
        <f>IF(N1613="základní",J1613,0)</f>
        <v>0</v>
      </c>
      <c r="BF1613" s="131">
        <f>IF(N1613="snížená",J1613,0)</f>
        <v>0</v>
      </c>
      <c r="BG1613" s="131">
        <f>IF(N1613="zákl. přenesená",J1613,0)</f>
        <v>0</v>
      </c>
      <c r="BH1613" s="131">
        <f>IF(N1613="sníž. přenesená",J1613,0)</f>
        <v>0</v>
      </c>
      <c r="BI1613" s="131">
        <f>IF(N1613="nulová",J1613,0)</f>
        <v>0</v>
      </c>
      <c r="BJ1613" s="19" t="s">
        <v>76</v>
      </c>
      <c r="BK1613" s="131">
        <f>ROUND(I1613*H1613,2)</f>
        <v>0</v>
      </c>
      <c r="BL1613" s="19" t="s">
        <v>323</v>
      </c>
      <c r="BM1613" s="130" t="s">
        <v>1949</v>
      </c>
    </row>
    <row r="1614" spans="1:51" s="14" customFormat="1" ht="12">
      <c r="A1614" s="311"/>
      <c r="B1614" s="312"/>
      <c r="C1614" s="311"/>
      <c r="D1614" s="308" t="s">
        <v>179</v>
      </c>
      <c r="E1614" s="311"/>
      <c r="F1614" s="314" t="s">
        <v>1950</v>
      </c>
      <c r="G1614" s="311"/>
      <c r="H1614" s="315">
        <v>30.624</v>
      </c>
      <c r="I1614" s="268"/>
      <c r="J1614" s="311"/>
      <c r="K1614" s="311"/>
      <c r="L1614" s="139"/>
      <c r="M1614" s="141"/>
      <c r="N1614" s="142"/>
      <c r="O1614" s="142"/>
      <c r="P1614" s="142"/>
      <c r="Q1614" s="142"/>
      <c r="R1614" s="142"/>
      <c r="S1614" s="142"/>
      <c r="T1614" s="143"/>
      <c r="AT1614" s="140" t="s">
        <v>179</v>
      </c>
      <c r="AU1614" s="140" t="s">
        <v>78</v>
      </c>
      <c r="AV1614" s="14" t="s">
        <v>78</v>
      </c>
      <c r="AW1614" s="14" t="s">
        <v>4</v>
      </c>
      <c r="AX1614" s="14" t="s">
        <v>76</v>
      </c>
      <c r="AY1614" s="140" t="s">
        <v>168</v>
      </c>
    </row>
    <row r="1615" spans="1:65" s="2" customFormat="1" ht="16.5" customHeight="1">
      <c r="A1615" s="273"/>
      <c r="B1615" s="276"/>
      <c r="C1615" s="298" t="s">
        <v>1951</v>
      </c>
      <c r="D1615" s="298" t="s">
        <v>170</v>
      </c>
      <c r="E1615" s="299" t="s">
        <v>1952</v>
      </c>
      <c r="F1615" s="300" t="s">
        <v>1953</v>
      </c>
      <c r="G1615" s="301" t="s">
        <v>263</v>
      </c>
      <c r="H1615" s="302">
        <v>1.98</v>
      </c>
      <c r="I1615" s="266"/>
      <c r="J1615" s="303">
        <f>ROUND(I1615*H1615,2)</f>
        <v>0</v>
      </c>
      <c r="K1615" s="300" t="s">
        <v>174</v>
      </c>
      <c r="L1615" s="32"/>
      <c r="M1615" s="126" t="s">
        <v>3</v>
      </c>
      <c r="N1615" s="127" t="s">
        <v>39</v>
      </c>
      <c r="O1615" s="128">
        <v>0.662</v>
      </c>
      <c r="P1615" s="128">
        <f>O1615*H1615</f>
        <v>1.3107600000000001</v>
      </c>
      <c r="Q1615" s="128">
        <v>0.00052</v>
      </c>
      <c r="R1615" s="128">
        <f>Q1615*H1615</f>
        <v>0.0010295999999999999</v>
      </c>
      <c r="S1615" s="128">
        <v>0</v>
      </c>
      <c r="T1615" s="129">
        <f>S1615*H1615</f>
        <v>0</v>
      </c>
      <c r="U1615" s="31"/>
      <c r="V1615" s="31"/>
      <c r="W1615" s="31"/>
      <c r="X1615" s="31"/>
      <c r="Y1615" s="31"/>
      <c r="Z1615" s="31"/>
      <c r="AA1615" s="31"/>
      <c r="AB1615" s="31"/>
      <c r="AC1615" s="31"/>
      <c r="AD1615" s="31"/>
      <c r="AE1615" s="31"/>
      <c r="AR1615" s="130" t="s">
        <v>175</v>
      </c>
      <c r="AT1615" s="130" t="s">
        <v>170</v>
      </c>
      <c r="AU1615" s="130" t="s">
        <v>78</v>
      </c>
      <c r="AY1615" s="19" t="s">
        <v>168</v>
      </c>
      <c r="BE1615" s="131">
        <f>IF(N1615="základní",J1615,0)</f>
        <v>0</v>
      </c>
      <c r="BF1615" s="131">
        <f>IF(N1615="snížená",J1615,0)</f>
        <v>0</v>
      </c>
      <c r="BG1615" s="131">
        <f>IF(N1615="zákl. přenesená",J1615,0)</f>
        <v>0</v>
      </c>
      <c r="BH1615" s="131">
        <f>IF(N1615="sníž. přenesená",J1615,0)</f>
        <v>0</v>
      </c>
      <c r="BI1615" s="131">
        <f>IF(N1615="nulová",J1615,0)</f>
        <v>0</v>
      </c>
      <c r="BJ1615" s="19" t="s">
        <v>76</v>
      </c>
      <c r="BK1615" s="131">
        <f>ROUND(I1615*H1615,2)</f>
        <v>0</v>
      </c>
      <c r="BL1615" s="19" t="s">
        <v>175</v>
      </c>
      <c r="BM1615" s="130" t="s">
        <v>1954</v>
      </c>
    </row>
    <row r="1616" spans="1:47" s="2" customFormat="1" ht="12">
      <c r="A1616" s="273"/>
      <c r="B1616" s="276"/>
      <c r="C1616" s="273"/>
      <c r="D1616" s="304" t="s">
        <v>177</v>
      </c>
      <c r="E1616" s="273"/>
      <c r="F1616" s="305" t="s">
        <v>1955</v>
      </c>
      <c r="G1616" s="273"/>
      <c r="H1616" s="273"/>
      <c r="I1616" s="263"/>
      <c r="J1616" s="273"/>
      <c r="K1616" s="273"/>
      <c r="L1616" s="32"/>
      <c r="M1616" s="132"/>
      <c r="N1616" s="133"/>
      <c r="O1616" s="50"/>
      <c r="P1616" s="50"/>
      <c r="Q1616" s="50"/>
      <c r="R1616" s="50"/>
      <c r="S1616" s="50"/>
      <c r="T1616" s="51"/>
      <c r="U1616" s="31"/>
      <c r="V1616" s="31"/>
      <c r="W1616" s="31"/>
      <c r="X1616" s="31"/>
      <c r="Y1616" s="31"/>
      <c r="Z1616" s="31"/>
      <c r="AA1616" s="31"/>
      <c r="AB1616" s="31"/>
      <c r="AC1616" s="31"/>
      <c r="AD1616" s="31"/>
      <c r="AE1616" s="31"/>
      <c r="AT1616" s="19" t="s">
        <v>177</v>
      </c>
      <c r="AU1616" s="19" t="s">
        <v>78</v>
      </c>
    </row>
    <row r="1617" spans="1:51" s="13" customFormat="1" ht="12">
      <c r="A1617" s="306"/>
      <c r="B1617" s="307"/>
      <c r="C1617" s="306"/>
      <c r="D1617" s="308" t="s">
        <v>179</v>
      </c>
      <c r="E1617" s="309" t="s">
        <v>3</v>
      </c>
      <c r="F1617" s="310" t="s">
        <v>1160</v>
      </c>
      <c r="G1617" s="306"/>
      <c r="H1617" s="309" t="s">
        <v>3</v>
      </c>
      <c r="I1617" s="267"/>
      <c r="J1617" s="306"/>
      <c r="K1617" s="306"/>
      <c r="L1617" s="134"/>
      <c r="M1617" s="136"/>
      <c r="N1617" s="137"/>
      <c r="O1617" s="137"/>
      <c r="P1617" s="137"/>
      <c r="Q1617" s="137"/>
      <c r="R1617" s="137"/>
      <c r="S1617" s="137"/>
      <c r="T1617" s="138"/>
      <c r="AT1617" s="135" t="s">
        <v>179</v>
      </c>
      <c r="AU1617" s="135" t="s">
        <v>78</v>
      </c>
      <c r="AV1617" s="13" t="s">
        <v>76</v>
      </c>
      <c r="AW1617" s="13" t="s">
        <v>30</v>
      </c>
      <c r="AX1617" s="13" t="s">
        <v>68</v>
      </c>
      <c r="AY1617" s="135" t="s">
        <v>168</v>
      </c>
    </row>
    <row r="1618" spans="1:51" s="14" customFormat="1" ht="12">
      <c r="A1618" s="311"/>
      <c r="B1618" s="312"/>
      <c r="C1618" s="311"/>
      <c r="D1618" s="308" t="s">
        <v>179</v>
      </c>
      <c r="E1618" s="313" t="s">
        <v>3</v>
      </c>
      <c r="F1618" s="314" t="s">
        <v>1956</v>
      </c>
      <c r="G1618" s="311"/>
      <c r="H1618" s="315">
        <v>1.98</v>
      </c>
      <c r="I1618" s="268"/>
      <c r="J1618" s="311"/>
      <c r="K1618" s="311"/>
      <c r="L1618" s="139"/>
      <c r="M1618" s="141"/>
      <c r="N1618" s="142"/>
      <c r="O1618" s="142"/>
      <c r="P1618" s="142"/>
      <c r="Q1618" s="142"/>
      <c r="R1618" s="142"/>
      <c r="S1618" s="142"/>
      <c r="T1618" s="143"/>
      <c r="AT1618" s="140" t="s">
        <v>179</v>
      </c>
      <c r="AU1618" s="140" t="s">
        <v>78</v>
      </c>
      <c r="AV1618" s="14" t="s">
        <v>78</v>
      </c>
      <c r="AW1618" s="14" t="s">
        <v>30</v>
      </c>
      <c r="AX1618" s="14" t="s">
        <v>76</v>
      </c>
      <c r="AY1618" s="140" t="s">
        <v>168</v>
      </c>
    </row>
    <row r="1619" spans="1:65" s="2" customFormat="1" ht="16.5" customHeight="1">
      <c r="A1619" s="273"/>
      <c r="B1619" s="276"/>
      <c r="C1619" s="326" t="s">
        <v>1957</v>
      </c>
      <c r="D1619" s="326" t="s">
        <v>332</v>
      </c>
      <c r="E1619" s="327" t="s">
        <v>1958</v>
      </c>
      <c r="F1619" s="328" t="s">
        <v>1959</v>
      </c>
      <c r="G1619" s="329" t="s">
        <v>263</v>
      </c>
      <c r="H1619" s="330">
        <v>2.178</v>
      </c>
      <c r="I1619" s="272"/>
      <c r="J1619" s="331">
        <f>ROUND(I1619*H1619,2)</f>
        <v>0</v>
      </c>
      <c r="K1619" s="328" t="s">
        <v>3</v>
      </c>
      <c r="L1619" s="154"/>
      <c r="M1619" s="155" t="s">
        <v>3</v>
      </c>
      <c r="N1619" s="156" t="s">
        <v>39</v>
      </c>
      <c r="O1619" s="128">
        <v>0</v>
      </c>
      <c r="P1619" s="128">
        <f>O1619*H1619</f>
        <v>0</v>
      </c>
      <c r="Q1619" s="128">
        <v>0.01</v>
      </c>
      <c r="R1619" s="128">
        <f>Q1619*H1619</f>
        <v>0.02178</v>
      </c>
      <c r="S1619" s="128">
        <v>0</v>
      </c>
      <c r="T1619" s="129">
        <f>S1619*H1619</f>
        <v>0</v>
      </c>
      <c r="U1619" s="31"/>
      <c r="V1619" s="31"/>
      <c r="W1619" s="31"/>
      <c r="X1619" s="31"/>
      <c r="Y1619" s="31"/>
      <c r="Z1619" s="31"/>
      <c r="AA1619" s="31"/>
      <c r="AB1619" s="31"/>
      <c r="AC1619" s="31"/>
      <c r="AD1619" s="31"/>
      <c r="AE1619" s="31"/>
      <c r="AR1619" s="130" t="s">
        <v>235</v>
      </c>
      <c r="AT1619" s="130" t="s">
        <v>332</v>
      </c>
      <c r="AU1619" s="130" t="s">
        <v>78</v>
      </c>
      <c r="AY1619" s="19" t="s">
        <v>168</v>
      </c>
      <c r="BE1619" s="131">
        <f>IF(N1619="základní",J1619,0)</f>
        <v>0</v>
      </c>
      <c r="BF1619" s="131">
        <f>IF(N1619="snížená",J1619,0)</f>
        <v>0</v>
      </c>
      <c r="BG1619" s="131">
        <f>IF(N1619="zákl. přenesená",J1619,0)</f>
        <v>0</v>
      </c>
      <c r="BH1619" s="131">
        <f>IF(N1619="sníž. přenesená",J1619,0)</f>
        <v>0</v>
      </c>
      <c r="BI1619" s="131">
        <f>IF(N1619="nulová",J1619,0)</f>
        <v>0</v>
      </c>
      <c r="BJ1619" s="19" t="s">
        <v>76</v>
      </c>
      <c r="BK1619" s="131">
        <f>ROUND(I1619*H1619,2)</f>
        <v>0</v>
      </c>
      <c r="BL1619" s="19" t="s">
        <v>175</v>
      </c>
      <c r="BM1619" s="130" t="s">
        <v>1960</v>
      </c>
    </row>
    <row r="1620" spans="1:51" s="14" customFormat="1" ht="12">
      <c r="A1620" s="311"/>
      <c r="B1620" s="312"/>
      <c r="C1620" s="311"/>
      <c r="D1620" s="308" t="s">
        <v>179</v>
      </c>
      <c r="E1620" s="313" t="s">
        <v>3</v>
      </c>
      <c r="F1620" s="314" t="s">
        <v>1956</v>
      </c>
      <c r="G1620" s="311"/>
      <c r="H1620" s="315">
        <v>1.98</v>
      </c>
      <c r="I1620" s="268"/>
      <c r="J1620" s="311"/>
      <c r="K1620" s="311"/>
      <c r="L1620" s="139"/>
      <c r="M1620" s="141"/>
      <c r="N1620" s="142"/>
      <c r="O1620" s="142"/>
      <c r="P1620" s="142"/>
      <c r="Q1620" s="142"/>
      <c r="R1620" s="142"/>
      <c r="S1620" s="142"/>
      <c r="T1620" s="143"/>
      <c r="AT1620" s="140" t="s">
        <v>179</v>
      </c>
      <c r="AU1620" s="140" t="s">
        <v>78</v>
      </c>
      <c r="AV1620" s="14" t="s">
        <v>78</v>
      </c>
      <c r="AW1620" s="14" t="s">
        <v>30</v>
      </c>
      <c r="AX1620" s="14" t="s">
        <v>76</v>
      </c>
      <c r="AY1620" s="140" t="s">
        <v>168</v>
      </c>
    </row>
    <row r="1621" spans="1:51" s="14" customFormat="1" ht="12">
      <c r="A1621" s="311"/>
      <c r="B1621" s="312"/>
      <c r="C1621" s="311"/>
      <c r="D1621" s="308" t="s">
        <v>179</v>
      </c>
      <c r="E1621" s="311"/>
      <c r="F1621" s="314" t="s">
        <v>1961</v>
      </c>
      <c r="G1621" s="311"/>
      <c r="H1621" s="315">
        <v>2.178</v>
      </c>
      <c r="I1621" s="268"/>
      <c r="J1621" s="311"/>
      <c r="K1621" s="311"/>
      <c r="L1621" s="139"/>
      <c r="M1621" s="141"/>
      <c r="N1621" s="142"/>
      <c r="O1621" s="142"/>
      <c r="P1621" s="142"/>
      <c r="Q1621" s="142"/>
      <c r="R1621" s="142"/>
      <c r="S1621" s="142"/>
      <c r="T1621" s="143"/>
      <c r="AT1621" s="140" t="s">
        <v>179</v>
      </c>
      <c r="AU1621" s="140" t="s">
        <v>78</v>
      </c>
      <c r="AV1621" s="14" t="s">
        <v>78</v>
      </c>
      <c r="AW1621" s="14" t="s">
        <v>4</v>
      </c>
      <c r="AX1621" s="14" t="s">
        <v>76</v>
      </c>
      <c r="AY1621" s="140" t="s">
        <v>168</v>
      </c>
    </row>
    <row r="1622" spans="1:65" s="2" customFormat="1" ht="16.5" customHeight="1">
      <c r="A1622" s="273"/>
      <c r="B1622" s="276"/>
      <c r="C1622" s="298" t="s">
        <v>1962</v>
      </c>
      <c r="D1622" s="298" t="s">
        <v>170</v>
      </c>
      <c r="E1622" s="299" t="s">
        <v>1963</v>
      </c>
      <c r="F1622" s="300" t="s">
        <v>1964</v>
      </c>
      <c r="G1622" s="301" t="s">
        <v>335</v>
      </c>
      <c r="H1622" s="302">
        <v>7.35</v>
      </c>
      <c r="I1622" s="266"/>
      <c r="J1622" s="303">
        <f>ROUND(I1622*H1622,2)</f>
        <v>0</v>
      </c>
      <c r="K1622" s="300" t="s">
        <v>174</v>
      </c>
      <c r="L1622" s="32"/>
      <c r="M1622" s="126" t="s">
        <v>3</v>
      </c>
      <c r="N1622" s="127" t="s">
        <v>39</v>
      </c>
      <c r="O1622" s="128">
        <v>0.248</v>
      </c>
      <c r="P1622" s="128">
        <f>O1622*H1622</f>
        <v>1.8228</v>
      </c>
      <c r="Q1622" s="128">
        <v>0.00055</v>
      </c>
      <c r="R1622" s="128">
        <f>Q1622*H1622</f>
        <v>0.0040425</v>
      </c>
      <c r="S1622" s="128">
        <v>0</v>
      </c>
      <c r="T1622" s="129">
        <f>S1622*H1622</f>
        <v>0</v>
      </c>
      <c r="U1622" s="31"/>
      <c r="V1622" s="31"/>
      <c r="W1622" s="31"/>
      <c r="X1622" s="31"/>
      <c r="Y1622" s="31"/>
      <c r="Z1622" s="31"/>
      <c r="AA1622" s="31"/>
      <c r="AB1622" s="31"/>
      <c r="AC1622" s="31"/>
      <c r="AD1622" s="31"/>
      <c r="AE1622" s="31"/>
      <c r="AR1622" s="130" t="s">
        <v>323</v>
      </c>
      <c r="AT1622" s="130" t="s">
        <v>170</v>
      </c>
      <c r="AU1622" s="130" t="s">
        <v>78</v>
      </c>
      <c r="AY1622" s="19" t="s">
        <v>168</v>
      </c>
      <c r="BE1622" s="131">
        <f>IF(N1622="základní",J1622,0)</f>
        <v>0</v>
      </c>
      <c r="BF1622" s="131">
        <f>IF(N1622="snížená",J1622,0)</f>
        <v>0</v>
      </c>
      <c r="BG1622" s="131">
        <f>IF(N1622="zákl. přenesená",J1622,0)</f>
        <v>0</v>
      </c>
      <c r="BH1622" s="131">
        <f>IF(N1622="sníž. přenesená",J1622,0)</f>
        <v>0</v>
      </c>
      <c r="BI1622" s="131">
        <f>IF(N1622="nulová",J1622,0)</f>
        <v>0</v>
      </c>
      <c r="BJ1622" s="19" t="s">
        <v>76</v>
      </c>
      <c r="BK1622" s="131">
        <f>ROUND(I1622*H1622,2)</f>
        <v>0</v>
      </c>
      <c r="BL1622" s="19" t="s">
        <v>323</v>
      </c>
      <c r="BM1622" s="130" t="s">
        <v>1965</v>
      </c>
    </row>
    <row r="1623" spans="1:47" s="2" customFormat="1" ht="12">
      <c r="A1623" s="273"/>
      <c r="B1623" s="276"/>
      <c r="C1623" s="273"/>
      <c r="D1623" s="304" t="s">
        <v>177</v>
      </c>
      <c r="E1623" s="273"/>
      <c r="F1623" s="305" t="s">
        <v>1966</v>
      </c>
      <c r="G1623" s="273"/>
      <c r="H1623" s="273"/>
      <c r="I1623" s="263"/>
      <c r="J1623" s="273"/>
      <c r="K1623" s="273"/>
      <c r="L1623" s="32"/>
      <c r="M1623" s="132"/>
      <c r="N1623" s="133"/>
      <c r="O1623" s="50"/>
      <c r="P1623" s="50"/>
      <c r="Q1623" s="50"/>
      <c r="R1623" s="50"/>
      <c r="S1623" s="50"/>
      <c r="T1623" s="51"/>
      <c r="U1623" s="31"/>
      <c r="V1623" s="31"/>
      <c r="W1623" s="31"/>
      <c r="X1623" s="31"/>
      <c r="Y1623" s="31"/>
      <c r="Z1623" s="31"/>
      <c r="AA1623" s="31"/>
      <c r="AB1623" s="31"/>
      <c r="AC1623" s="31"/>
      <c r="AD1623" s="31"/>
      <c r="AE1623" s="31"/>
      <c r="AT1623" s="19" t="s">
        <v>177</v>
      </c>
      <c r="AU1623" s="19" t="s">
        <v>78</v>
      </c>
    </row>
    <row r="1624" spans="1:51" s="13" customFormat="1" ht="12">
      <c r="A1624" s="306"/>
      <c r="B1624" s="307"/>
      <c r="C1624" s="306"/>
      <c r="D1624" s="308" t="s">
        <v>179</v>
      </c>
      <c r="E1624" s="309" t="s">
        <v>3</v>
      </c>
      <c r="F1624" s="310" t="s">
        <v>1160</v>
      </c>
      <c r="G1624" s="306"/>
      <c r="H1624" s="309" t="s">
        <v>3</v>
      </c>
      <c r="I1624" s="267"/>
      <c r="J1624" s="306"/>
      <c r="K1624" s="306"/>
      <c r="L1624" s="134"/>
      <c r="M1624" s="136"/>
      <c r="N1624" s="137"/>
      <c r="O1624" s="137"/>
      <c r="P1624" s="137"/>
      <c r="Q1624" s="137"/>
      <c r="R1624" s="137"/>
      <c r="S1624" s="137"/>
      <c r="T1624" s="138"/>
      <c r="AT1624" s="135" t="s">
        <v>179</v>
      </c>
      <c r="AU1624" s="135" t="s">
        <v>78</v>
      </c>
      <c r="AV1624" s="13" t="s">
        <v>76</v>
      </c>
      <c r="AW1624" s="13" t="s">
        <v>30</v>
      </c>
      <c r="AX1624" s="13" t="s">
        <v>68</v>
      </c>
      <c r="AY1624" s="135" t="s">
        <v>168</v>
      </c>
    </row>
    <row r="1625" spans="1:51" s="14" customFormat="1" ht="12">
      <c r="A1625" s="311"/>
      <c r="B1625" s="312"/>
      <c r="C1625" s="311"/>
      <c r="D1625" s="308" t="s">
        <v>179</v>
      </c>
      <c r="E1625" s="313" t="s">
        <v>3</v>
      </c>
      <c r="F1625" s="314" t="s">
        <v>1967</v>
      </c>
      <c r="G1625" s="311"/>
      <c r="H1625" s="315">
        <v>7.35</v>
      </c>
      <c r="I1625" s="268"/>
      <c r="J1625" s="311"/>
      <c r="K1625" s="311"/>
      <c r="L1625" s="139"/>
      <c r="M1625" s="141"/>
      <c r="N1625" s="142"/>
      <c r="O1625" s="142"/>
      <c r="P1625" s="142"/>
      <c r="Q1625" s="142"/>
      <c r="R1625" s="142"/>
      <c r="S1625" s="142"/>
      <c r="T1625" s="143"/>
      <c r="AT1625" s="140" t="s">
        <v>179</v>
      </c>
      <c r="AU1625" s="140" t="s">
        <v>78</v>
      </c>
      <c r="AV1625" s="14" t="s">
        <v>78</v>
      </c>
      <c r="AW1625" s="14" t="s">
        <v>30</v>
      </c>
      <c r="AX1625" s="14" t="s">
        <v>76</v>
      </c>
      <c r="AY1625" s="140" t="s">
        <v>168</v>
      </c>
    </row>
    <row r="1626" spans="1:65" s="2" customFormat="1" ht="16.5" customHeight="1">
      <c r="A1626" s="273"/>
      <c r="B1626" s="276"/>
      <c r="C1626" s="298" t="s">
        <v>1968</v>
      </c>
      <c r="D1626" s="298" t="s">
        <v>170</v>
      </c>
      <c r="E1626" s="299" t="s">
        <v>1969</v>
      </c>
      <c r="F1626" s="300" t="s">
        <v>1970</v>
      </c>
      <c r="G1626" s="301" t="s">
        <v>335</v>
      </c>
      <c r="H1626" s="302">
        <v>20.55</v>
      </c>
      <c r="I1626" s="266"/>
      <c r="J1626" s="303">
        <f>ROUND(I1626*H1626,2)</f>
        <v>0</v>
      </c>
      <c r="K1626" s="300" t="s">
        <v>174</v>
      </c>
      <c r="L1626" s="32"/>
      <c r="M1626" s="126" t="s">
        <v>3</v>
      </c>
      <c r="N1626" s="127" t="s">
        <v>39</v>
      </c>
      <c r="O1626" s="128">
        <v>0.055</v>
      </c>
      <c r="P1626" s="128">
        <f>O1626*H1626</f>
        <v>1.13025</v>
      </c>
      <c r="Q1626" s="128">
        <v>3E-05</v>
      </c>
      <c r="R1626" s="128">
        <f>Q1626*H1626</f>
        <v>0.0006165000000000001</v>
      </c>
      <c r="S1626" s="128">
        <v>0</v>
      </c>
      <c r="T1626" s="129">
        <f>S1626*H1626</f>
        <v>0</v>
      </c>
      <c r="U1626" s="31"/>
      <c r="V1626" s="31"/>
      <c r="W1626" s="31"/>
      <c r="X1626" s="31"/>
      <c r="Y1626" s="31"/>
      <c r="Z1626" s="31"/>
      <c r="AA1626" s="31"/>
      <c r="AB1626" s="31"/>
      <c r="AC1626" s="31"/>
      <c r="AD1626" s="31"/>
      <c r="AE1626" s="31"/>
      <c r="AR1626" s="130" t="s">
        <v>323</v>
      </c>
      <c r="AT1626" s="130" t="s">
        <v>170</v>
      </c>
      <c r="AU1626" s="130" t="s">
        <v>78</v>
      </c>
      <c r="AY1626" s="19" t="s">
        <v>168</v>
      </c>
      <c r="BE1626" s="131">
        <f>IF(N1626="základní",J1626,0)</f>
        <v>0</v>
      </c>
      <c r="BF1626" s="131">
        <f>IF(N1626="snížená",J1626,0)</f>
        <v>0</v>
      </c>
      <c r="BG1626" s="131">
        <f>IF(N1626="zákl. přenesená",J1626,0)</f>
        <v>0</v>
      </c>
      <c r="BH1626" s="131">
        <f>IF(N1626="sníž. přenesená",J1626,0)</f>
        <v>0</v>
      </c>
      <c r="BI1626" s="131">
        <f>IF(N1626="nulová",J1626,0)</f>
        <v>0</v>
      </c>
      <c r="BJ1626" s="19" t="s">
        <v>76</v>
      </c>
      <c r="BK1626" s="131">
        <f>ROUND(I1626*H1626,2)</f>
        <v>0</v>
      </c>
      <c r="BL1626" s="19" t="s">
        <v>323</v>
      </c>
      <c r="BM1626" s="130" t="s">
        <v>1971</v>
      </c>
    </row>
    <row r="1627" spans="1:47" s="2" customFormat="1" ht="12">
      <c r="A1627" s="273"/>
      <c r="B1627" s="276"/>
      <c r="C1627" s="273"/>
      <c r="D1627" s="304" t="s">
        <v>177</v>
      </c>
      <c r="E1627" s="273"/>
      <c r="F1627" s="305" t="s">
        <v>1972</v>
      </c>
      <c r="G1627" s="273"/>
      <c r="H1627" s="273"/>
      <c r="I1627" s="263"/>
      <c r="J1627" s="273"/>
      <c r="K1627" s="273"/>
      <c r="L1627" s="32"/>
      <c r="M1627" s="132"/>
      <c r="N1627" s="133"/>
      <c r="O1627" s="50"/>
      <c r="P1627" s="50"/>
      <c r="Q1627" s="50"/>
      <c r="R1627" s="50"/>
      <c r="S1627" s="50"/>
      <c r="T1627" s="51"/>
      <c r="U1627" s="31"/>
      <c r="V1627" s="31"/>
      <c r="W1627" s="31"/>
      <c r="X1627" s="31"/>
      <c r="Y1627" s="31"/>
      <c r="Z1627" s="31"/>
      <c r="AA1627" s="31"/>
      <c r="AB1627" s="31"/>
      <c r="AC1627" s="31"/>
      <c r="AD1627" s="31"/>
      <c r="AE1627" s="31"/>
      <c r="AT1627" s="19" t="s">
        <v>177</v>
      </c>
      <c r="AU1627" s="19" t="s">
        <v>78</v>
      </c>
    </row>
    <row r="1628" spans="1:51" s="13" customFormat="1" ht="12">
      <c r="A1628" s="306"/>
      <c r="B1628" s="307"/>
      <c r="C1628" s="306"/>
      <c r="D1628" s="308" t="s">
        <v>179</v>
      </c>
      <c r="E1628" s="309" t="s">
        <v>3</v>
      </c>
      <c r="F1628" s="310" t="s">
        <v>1156</v>
      </c>
      <c r="G1628" s="306"/>
      <c r="H1628" s="309" t="s">
        <v>3</v>
      </c>
      <c r="I1628" s="267"/>
      <c r="J1628" s="306"/>
      <c r="K1628" s="306"/>
      <c r="L1628" s="134"/>
      <c r="M1628" s="136"/>
      <c r="N1628" s="137"/>
      <c r="O1628" s="137"/>
      <c r="P1628" s="137"/>
      <c r="Q1628" s="137"/>
      <c r="R1628" s="137"/>
      <c r="S1628" s="137"/>
      <c r="T1628" s="138"/>
      <c r="AT1628" s="135" t="s">
        <v>179</v>
      </c>
      <c r="AU1628" s="135" t="s">
        <v>78</v>
      </c>
      <c r="AV1628" s="13" t="s">
        <v>76</v>
      </c>
      <c r="AW1628" s="13" t="s">
        <v>30</v>
      </c>
      <c r="AX1628" s="13" t="s">
        <v>68</v>
      </c>
      <c r="AY1628" s="135" t="s">
        <v>168</v>
      </c>
    </row>
    <row r="1629" spans="1:51" s="14" customFormat="1" ht="12">
      <c r="A1629" s="311"/>
      <c r="B1629" s="312"/>
      <c r="C1629" s="311"/>
      <c r="D1629" s="308" t="s">
        <v>179</v>
      </c>
      <c r="E1629" s="313" t="s">
        <v>3</v>
      </c>
      <c r="F1629" s="314" t="s">
        <v>1973</v>
      </c>
      <c r="G1629" s="311"/>
      <c r="H1629" s="315">
        <v>6.4</v>
      </c>
      <c r="I1629" s="268"/>
      <c r="J1629" s="311"/>
      <c r="K1629" s="311"/>
      <c r="L1629" s="139"/>
      <c r="M1629" s="141"/>
      <c r="N1629" s="142"/>
      <c r="O1629" s="142"/>
      <c r="P1629" s="142"/>
      <c r="Q1629" s="142"/>
      <c r="R1629" s="142"/>
      <c r="S1629" s="142"/>
      <c r="T1629" s="143"/>
      <c r="AT1629" s="140" t="s">
        <v>179</v>
      </c>
      <c r="AU1629" s="140" t="s">
        <v>78</v>
      </c>
      <c r="AV1629" s="14" t="s">
        <v>78</v>
      </c>
      <c r="AW1629" s="14" t="s">
        <v>30</v>
      </c>
      <c r="AX1629" s="14" t="s">
        <v>68</v>
      </c>
      <c r="AY1629" s="140" t="s">
        <v>168</v>
      </c>
    </row>
    <row r="1630" spans="1:51" s="13" customFormat="1" ht="12">
      <c r="A1630" s="306"/>
      <c r="B1630" s="307"/>
      <c r="C1630" s="306"/>
      <c r="D1630" s="308" t="s">
        <v>179</v>
      </c>
      <c r="E1630" s="309" t="s">
        <v>3</v>
      </c>
      <c r="F1630" s="310" t="s">
        <v>1160</v>
      </c>
      <c r="G1630" s="306"/>
      <c r="H1630" s="309" t="s">
        <v>3</v>
      </c>
      <c r="I1630" s="267"/>
      <c r="J1630" s="306"/>
      <c r="K1630" s="306"/>
      <c r="L1630" s="134"/>
      <c r="M1630" s="136"/>
      <c r="N1630" s="137"/>
      <c r="O1630" s="137"/>
      <c r="P1630" s="137"/>
      <c r="Q1630" s="137"/>
      <c r="R1630" s="137"/>
      <c r="S1630" s="137"/>
      <c r="T1630" s="138"/>
      <c r="AT1630" s="135" t="s">
        <v>179</v>
      </c>
      <c r="AU1630" s="135" t="s">
        <v>78</v>
      </c>
      <c r="AV1630" s="13" t="s">
        <v>76</v>
      </c>
      <c r="AW1630" s="13" t="s">
        <v>30</v>
      </c>
      <c r="AX1630" s="13" t="s">
        <v>68</v>
      </c>
      <c r="AY1630" s="135" t="s">
        <v>168</v>
      </c>
    </row>
    <row r="1631" spans="1:51" s="14" customFormat="1" ht="12">
      <c r="A1631" s="311"/>
      <c r="B1631" s="312"/>
      <c r="C1631" s="311"/>
      <c r="D1631" s="308" t="s">
        <v>179</v>
      </c>
      <c r="E1631" s="313" t="s">
        <v>3</v>
      </c>
      <c r="F1631" s="314" t="s">
        <v>1974</v>
      </c>
      <c r="G1631" s="311"/>
      <c r="H1631" s="315">
        <v>10.8</v>
      </c>
      <c r="I1631" s="268"/>
      <c r="J1631" s="311"/>
      <c r="K1631" s="311"/>
      <c r="L1631" s="139"/>
      <c r="M1631" s="141"/>
      <c r="N1631" s="142"/>
      <c r="O1631" s="142"/>
      <c r="P1631" s="142"/>
      <c r="Q1631" s="142"/>
      <c r="R1631" s="142"/>
      <c r="S1631" s="142"/>
      <c r="T1631" s="143"/>
      <c r="AT1631" s="140" t="s">
        <v>179</v>
      </c>
      <c r="AU1631" s="140" t="s">
        <v>78</v>
      </c>
      <c r="AV1631" s="14" t="s">
        <v>78</v>
      </c>
      <c r="AW1631" s="14" t="s">
        <v>30</v>
      </c>
      <c r="AX1631" s="14" t="s">
        <v>68</v>
      </c>
      <c r="AY1631" s="140" t="s">
        <v>168</v>
      </c>
    </row>
    <row r="1632" spans="1:51" s="14" customFormat="1" ht="12">
      <c r="A1632" s="311"/>
      <c r="B1632" s="312"/>
      <c r="C1632" s="311"/>
      <c r="D1632" s="308" t="s">
        <v>179</v>
      </c>
      <c r="E1632" s="313" t="s">
        <v>3</v>
      </c>
      <c r="F1632" s="314" t="s">
        <v>1975</v>
      </c>
      <c r="G1632" s="311"/>
      <c r="H1632" s="315">
        <v>3.35</v>
      </c>
      <c r="I1632" s="268"/>
      <c r="J1632" s="311"/>
      <c r="K1632" s="311"/>
      <c r="L1632" s="139"/>
      <c r="M1632" s="141"/>
      <c r="N1632" s="142"/>
      <c r="O1632" s="142"/>
      <c r="P1632" s="142"/>
      <c r="Q1632" s="142"/>
      <c r="R1632" s="142"/>
      <c r="S1632" s="142"/>
      <c r="T1632" s="143"/>
      <c r="AT1632" s="140" t="s">
        <v>179</v>
      </c>
      <c r="AU1632" s="140" t="s">
        <v>78</v>
      </c>
      <c r="AV1632" s="14" t="s">
        <v>78</v>
      </c>
      <c r="AW1632" s="14" t="s">
        <v>30</v>
      </c>
      <c r="AX1632" s="14" t="s">
        <v>68</v>
      </c>
      <c r="AY1632" s="140" t="s">
        <v>168</v>
      </c>
    </row>
    <row r="1633" spans="1:51" s="15" customFormat="1" ht="12">
      <c r="A1633" s="316"/>
      <c r="B1633" s="317"/>
      <c r="C1633" s="316"/>
      <c r="D1633" s="308" t="s">
        <v>179</v>
      </c>
      <c r="E1633" s="318" t="s">
        <v>3</v>
      </c>
      <c r="F1633" s="319" t="s">
        <v>186</v>
      </c>
      <c r="G1633" s="316"/>
      <c r="H1633" s="320">
        <v>20.55</v>
      </c>
      <c r="I1633" s="269"/>
      <c r="J1633" s="316"/>
      <c r="K1633" s="316"/>
      <c r="L1633" s="144"/>
      <c r="M1633" s="146"/>
      <c r="N1633" s="147"/>
      <c r="O1633" s="147"/>
      <c r="P1633" s="147"/>
      <c r="Q1633" s="147"/>
      <c r="R1633" s="147"/>
      <c r="S1633" s="147"/>
      <c r="T1633" s="148"/>
      <c r="AT1633" s="145" t="s">
        <v>179</v>
      </c>
      <c r="AU1633" s="145" t="s">
        <v>78</v>
      </c>
      <c r="AV1633" s="15" t="s">
        <v>175</v>
      </c>
      <c r="AW1633" s="15" t="s">
        <v>30</v>
      </c>
      <c r="AX1633" s="15" t="s">
        <v>76</v>
      </c>
      <c r="AY1633" s="145" t="s">
        <v>168</v>
      </c>
    </row>
    <row r="1634" spans="1:65" s="2" customFormat="1" ht="24.2" customHeight="1">
      <c r="A1634" s="273"/>
      <c r="B1634" s="276"/>
      <c r="C1634" s="298" t="s">
        <v>1976</v>
      </c>
      <c r="D1634" s="298" t="s">
        <v>170</v>
      </c>
      <c r="E1634" s="299" t="s">
        <v>1977</v>
      </c>
      <c r="F1634" s="300" t="s">
        <v>1978</v>
      </c>
      <c r="G1634" s="301" t="s">
        <v>824</v>
      </c>
      <c r="H1634" s="302">
        <v>533.25</v>
      </c>
      <c r="I1634" s="266"/>
      <c r="J1634" s="303">
        <f>ROUND(I1634*H1634,2)</f>
        <v>0</v>
      </c>
      <c r="K1634" s="300" t="s">
        <v>174</v>
      </c>
      <c r="L1634" s="32"/>
      <c r="M1634" s="126" t="s">
        <v>3</v>
      </c>
      <c r="N1634" s="127" t="s">
        <v>39</v>
      </c>
      <c r="O1634" s="128">
        <v>0</v>
      </c>
      <c r="P1634" s="128">
        <f>O1634*H1634</f>
        <v>0</v>
      </c>
      <c r="Q1634" s="128">
        <v>0</v>
      </c>
      <c r="R1634" s="128">
        <f>Q1634*H1634</f>
        <v>0</v>
      </c>
      <c r="S1634" s="128">
        <v>0</v>
      </c>
      <c r="T1634" s="129">
        <f>S1634*H1634</f>
        <v>0</v>
      </c>
      <c r="U1634" s="31"/>
      <c r="V1634" s="31"/>
      <c r="W1634" s="31"/>
      <c r="X1634" s="31"/>
      <c r="Y1634" s="31"/>
      <c r="Z1634" s="31"/>
      <c r="AA1634" s="31"/>
      <c r="AB1634" s="31"/>
      <c r="AC1634" s="31"/>
      <c r="AD1634" s="31"/>
      <c r="AE1634" s="31"/>
      <c r="AR1634" s="130" t="s">
        <v>323</v>
      </c>
      <c r="AT1634" s="130" t="s">
        <v>170</v>
      </c>
      <c r="AU1634" s="130" t="s">
        <v>78</v>
      </c>
      <c r="AY1634" s="19" t="s">
        <v>168</v>
      </c>
      <c r="BE1634" s="131">
        <f>IF(N1634="základní",J1634,0)</f>
        <v>0</v>
      </c>
      <c r="BF1634" s="131">
        <f>IF(N1634="snížená",J1634,0)</f>
        <v>0</v>
      </c>
      <c r="BG1634" s="131">
        <f>IF(N1634="zákl. přenesená",J1634,0)</f>
        <v>0</v>
      </c>
      <c r="BH1634" s="131">
        <f>IF(N1634="sníž. přenesená",J1634,0)</f>
        <v>0</v>
      </c>
      <c r="BI1634" s="131">
        <f>IF(N1634="nulová",J1634,0)</f>
        <v>0</v>
      </c>
      <c r="BJ1634" s="19" t="s">
        <v>76</v>
      </c>
      <c r="BK1634" s="131">
        <f>ROUND(I1634*H1634,2)</f>
        <v>0</v>
      </c>
      <c r="BL1634" s="19" t="s">
        <v>323</v>
      </c>
      <c r="BM1634" s="130" t="s">
        <v>1979</v>
      </c>
    </row>
    <row r="1635" spans="1:47" s="2" customFormat="1" ht="12">
      <c r="A1635" s="273"/>
      <c r="B1635" s="276"/>
      <c r="C1635" s="273"/>
      <c r="D1635" s="304" t="s">
        <v>177</v>
      </c>
      <c r="E1635" s="273"/>
      <c r="F1635" s="305" t="s">
        <v>1980</v>
      </c>
      <c r="G1635" s="273"/>
      <c r="H1635" s="273"/>
      <c r="I1635" s="263"/>
      <c r="J1635" s="273"/>
      <c r="K1635" s="273"/>
      <c r="L1635" s="32"/>
      <c r="M1635" s="132"/>
      <c r="N1635" s="133"/>
      <c r="O1635" s="50"/>
      <c r="P1635" s="50"/>
      <c r="Q1635" s="50"/>
      <c r="R1635" s="50"/>
      <c r="S1635" s="50"/>
      <c r="T1635" s="51"/>
      <c r="U1635" s="31"/>
      <c r="V1635" s="31"/>
      <c r="W1635" s="31"/>
      <c r="X1635" s="31"/>
      <c r="Y1635" s="31"/>
      <c r="Z1635" s="31"/>
      <c r="AA1635" s="31"/>
      <c r="AB1635" s="31"/>
      <c r="AC1635" s="31"/>
      <c r="AD1635" s="31"/>
      <c r="AE1635" s="31"/>
      <c r="AT1635" s="19" t="s">
        <v>177</v>
      </c>
      <c r="AU1635" s="19" t="s">
        <v>78</v>
      </c>
    </row>
    <row r="1636" spans="1:63" s="12" customFormat="1" ht="22.9" customHeight="1">
      <c r="A1636" s="291"/>
      <c r="B1636" s="292"/>
      <c r="C1636" s="291"/>
      <c r="D1636" s="293" t="s">
        <v>67</v>
      </c>
      <c r="E1636" s="296" t="s">
        <v>1981</v>
      </c>
      <c r="F1636" s="296" t="s">
        <v>1982</v>
      </c>
      <c r="G1636" s="291"/>
      <c r="H1636" s="291"/>
      <c r="I1636" s="271"/>
      <c r="J1636" s="297">
        <f>BK1636</f>
        <v>0</v>
      </c>
      <c r="K1636" s="291"/>
      <c r="L1636" s="118"/>
      <c r="M1636" s="120"/>
      <c r="N1636" s="121"/>
      <c r="O1636" s="121"/>
      <c r="P1636" s="122">
        <f>SUM(P1637:P1686)</f>
        <v>64.923768</v>
      </c>
      <c r="Q1636" s="121"/>
      <c r="R1636" s="122">
        <f>SUM(R1637:R1686)</f>
        <v>0.05175318</v>
      </c>
      <c r="S1636" s="121"/>
      <c r="T1636" s="123">
        <f>SUM(T1637:T1686)</f>
        <v>0</v>
      </c>
      <c r="AR1636" s="119" t="s">
        <v>78</v>
      </c>
      <c r="AT1636" s="124" t="s">
        <v>67</v>
      </c>
      <c r="AU1636" s="124" t="s">
        <v>76</v>
      </c>
      <c r="AY1636" s="119" t="s">
        <v>168</v>
      </c>
      <c r="BK1636" s="125">
        <f>SUM(BK1637:BK1686)</f>
        <v>0</v>
      </c>
    </row>
    <row r="1637" spans="1:65" s="2" customFormat="1" ht="16.5" customHeight="1">
      <c r="A1637" s="273"/>
      <c r="B1637" s="276"/>
      <c r="C1637" s="298" t="s">
        <v>1983</v>
      </c>
      <c r="D1637" s="298" t="s">
        <v>170</v>
      </c>
      <c r="E1637" s="299" t="s">
        <v>1984</v>
      </c>
      <c r="F1637" s="300" t="s">
        <v>1985</v>
      </c>
      <c r="G1637" s="301" t="s">
        <v>263</v>
      </c>
      <c r="H1637" s="302">
        <v>48.036</v>
      </c>
      <c r="I1637" s="266"/>
      <c r="J1637" s="303">
        <f>ROUND(I1637*H1637,2)</f>
        <v>0</v>
      </c>
      <c r="K1637" s="300" t="s">
        <v>174</v>
      </c>
      <c r="L1637" s="32"/>
      <c r="M1637" s="126" t="s">
        <v>3</v>
      </c>
      <c r="N1637" s="127" t="s">
        <v>39</v>
      </c>
      <c r="O1637" s="128">
        <v>0.158</v>
      </c>
      <c r="P1637" s="128">
        <f>O1637*H1637</f>
        <v>7.589688000000001</v>
      </c>
      <c r="Q1637" s="128">
        <v>0.00013</v>
      </c>
      <c r="R1637" s="128">
        <f>Q1637*H1637</f>
        <v>0.00624468</v>
      </c>
      <c r="S1637" s="128">
        <v>0</v>
      </c>
      <c r="T1637" s="129">
        <f>S1637*H1637</f>
        <v>0</v>
      </c>
      <c r="U1637" s="31"/>
      <c r="V1637" s="31"/>
      <c r="W1637" s="31"/>
      <c r="X1637" s="31"/>
      <c r="Y1637" s="31"/>
      <c r="Z1637" s="31"/>
      <c r="AA1637" s="31"/>
      <c r="AB1637" s="31"/>
      <c r="AC1637" s="31"/>
      <c r="AD1637" s="31"/>
      <c r="AE1637" s="31"/>
      <c r="AR1637" s="130" t="s">
        <v>323</v>
      </c>
      <c r="AT1637" s="130" t="s">
        <v>170</v>
      </c>
      <c r="AU1637" s="130" t="s">
        <v>78</v>
      </c>
      <c r="AY1637" s="19" t="s">
        <v>168</v>
      </c>
      <c r="BE1637" s="131">
        <f>IF(N1637="základní",J1637,0)</f>
        <v>0</v>
      </c>
      <c r="BF1637" s="131">
        <f>IF(N1637="snížená",J1637,0)</f>
        <v>0</v>
      </c>
      <c r="BG1637" s="131">
        <f>IF(N1637="zákl. přenesená",J1637,0)</f>
        <v>0</v>
      </c>
      <c r="BH1637" s="131">
        <f>IF(N1637="sníž. přenesená",J1637,0)</f>
        <v>0</v>
      </c>
      <c r="BI1637" s="131">
        <f>IF(N1637="nulová",J1637,0)</f>
        <v>0</v>
      </c>
      <c r="BJ1637" s="19" t="s">
        <v>76</v>
      </c>
      <c r="BK1637" s="131">
        <f>ROUND(I1637*H1637,2)</f>
        <v>0</v>
      </c>
      <c r="BL1637" s="19" t="s">
        <v>323</v>
      </c>
      <c r="BM1637" s="130" t="s">
        <v>1986</v>
      </c>
    </row>
    <row r="1638" spans="1:47" s="2" customFormat="1" ht="12">
      <c r="A1638" s="273"/>
      <c r="B1638" s="276"/>
      <c r="C1638" s="273"/>
      <c r="D1638" s="304" t="s">
        <v>177</v>
      </c>
      <c r="E1638" s="273"/>
      <c r="F1638" s="305" t="s">
        <v>1987</v>
      </c>
      <c r="G1638" s="273"/>
      <c r="H1638" s="273"/>
      <c r="I1638" s="263"/>
      <c r="J1638" s="273"/>
      <c r="K1638" s="273"/>
      <c r="L1638" s="32"/>
      <c r="M1638" s="132"/>
      <c r="N1638" s="133"/>
      <c r="O1638" s="50"/>
      <c r="P1638" s="50"/>
      <c r="Q1638" s="50"/>
      <c r="R1638" s="50"/>
      <c r="S1638" s="50"/>
      <c r="T1638" s="51"/>
      <c r="U1638" s="31"/>
      <c r="V1638" s="31"/>
      <c r="W1638" s="31"/>
      <c r="X1638" s="31"/>
      <c r="Y1638" s="31"/>
      <c r="Z1638" s="31"/>
      <c r="AA1638" s="31"/>
      <c r="AB1638" s="31"/>
      <c r="AC1638" s="31"/>
      <c r="AD1638" s="31"/>
      <c r="AE1638" s="31"/>
      <c r="AT1638" s="19" t="s">
        <v>177</v>
      </c>
      <c r="AU1638" s="19" t="s">
        <v>78</v>
      </c>
    </row>
    <row r="1639" spans="1:51" s="13" customFormat="1" ht="12">
      <c r="A1639" s="306"/>
      <c r="B1639" s="307"/>
      <c r="C1639" s="306"/>
      <c r="D1639" s="308" t="s">
        <v>179</v>
      </c>
      <c r="E1639" s="309" t="s">
        <v>3</v>
      </c>
      <c r="F1639" s="310" t="s">
        <v>1988</v>
      </c>
      <c r="G1639" s="306"/>
      <c r="H1639" s="309" t="s">
        <v>3</v>
      </c>
      <c r="I1639" s="267"/>
      <c r="J1639" s="306"/>
      <c r="K1639" s="306"/>
      <c r="L1639" s="134"/>
      <c r="M1639" s="136"/>
      <c r="N1639" s="137"/>
      <c r="O1639" s="137"/>
      <c r="P1639" s="137"/>
      <c r="Q1639" s="137"/>
      <c r="R1639" s="137"/>
      <c r="S1639" s="137"/>
      <c r="T1639" s="138"/>
      <c r="AT1639" s="135" t="s">
        <v>179</v>
      </c>
      <c r="AU1639" s="135" t="s">
        <v>78</v>
      </c>
      <c r="AV1639" s="13" t="s">
        <v>76</v>
      </c>
      <c r="AW1639" s="13" t="s">
        <v>30</v>
      </c>
      <c r="AX1639" s="13" t="s">
        <v>68</v>
      </c>
      <c r="AY1639" s="135" t="s">
        <v>168</v>
      </c>
    </row>
    <row r="1640" spans="1:51" s="13" customFormat="1" ht="12">
      <c r="A1640" s="306"/>
      <c r="B1640" s="307"/>
      <c r="C1640" s="306"/>
      <c r="D1640" s="308" t="s">
        <v>179</v>
      </c>
      <c r="E1640" s="309" t="s">
        <v>3</v>
      </c>
      <c r="F1640" s="310" t="s">
        <v>1989</v>
      </c>
      <c r="G1640" s="306"/>
      <c r="H1640" s="309" t="s">
        <v>3</v>
      </c>
      <c r="I1640" s="267"/>
      <c r="J1640" s="306"/>
      <c r="K1640" s="306"/>
      <c r="L1640" s="134"/>
      <c r="M1640" s="136"/>
      <c r="N1640" s="137"/>
      <c r="O1640" s="137"/>
      <c r="P1640" s="137"/>
      <c r="Q1640" s="137"/>
      <c r="R1640" s="137"/>
      <c r="S1640" s="137"/>
      <c r="T1640" s="138"/>
      <c r="AT1640" s="135" t="s">
        <v>179</v>
      </c>
      <c r="AU1640" s="135" t="s">
        <v>78</v>
      </c>
      <c r="AV1640" s="13" t="s">
        <v>76</v>
      </c>
      <c r="AW1640" s="13" t="s">
        <v>30</v>
      </c>
      <c r="AX1640" s="13" t="s">
        <v>68</v>
      </c>
      <c r="AY1640" s="135" t="s">
        <v>168</v>
      </c>
    </row>
    <row r="1641" spans="1:51" s="13" customFormat="1" ht="12">
      <c r="A1641" s="306"/>
      <c r="B1641" s="307"/>
      <c r="C1641" s="306"/>
      <c r="D1641" s="308" t="s">
        <v>179</v>
      </c>
      <c r="E1641" s="309" t="s">
        <v>3</v>
      </c>
      <c r="F1641" s="310" t="s">
        <v>1196</v>
      </c>
      <c r="G1641" s="306"/>
      <c r="H1641" s="309" t="s">
        <v>3</v>
      </c>
      <c r="I1641" s="267"/>
      <c r="J1641" s="306"/>
      <c r="K1641" s="306"/>
      <c r="L1641" s="134"/>
      <c r="M1641" s="136"/>
      <c r="N1641" s="137"/>
      <c r="O1641" s="137"/>
      <c r="P1641" s="137"/>
      <c r="Q1641" s="137"/>
      <c r="R1641" s="137"/>
      <c r="S1641" s="137"/>
      <c r="T1641" s="138"/>
      <c r="AT1641" s="135" t="s">
        <v>179</v>
      </c>
      <c r="AU1641" s="135" t="s">
        <v>78</v>
      </c>
      <c r="AV1641" s="13" t="s">
        <v>76</v>
      </c>
      <c r="AW1641" s="13" t="s">
        <v>30</v>
      </c>
      <c r="AX1641" s="13" t="s">
        <v>68</v>
      </c>
      <c r="AY1641" s="135" t="s">
        <v>168</v>
      </c>
    </row>
    <row r="1642" spans="1:51" s="14" customFormat="1" ht="12">
      <c r="A1642" s="311"/>
      <c r="B1642" s="312"/>
      <c r="C1642" s="311"/>
      <c r="D1642" s="308" t="s">
        <v>179</v>
      </c>
      <c r="E1642" s="313" t="s">
        <v>3</v>
      </c>
      <c r="F1642" s="314" t="s">
        <v>1990</v>
      </c>
      <c r="G1642" s="311"/>
      <c r="H1642" s="315">
        <v>5.76</v>
      </c>
      <c r="I1642" s="268"/>
      <c r="J1642" s="311"/>
      <c r="K1642" s="311"/>
      <c r="L1642" s="139"/>
      <c r="M1642" s="141"/>
      <c r="N1642" s="142"/>
      <c r="O1642" s="142"/>
      <c r="P1642" s="142"/>
      <c r="Q1642" s="142"/>
      <c r="R1642" s="142"/>
      <c r="S1642" s="142"/>
      <c r="T1642" s="143"/>
      <c r="AT1642" s="140" t="s">
        <v>179</v>
      </c>
      <c r="AU1642" s="140" t="s">
        <v>78</v>
      </c>
      <c r="AV1642" s="14" t="s">
        <v>78</v>
      </c>
      <c r="AW1642" s="14" t="s">
        <v>30</v>
      </c>
      <c r="AX1642" s="14" t="s">
        <v>68</v>
      </c>
      <c r="AY1642" s="140" t="s">
        <v>168</v>
      </c>
    </row>
    <row r="1643" spans="1:51" s="14" customFormat="1" ht="12">
      <c r="A1643" s="311"/>
      <c r="B1643" s="312"/>
      <c r="C1643" s="311"/>
      <c r="D1643" s="308" t="s">
        <v>179</v>
      </c>
      <c r="E1643" s="313" t="s">
        <v>3</v>
      </c>
      <c r="F1643" s="314" t="s">
        <v>1991</v>
      </c>
      <c r="G1643" s="311"/>
      <c r="H1643" s="315">
        <v>1.92</v>
      </c>
      <c r="I1643" s="268"/>
      <c r="J1643" s="311"/>
      <c r="K1643" s="311"/>
      <c r="L1643" s="139"/>
      <c r="M1643" s="141"/>
      <c r="N1643" s="142"/>
      <c r="O1643" s="142"/>
      <c r="P1643" s="142"/>
      <c r="Q1643" s="142"/>
      <c r="R1643" s="142"/>
      <c r="S1643" s="142"/>
      <c r="T1643" s="143"/>
      <c r="AT1643" s="140" t="s">
        <v>179</v>
      </c>
      <c r="AU1643" s="140" t="s">
        <v>78</v>
      </c>
      <c r="AV1643" s="14" t="s">
        <v>78</v>
      </c>
      <c r="AW1643" s="14" t="s">
        <v>30</v>
      </c>
      <c r="AX1643" s="14" t="s">
        <v>68</v>
      </c>
      <c r="AY1643" s="140" t="s">
        <v>168</v>
      </c>
    </row>
    <row r="1644" spans="1:51" s="14" customFormat="1" ht="12">
      <c r="A1644" s="311"/>
      <c r="B1644" s="312"/>
      <c r="C1644" s="311"/>
      <c r="D1644" s="308" t="s">
        <v>179</v>
      </c>
      <c r="E1644" s="313" t="s">
        <v>3</v>
      </c>
      <c r="F1644" s="314" t="s">
        <v>1992</v>
      </c>
      <c r="G1644" s="311"/>
      <c r="H1644" s="315">
        <v>1.2</v>
      </c>
      <c r="I1644" s="268"/>
      <c r="J1644" s="311"/>
      <c r="K1644" s="311"/>
      <c r="L1644" s="139"/>
      <c r="M1644" s="141"/>
      <c r="N1644" s="142"/>
      <c r="O1644" s="142"/>
      <c r="P1644" s="142"/>
      <c r="Q1644" s="142"/>
      <c r="R1644" s="142"/>
      <c r="S1644" s="142"/>
      <c r="T1644" s="143"/>
      <c r="AT1644" s="140" t="s">
        <v>179</v>
      </c>
      <c r="AU1644" s="140" t="s">
        <v>78</v>
      </c>
      <c r="AV1644" s="14" t="s">
        <v>78</v>
      </c>
      <c r="AW1644" s="14" t="s">
        <v>30</v>
      </c>
      <c r="AX1644" s="14" t="s">
        <v>68</v>
      </c>
      <c r="AY1644" s="140" t="s">
        <v>168</v>
      </c>
    </row>
    <row r="1645" spans="1:51" s="13" customFormat="1" ht="12">
      <c r="A1645" s="306"/>
      <c r="B1645" s="307"/>
      <c r="C1645" s="306"/>
      <c r="D1645" s="308" t="s">
        <v>179</v>
      </c>
      <c r="E1645" s="309" t="s">
        <v>3</v>
      </c>
      <c r="F1645" s="310" t="s">
        <v>1361</v>
      </c>
      <c r="G1645" s="306"/>
      <c r="H1645" s="309" t="s">
        <v>3</v>
      </c>
      <c r="I1645" s="267"/>
      <c r="J1645" s="306"/>
      <c r="K1645" s="306"/>
      <c r="L1645" s="134"/>
      <c r="M1645" s="136"/>
      <c r="N1645" s="137"/>
      <c r="O1645" s="137"/>
      <c r="P1645" s="137"/>
      <c r="Q1645" s="137"/>
      <c r="R1645" s="137"/>
      <c r="S1645" s="137"/>
      <c r="T1645" s="138"/>
      <c r="AT1645" s="135" t="s">
        <v>179</v>
      </c>
      <c r="AU1645" s="135" t="s">
        <v>78</v>
      </c>
      <c r="AV1645" s="13" t="s">
        <v>76</v>
      </c>
      <c r="AW1645" s="13" t="s">
        <v>30</v>
      </c>
      <c r="AX1645" s="13" t="s">
        <v>68</v>
      </c>
      <c r="AY1645" s="135" t="s">
        <v>168</v>
      </c>
    </row>
    <row r="1646" spans="1:51" s="14" customFormat="1" ht="12">
      <c r="A1646" s="311"/>
      <c r="B1646" s="312"/>
      <c r="C1646" s="311"/>
      <c r="D1646" s="308" t="s">
        <v>179</v>
      </c>
      <c r="E1646" s="313" t="s">
        <v>3</v>
      </c>
      <c r="F1646" s="314" t="s">
        <v>1993</v>
      </c>
      <c r="G1646" s="311"/>
      <c r="H1646" s="315">
        <v>10.56</v>
      </c>
      <c r="I1646" s="268"/>
      <c r="J1646" s="311"/>
      <c r="K1646" s="311"/>
      <c r="L1646" s="139"/>
      <c r="M1646" s="141"/>
      <c r="N1646" s="142"/>
      <c r="O1646" s="142"/>
      <c r="P1646" s="142"/>
      <c r="Q1646" s="142"/>
      <c r="R1646" s="142"/>
      <c r="S1646" s="142"/>
      <c r="T1646" s="143"/>
      <c r="AT1646" s="140" t="s">
        <v>179</v>
      </c>
      <c r="AU1646" s="140" t="s">
        <v>78</v>
      </c>
      <c r="AV1646" s="14" t="s">
        <v>78</v>
      </c>
      <c r="AW1646" s="14" t="s">
        <v>30</v>
      </c>
      <c r="AX1646" s="14" t="s">
        <v>68</v>
      </c>
      <c r="AY1646" s="140" t="s">
        <v>168</v>
      </c>
    </row>
    <row r="1647" spans="1:51" s="13" customFormat="1" ht="12">
      <c r="A1647" s="306"/>
      <c r="B1647" s="307"/>
      <c r="C1647" s="306"/>
      <c r="D1647" s="308" t="s">
        <v>179</v>
      </c>
      <c r="E1647" s="309" t="s">
        <v>3</v>
      </c>
      <c r="F1647" s="310" t="s">
        <v>1363</v>
      </c>
      <c r="G1647" s="306"/>
      <c r="H1647" s="309" t="s">
        <v>3</v>
      </c>
      <c r="I1647" s="267"/>
      <c r="J1647" s="306"/>
      <c r="K1647" s="306"/>
      <c r="L1647" s="134"/>
      <c r="M1647" s="136"/>
      <c r="N1647" s="137"/>
      <c r="O1647" s="137"/>
      <c r="P1647" s="137"/>
      <c r="Q1647" s="137"/>
      <c r="R1647" s="137"/>
      <c r="S1647" s="137"/>
      <c r="T1647" s="138"/>
      <c r="AT1647" s="135" t="s">
        <v>179</v>
      </c>
      <c r="AU1647" s="135" t="s">
        <v>78</v>
      </c>
      <c r="AV1647" s="13" t="s">
        <v>76</v>
      </c>
      <c r="AW1647" s="13" t="s">
        <v>30</v>
      </c>
      <c r="AX1647" s="13" t="s">
        <v>68</v>
      </c>
      <c r="AY1647" s="135" t="s">
        <v>168</v>
      </c>
    </row>
    <row r="1648" spans="1:51" s="14" customFormat="1" ht="12">
      <c r="A1648" s="311"/>
      <c r="B1648" s="312"/>
      <c r="C1648" s="311"/>
      <c r="D1648" s="308" t="s">
        <v>179</v>
      </c>
      <c r="E1648" s="313" t="s">
        <v>3</v>
      </c>
      <c r="F1648" s="314" t="s">
        <v>1994</v>
      </c>
      <c r="G1648" s="311"/>
      <c r="H1648" s="315">
        <v>7.776</v>
      </c>
      <c r="I1648" s="268"/>
      <c r="J1648" s="311"/>
      <c r="K1648" s="311"/>
      <c r="L1648" s="139"/>
      <c r="M1648" s="141"/>
      <c r="N1648" s="142"/>
      <c r="O1648" s="142"/>
      <c r="P1648" s="142"/>
      <c r="Q1648" s="142"/>
      <c r="R1648" s="142"/>
      <c r="S1648" s="142"/>
      <c r="T1648" s="143"/>
      <c r="AT1648" s="140" t="s">
        <v>179</v>
      </c>
      <c r="AU1648" s="140" t="s">
        <v>78</v>
      </c>
      <c r="AV1648" s="14" t="s">
        <v>78</v>
      </c>
      <c r="AW1648" s="14" t="s">
        <v>30</v>
      </c>
      <c r="AX1648" s="14" t="s">
        <v>68</v>
      </c>
      <c r="AY1648" s="140" t="s">
        <v>168</v>
      </c>
    </row>
    <row r="1649" spans="1:51" s="14" customFormat="1" ht="12">
      <c r="A1649" s="311"/>
      <c r="B1649" s="312"/>
      <c r="C1649" s="311"/>
      <c r="D1649" s="308" t="s">
        <v>179</v>
      </c>
      <c r="E1649" s="313" t="s">
        <v>3</v>
      </c>
      <c r="F1649" s="314" t="s">
        <v>1995</v>
      </c>
      <c r="G1649" s="311"/>
      <c r="H1649" s="315">
        <v>4.32</v>
      </c>
      <c r="I1649" s="268"/>
      <c r="J1649" s="311"/>
      <c r="K1649" s="311"/>
      <c r="L1649" s="139"/>
      <c r="M1649" s="141"/>
      <c r="N1649" s="142"/>
      <c r="O1649" s="142"/>
      <c r="P1649" s="142"/>
      <c r="Q1649" s="142"/>
      <c r="R1649" s="142"/>
      <c r="S1649" s="142"/>
      <c r="T1649" s="143"/>
      <c r="AT1649" s="140" t="s">
        <v>179</v>
      </c>
      <c r="AU1649" s="140" t="s">
        <v>78</v>
      </c>
      <c r="AV1649" s="14" t="s">
        <v>78</v>
      </c>
      <c r="AW1649" s="14" t="s">
        <v>30</v>
      </c>
      <c r="AX1649" s="14" t="s">
        <v>68</v>
      </c>
      <c r="AY1649" s="140" t="s">
        <v>168</v>
      </c>
    </row>
    <row r="1650" spans="1:51" s="16" customFormat="1" ht="12">
      <c r="A1650" s="321"/>
      <c r="B1650" s="322"/>
      <c r="C1650" s="321"/>
      <c r="D1650" s="308" t="s">
        <v>179</v>
      </c>
      <c r="E1650" s="323" t="s">
        <v>3</v>
      </c>
      <c r="F1650" s="324" t="s">
        <v>198</v>
      </c>
      <c r="G1650" s="321"/>
      <c r="H1650" s="325">
        <v>31.536</v>
      </c>
      <c r="I1650" s="270"/>
      <c r="J1650" s="321"/>
      <c r="K1650" s="321"/>
      <c r="L1650" s="149"/>
      <c r="M1650" s="151"/>
      <c r="N1650" s="152"/>
      <c r="O1650" s="152"/>
      <c r="P1650" s="152"/>
      <c r="Q1650" s="152"/>
      <c r="R1650" s="152"/>
      <c r="S1650" s="152"/>
      <c r="T1650" s="153"/>
      <c r="AT1650" s="150" t="s">
        <v>179</v>
      </c>
      <c r="AU1650" s="150" t="s">
        <v>78</v>
      </c>
      <c r="AV1650" s="16" t="s">
        <v>199</v>
      </c>
      <c r="AW1650" s="16" t="s">
        <v>30</v>
      </c>
      <c r="AX1650" s="16" t="s">
        <v>68</v>
      </c>
      <c r="AY1650" s="150" t="s">
        <v>168</v>
      </c>
    </row>
    <row r="1651" spans="1:51" s="13" customFormat="1" ht="12">
      <c r="A1651" s="306"/>
      <c r="B1651" s="307"/>
      <c r="C1651" s="306"/>
      <c r="D1651" s="308" t="s">
        <v>179</v>
      </c>
      <c r="E1651" s="309" t="s">
        <v>3</v>
      </c>
      <c r="F1651" s="310" t="s">
        <v>1996</v>
      </c>
      <c r="G1651" s="306"/>
      <c r="H1651" s="309" t="s">
        <v>3</v>
      </c>
      <c r="I1651" s="267"/>
      <c r="J1651" s="306"/>
      <c r="K1651" s="306"/>
      <c r="L1651" s="134"/>
      <c r="M1651" s="136"/>
      <c r="N1651" s="137"/>
      <c r="O1651" s="137"/>
      <c r="P1651" s="137"/>
      <c r="Q1651" s="137"/>
      <c r="R1651" s="137"/>
      <c r="S1651" s="137"/>
      <c r="T1651" s="138"/>
      <c r="AT1651" s="135" t="s">
        <v>179</v>
      </c>
      <c r="AU1651" s="135" t="s">
        <v>78</v>
      </c>
      <c r="AV1651" s="13" t="s">
        <v>76</v>
      </c>
      <c r="AW1651" s="13" t="s">
        <v>30</v>
      </c>
      <c r="AX1651" s="13" t="s">
        <v>68</v>
      </c>
      <c r="AY1651" s="135" t="s">
        <v>168</v>
      </c>
    </row>
    <row r="1652" spans="1:51" s="14" customFormat="1" ht="12">
      <c r="A1652" s="311"/>
      <c r="B1652" s="312"/>
      <c r="C1652" s="311"/>
      <c r="D1652" s="308" t="s">
        <v>179</v>
      </c>
      <c r="E1652" s="313" t="s">
        <v>3</v>
      </c>
      <c r="F1652" s="314" t="s">
        <v>1997</v>
      </c>
      <c r="G1652" s="311"/>
      <c r="H1652" s="315">
        <v>16.5</v>
      </c>
      <c r="I1652" s="268"/>
      <c r="J1652" s="311"/>
      <c r="K1652" s="311"/>
      <c r="L1652" s="139"/>
      <c r="M1652" s="141"/>
      <c r="N1652" s="142"/>
      <c r="O1652" s="142"/>
      <c r="P1652" s="142"/>
      <c r="Q1652" s="142"/>
      <c r="R1652" s="142"/>
      <c r="S1652" s="142"/>
      <c r="T1652" s="143"/>
      <c r="AT1652" s="140" t="s">
        <v>179</v>
      </c>
      <c r="AU1652" s="140" t="s">
        <v>78</v>
      </c>
      <c r="AV1652" s="14" t="s">
        <v>78</v>
      </c>
      <c r="AW1652" s="14" t="s">
        <v>30</v>
      </c>
      <c r="AX1652" s="14" t="s">
        <v>68</v>
      </c>
      <c r="AY1652" s="140" t="s">
        <v>168</v>
      </c>
    </row>
    <row r="1653" spans="1:51" s="16" customFormat="1" ht="12">
      <c r="A1653" s="321"/>
      <c r="B1653" s="322"/>
      <c r="C1653" s="321"/>
      <c r="D1653" s="308" t="s">
        <v>179</v>
      </c>
      <c r="E1653" s="323" t="s">
        <v>3</v>
      </c>
      <c r="F1653" s="324" t="s">
        <v>198</v>
      </c>
      <c r="G1653" s="321"/>
      <c r="H1653" s="325">
        <v>16.5</v>
      </c>
      <c r="I1653" s="270"/>
      <c r="J1653" s="321"/>
      <c r="K1653" s="321"/>
      <c r="L1653" s="149"/>
      <c r="M1653" s="151"/>
      <c r="N1653" s="152"/>
      <c r="O1653" s="152"/>
      <c r="P1653" s="152"/>
      <c r="Q1653" s="152"/>
      <c r="R1653" s="152"/>
      <c r="S1653" s="152"/>
      <c r="T1653" s="153"/>
      <c r="AT1653" s="150" t="s">
        <v>179</v>
      </c>
      <c r="AU1653" s="150" t="s">
        <v>78</v>
      </c>
      <c r="AV1653" s="16" t="s">
        <v>199</v>
      </c>
      <c r="AW1653" s="16" t="s">
        <v>30</v>
      </c>
      <c r="AX1653" s="16" t="s">
        <v>68</v>
      </c>
      <c r="AY1653" s="150" t="s">
        <v>168</v>
      </c>
    </row>
    <row r="1654" spans="1:51" s="15" customFormat="1" ht="12">
      <c r="A1654" s="316"/>
      <c r="B1654" s="317"/>
      <c r="C1654" s="316"/>
      <c r="D1654" s="308" t="s">
        <v>179</v>
      </c>
      <c r="E1654" s="318" t="s">
        <v>3</v>
      </c>
      <c r="F1654" s="319" t="s">
        <v>186</v>
      </c>
      <c r="G1654" s="316"/>
      <c r="H1654" s="320">
        <v>48.036</v>
      </c>
      <c r="I1654" s="269"/>
      <c r="J1654" s="316"/>
      <c r="K1654" s="316"/>
      <c r="L1654" s="144"/>
      <c r="M1654" s="146"/>
      <c r="N1654" s="147"/>
      <c r="O1654" s="147"/>
      <c r="P1654" s="147"/>
      <c r="Q1654" s="147"/>
      <c r="R1654" s="147"/>
      <c r="S1654" s="147"/>
      <c r="T1654" s="148"/>
      <c r="AT1654" s="145" t="s">
        <v>179</v>
      </c>
      <c r="AU1654" s="145" t="s">
        <v>78</v>
      </c>
      <c r="AV1654" s="15" t="s">
        <v>175</v>
      </c>
      <c r="AW1654" s="15" t="s">
        <v>30</v>
      </c>
      <c r="AX1654" s="15" t="s">
        <v>76</v>
      </c>
      <c r="AY1654" s="145" t="s">
        <v>168</v>
      </c>
    </row>
    <row r="1655" spans="1:65" s="2" customFormat="1" ht="16.5" customHeight="1">
      <c r="A1655" s="273"/>
      <c r="B1655" s="276"/>
      <c r="C1655" s="298" t="s">
        <v>1998</v>
      </c>
      <c r="D1655" s="298" t="s">
        <v>170</v>
      </c>
      <c r="E1655" s="299" t="s">
        <v>1999</v>
      </c>
      <c r="F1655" s="300" t="s">
        <v>2000</v>
      </c>
      <c r="G1655" s="301" t="s">
        <v>263</v>
      </c>
      <c r="H1655" s="302">
        <v>39.036</v>
      </c>
      <c r="I1655" s="266"/>
      <c r="J1655" s="303">
        <f>ROUND(I1655*H1655,2)</f>
        <v>0</v>
      </c>
      <c r="K1655" s="300" t="s">
        <v>174</v>
      </c>
      <c r="L1655" s="32"/>
      <c r="M1655" s="126" t="s">
        <v>3</v>
      </c>
      <c r="N1655" s="127" t="s">
        <v>39</v>
      </c>
      <c r="O1655" s="128">
        <v>0.3</v>
      </c>
      <c r="P1655" s="128">
        <f>O1655*H1655</f>
        <v>11.7108</v>
      </c>
      <c r="Q1655" s="128">
        <v>0.00025</v>
      </c>
      <c r="R1655" s="128">
        <f>Q1655*H1655</f>
        <v>0.009759</v>
      </c>
      <c r="S1655" s="128">
        <v>0</v>
      </c>
      <c r="T1655" s="129">
        <f>S1655*H1655</f>
        <v>0</v>
      </c>
      <c r="U1655" s="31"/>
      <c r="V1655" s="31"/>
      <c r="W1655" s="31"/>
      <c r="X1655" s="31"/>
      <c r="Y1655" s="31"/>
      <c r="Z1655" s="31"/>
      <c r="AA1655" s="31"/>
      <c r="AB1655" s="31"/>
      <c r="AC1655" s="31"/>
      <c r="AD1655" s="31"/>
      <c r="AE1655" s="31"/>
      <c r="AR1655" s="130" t="s">
        <v>323</v>
      </c>
      <c r="AT1655" s="130" t="s">
        <v>170</v>
      </c>
      <c r="AU1655" s="130" t="s">
        <v>78</v>
      </c>
      <c r="AY1655" s="19" t="s">
        <v>168</v>
      </c>
      <c r="BE1655" s="131">
        <f>IF(N1655="základní",J1655,0)</f>
        <v>0</v>
      </c>
      <c r="BF1655" s="131">
        <f>IF(N1655="snížená",J1655,0)</f>
        <v>0</v>
      </c>
      <c r="BG1655" s="131">
        <f>IF(N1655="zákl. přenesená",J1655,0)</f>
        <v>0</v>
      </c>
      <c r="BH1655" s="131">
        <f>IF(N1655="sníž. přenesená",J1655,0)</f>
        <v>0</v>
      </c>
      <c r="BI1655" s="131">
        <f>IF(N1655="nulová",J1655,0)</f>
        <v>0</v>
      </c>
      <c r="BJ1655" s="19" t="s">
        <v>76</v>
      </c>
      <c r="BK1655" s="131">
        <f>ROUND(I1655*H1655,2)</f>
        <v>0</v>
      </c>
      <c r="BL1655" s="19" t="s">
        <v>323</v>
      </c>
      <c r="BM1655" s="130" t="s">
        <v>2001</v>
      </c>
    </row>
    <row r="1656" spans="1:47" s="2" customFormat="1" ht="12">
      <c r="A1656" s="273"/>
      <c r="B1656" s="276"/>
      <c r="C1656" s="273"/>
      <c r="D1656" s="304" t="s">
        <v>177</v>
      </c>
      <c r="E1656" s="273"/>
      <c r="F1656" s="305" t="s">
        <v>2002</v>
      </c>
      <c r="G1656" s="273"/>
      <c r="H1656" s="273"/>
      <c r="I1656" s="263"/>
      <c r="J1656" s="273"/>
      <c r="K1656" s="273"/>
      <c r="L1656" s="32"/>
      <c r="M1656" s="132"/>
      <c r="N1656" s="133"/>
      <c r="O1656" s="50"/>
      <c r="P1656" s="50"/>
      <c r="Q1656" s="50"/>
      <c r="R1656" s="50"/>
      <c r="S1656" s="50"/>
      <c r="T1656" s="51"/>
      <c r="U1656" s="31"/>
      <c r="V1656" s="31"/>
      <c r="W1656" s="31"/>
      <c r="X1656" s="31"/>
      <c r="Y1656" s="31"/>
      <c r="Z1656" s="31"/>
      <c r="AA1656" s="31"/>
      <c r="AB1656" s="31"/>
      <c r="AC1656" s="31"/>
      <c r="AD1656" s="31"/>
      <c r="AE1656" s="31"/>
      <c r="AT1656" s="19" t="s">
        <v>177</v>
      </c>
      <c r="AU1656" s="19" t="s">
        <v>78</v>
      </c>
    </row>
    <row r="1657" spans="1:51" s="13" customFormat="1" ht="12">
      <c r="A1657" s="306"/>
      <c r="B1657" s="307"/>
      <c r="C1657" s="306"/>
      <c r="D1657" s="308" t="s">
        <v>179</v>
      </c>
      <c r="E1657" s="309" t="s">
        <v>3</v>
      </c>
      <c r="F1657" s="310" t="s">
        <v>1988</v>
      </c>
      <c r="G1657" s="306"/>
      <c r="H1657" s="309" t="s">
        <v>3</v>
      </c>
      <c r="I1657" s="267"/>
      <c r="J1657" s="306"/>
      <c r="K1657" s="306"/>
      <c r="L1657" s="134"/>
      <c r="M1657" s="136"/>
      <c r="N1657" s="137"/>
      <c r="O1657" s="137"/>
      <c r="P1657" s="137"/>
      <c r="Q1657" s="137"/>
      <c r="R1657" s="137"/>
      <c r="S1657" s="137"/>
      <c r="T1657" s="138"/>
      <c r="AT1657" s="135" t="s">
        <v>179</v>
      </c>
      <c r="AU1657" s="135" t="s">
        <v>78</v>
      </c>
      <c r="AV1657" s="13" t="s">
        <v>76</v>
      </c>
      <c r="AW1657" s="13" t="s">
        <v>30</v>
      </c>
      <c r="AX1657" s="13" t="s">
        <v>68</v>
      </c>
      <c r="AY1657" s="135" t="s">
        <v>168</v>
      </c>
    </row>
    <row r="1658" spans="1:51" s="13" customFormat="1" ht="12">
      <c r="A1658" s="306"/>
      <c r="B1658" s="307"/>
      <c r="C1658" s="306"/>
      <c r="D1658" s="308" t="s">
        <v>179</v>
      </c>
      <c r="E1658" s="309" t="s">
        <v>3</v>
      </c>
      <c r="F1658" s="310" t="s">
        <v>1989</v>
      </c>
      <c r="G1658" s="306"/>
      <c r="H1658" s="309" t="s">
        <v>3</v>
      </c>
      <c r="I1658" s="267"/>
      <c r="J1658" s="306"/>
      <c r="K1658" s="306"/>
      <c r="L1658" s="134"/>
      <c r="M1658" s="136"/>
      <c r="N1658" s="137"/>
      <c r="O1658" s="137"/>
      <c r="P1658" s="137"/>
      <c r="Q1658" s="137"/>
      <c r="R1658" s="137"/>
      <c r="S1658" s="137"/>
      <c r="T1658" s="138"/>
      <c r="AT1658" s="135" t="s">
        <v>179</v>
      </c>
      <c r="AU1658" s="135" t="s">
        <v>78</v>
      </c>
      <c r="AV1658" s="13" t="s">
        <v>76</v>
      </c>
      <c r="AW1658" s="13" t="s">
        <v>30</v>
      </c>
      <c r="AX1658" s="13" t="s">
        <v>68</v>
      </c>
      <c r="AY1658" s="135" t="s">
        <v>168</v>
      </c>
    </row>
    <row r="1659" spans="1:51" s="13" customFormat="1" ht="12">
      <c r="A1659" s="306"/>
      <c r="B1659" s="307"/>
      <c r="C1659" s="306"/>
      <c r="D1659" s="308" t="s">
        <v>179</v>
      </c>
      <c r="E1659" s="309" t="s">
        <v>3</v>
      </c>
      <c r="F1659" s="310" t="s">
        <v>1196</v>
      </c>
      <c r="G1659" s="306"/>
      <c r="H1659" s="309" t="s">
        <v>3</v>
      </c>
      <c r="I1659" s="267"/>
      <c r="J1659" s="306"/>
      <c r="K1659" s="306"/>
      <c r="L1659" s="134"/>
      <c r="M1659" s="136"/>
      <c r="N1659" s="137"/>
      <c r="O1659" s="137"/>
      <c r="P1659" s="137"/>
      <c r="Q1659" s="137"/>
      <c r="R1659" s="137"/>
      <c r="S1659" s="137"/>
      <c r="T1659" s="138"/>
      <c r="AT1659" s="135" t="s">
        <v>179</v>
      </c>
      <c r="AU1659" s="135" t="s">
        <v>78</v>
      </c>
      <c r="AV1659" s="13" t="s">
        <v>76</v>
      </c>
      <c r="AW1659" s="13" t="s">
        <v>30</v>
      </c>
      <c r="AX1659" s="13" t="s">
        <v>68</v>
      </c>
      <c r="AY1659" s="135" t="s">
        <v>168</v>
      </c>
    </row>
    <row r="1660" spans="1:51" s="14" customFormat="1" ht="12">
      <c r="A1660" s="311"/>
      <c r="B1660" s="312"/>
      <c r="C1660" s="311"/>
      <c r="D1660" s="308" t="s">
        <v>179</v>
      </c>
      <c r="E1660" s="313" t="s">
        <v>3</v>
      </c>
      <c r="F1660" s="314" t="s">
        <v>1990</v>
      </c>
      <c r="G1660" s="311"/>
      <c r="H1660" s="315">
        <v>5.76</v>
      </c>
      <c r="I1660" s="268"/>
      <c r="J1660" s="311"/>
      <c r="K1660" s="311"/>
      <c r="L1660" s="139"/>
      <c r="M1660" s="141"/>
      <c r="N1660" s="142"/>
      <c r="O1660" s="142"/>
      <c r="P1660" s="142"/>
      <c r="Q1660" s="142"/>
      <c r="R1660" s="142"/>
      <c r="S1660" s="142"/>
      <c r="T1660" s="143"/>
      <c r="AT1660" s="140" t="s">
        <v>179</v>
      </c>
      <c r="AU1660" s="140" t="s">
        <v>78</v>
      </c>
      <c r="AV1660" s="14" t="s">
        <v>78</v>
      </c>
      <c r="AW1660" s="14" t="s">
        <v>30</v>
      </c>
      <c r="AX1660" s="14" t="s">
        <v>68</v>
      </c>
      <c r="AY1660" s="140" t="s">
        <v>168</v>
      </c>
    </row>
    <row r="1661" spans="1:51" s="14" customFormat="1" ht="12">
      <c r="A1661" s="311"/>
      <c r="B1661" s="312"/>
      <c r="C1661" s="311"/>
      <c r="D1661" s="308" t="s">
        <v>179</v>
      </c>
      <c r="E1661" s="313" t="s">
        <v>3</v>
      </c>
      <c r="F1661" s="314" t="s">
        <v>1991</v>
      </c>
      <c r="G1661" s="311"/>
      <c r="H1661" s="315">
        <v>1.92</v>
      </c>
      <c r="I1661" s="268"/>
      <c r="J1661" s="311"/>
      <c r="K1661" s="311"/>
      <c r="L1661" s="139"/>
      <c r="M1661" s="141"/>
      <c r="N1661" s="142"/>
      <c r="O1661" s="142"/>
      <c r="P1661" s="142"/>
      <c r="Q1661" s="142"/>
      <c r="R1661" s="142"/>
      <c r="S1661" s="142"/>
      <c r="T1661" s="143"/>
      <c r="AT1661" s="140" t="s">
        <v>179</v>
      </c>
      <c r="AU1661" s="140" t="s">
        <v>78</v>
      </c>
      <c r="AV1661" s="14" t="s">
        <v>78</v>
      </c>
      <c r="AW1661" s="14" t="s">
        <v>30</v>
      </c>
      <c r="AX1661" s="14" t="s">
        <v>68</v>
      </c>
      <c r="AY1661" s="140" t="s">
        <v>168</v>
      </c>
    </row>
    <row r="1662" spans="1:51" s="14" customFormat="1" ht="12">
      <c r="A1662" s="311"/>
      <c r="B1662" s="312"/>
      <c r="C1662" s="311"/>
      <c r="D1662" s="308" t="s">
        <v>179</v>
      </c>
      <c r="E1662" s="313" t="s">
        <v>3</v>
      </c>
      <c r="F1662" s="314" t="s">
        <v>1992</v>
      </c>
      <c r="G1662" s="311"/>
      <c r="H1662" s="315">
        <v>1.2</v>
      </c>
      <c r="I1662" s="268"/>
      <c r="J1662" s="311"/>
      <c r="K1662" s="311"/>
      <c r="L1662" s="139"/>
      <c r="M1662" s="141"/>
      <c r="N1662" s="142"/>
      <c r="O1662" s="142"/>
      <c r="P1662" s="142"/>
      <c r="Q1662" s="142"/>
      <c r="R1662" s="142"/>
      <c r="S1662" s="142"/>
      <c r="T1662" s="143"/>
      <c r="AT1662" s="140" t="s">
        <v>179</v>
      </c>
      <c r="AU1662" s="140" t="s">
        <v>78</v>
      </c>
      <c r="AV1662" s="14" t="s">
        <v>78</v>
      </c>
      <c r="AW1662" s="14" t="s">
        <v>30</v>
      </c>
      <c r="AX1662" s="14" t="s">
        <v>68</v>
      </c>
      <c r="AY1662" s="140" t="s">
        <v>168</v>
      </c>
    </row>
    <row r="1663" spans="1:51" s="13" customFormat="1" ht="12">
      <c r="A1663" s="306"/>
      <c r="B1663" s="307"/>
      <c r="C1663" s="306"/>
      <c r="D1663" s="308" t="s">
        <v>179</v>
      </c>
      <c r="E1663" s="309" t="s">
        <v>3</v>
      </c>
      <c r="F1663" s="310" t="s">
        <v>1361</v>
      </c>
      <c r="G1663" s="306"/>
      <c r="H1663" s="309" t="s">
        <v>3</v>
      </c>
      <c r="I1663" s="267"/>
      <c r="J1663" s="306"/>
      <c r="K1663" s="306"/>
      <c r="L1663" s="134"/>
      <c r="M1663" s="136"/>
      <c r="N1663" s="137"/>
      <c r="O1663" s="137"/>
      <c r="P1663" s="137"/>
      <c r="Q1663" s="137"/>
      <c r="R1663" s="137"/>
      <c r="S1663" s="137"/>
      <c r="T1663" s="138"/>
      <c r="AT1663" s="135" t="s">
        <v>179</v>
      </c>
      <c r="AU1663" s="135" t="s">
        <v>78</v>
      </c>
      <c r="AV1663" s="13" t="s">
        <v>76</v>
      </c>
      <c r="AW1663" s="13" t="s">
        <v>30</v>
      </c>
      <c r="AX1663" s="13" t="s">
        <v>68</v>
      </c>
      <c r="AY1663" s="135" t="s">
        <v>168</v>
      </c>
    </row>
    <row r="1664" spans="1:51" s="14" customFormat="1" ht="12">
      <c r="A1664" s="311"/>
      <c r="B1664" s="312"/>
      <c r="C1664" s="311"/>
      <c r="D1664" s="308" t="s">
        <v>179</v>
      </c>
      <c r="E1664" s="313" t="s">
        <v>3</v>
      </c>
      <c r="F1664" s="314" t="s">
        <v>1993</v>
      </c>
      <c r="G1664" s="311"/>
      <c r="H1664" s="315">
        <v>10.56</v>
      </c>
      <c r="I1664" s="268"/>
      <c r="J1664" s="311"/>
      <c r="K1664" s="311"/>
      <c r="L1664" s="139"/>
      <c r="M1664" s="141"/>
      <c r="N1664" s="142"/>
      <c r="O1664" s="142"/>
      <c r="P1664" s="142"/>
      <c r="Q1664" s="142"/>
      <c r="R1664" s="142"/>
      <c r="S1664" s="142"/>
      <c r="T1664" s="143"/>
      <c r="AT1664" s="140" t="s">
        <v>179</v>
      </c>
      <c r="AU1664" s="140" t="s">
        <v>78</v>
      </c>
      <c r="AV1664" s="14" t="s">
        <v>78</v>
      </c>
      <c r="AW1664" s="14" t="s">
        <v>30</v>
      </c>
      <c r="AX1664" s="14" t="s">
        <v>68</v>
      </c>
      <c r="AY1664" s="140" t="s">
        <v>168</v>
      </c>
    </row>
    <row r="1665" spans="1:51" s="13" customFormat="1" ht="12">
      <c r="A1665" s="306"/>
      <c r="B1665" s="307"/>
      <c r="C1665" s="306"/>
      <c r="D1665" s="308" t="s">
        <v>179</v>
      </c>
      <c r="E1665" s="309" t="s">
        <v>3</v>
      </c>
      <c r="F1665" s="310" t="s">
        <v>1363</v>
      </c>
      <c r="G1665" s="306"/>
      <c r="H1665" s="309" t="s">
        <v>3</v>
      </c>
      <c r="I1665" s="267"/>
      <c r="J1665" s="306"/>
      <c r="K1665" s="306"/>
      <c r="L1665" s="134"/>
      <c r="M1665" s="136"/>
      <c r="N1665" s="137"/>
      <c r="O1665" s="137"/>
      <c r="P1665" s="137"/>
      <c r="Q1665" s="137"/>
      <c r="R1665" s="137"/>
      <c r="S1665" s="137"/>
      <c r="T1665" s="138"/>
      <c r="AT1665" s="135" t="s">
        <v>179</v>
      </c>
      <c r="AU1665" s="135" t="s">
        <v>78</v>
      </c>
      <c r="AV1665" s="13" t="s">
        <v>76</v>
      </c>
      <c r="AW1665" s="13" t="s">
        <v>30</v>
      </c>
      <c r="AX1665" s="13" t="s">
        <v>68</v>
      </c>
      <c r="AY1665" s="135" t="s">
        <v>168</v>
      </c>
    </row>
    <row r="1666" spans="1:51" s="14" customFormat="1" ht="12">
      <c r="A1666" s="311"/>
      <c r="B1666" s="312"/>
      <c r="C1666" s="311"/>
      <c r="D1666" s="308" t="s">
        <v>179</v>
      </c>
      <c r="E1666" s="313" t="s">
        <v>3</v>
      </c>
      <c r="F1666" s="314" t="s">
        <v>1994</v>
      </c>
      <c r="G1666" s="311"/>
      <c r="H1666" s="315">
        <v>7.776</v>
      </c>
      <c r="I1666" s="268"/>
      <c r="J1666" s="311"/>
      <c r="K1666" s="311"/>
      <c r="L1666" s="139"/>
      <c r="M1666" s="141"/>
      <c r="N1666" s="142"/>
      <c r="O1666" s="142"/>
      <c r="P1666" s="142"/>
      <c r="Q1666" s="142"/>
      <c r="R1666" s="142"/>
      <c r="S1666" s="142"/>
      <c r="T1666" s="143"/>
      <c r="AT1666" s="140" t="s">
        <v>179</v>
      </c>
      <c r="AU1666" s="140" t="s">
        <v>78</v>
      </c>
      <c r="AV1666" s="14" t="s">
        <v>78</v>
      </c>
      <c r="AW1666" s="14" t="s">
        <v>30</v>
      </c>
      <c r="AX1666" s="14" t="s">
        <v>68</v>
      </c>
      <c r="AY1666" s="140" t="s">
        <v>168</v>
      </c>
    </row>
    <row r="1667" spans="1:51" s="14" customFormat="1" ht="12">
      <c r="A1667" s="311"/>
      <c r="B1667" s="312"/>
      <c r="C1667" s="311"/>
      <c r="D1667" s="308" t="s">
        <v>179</v>
      </c>
      <c r="E1667" s="313" t="s">
        <v>3</v>
      </c>
      <c r="F1667" s="314" t="s">
        <v>1995</v>
      </c>
      <c r="G1667" s="311"/>
      <c r="H1667" s="315">
        <v>4.32</v>
      </c>
      <c r="I1667" s="268"/>
      <c r="J1667" s="311"/>
      <c r="K1667" s="311"/>
      <c r="L1667" s="139"/>
      <c r="M1667" s="141"/>
      <c r="N1667" s="142"/>
      <c r="O1667" s="142"/>
      <c r="P1667" s="142"/>
      <c r="Q1667" s="142"/>
      <c r="R1667" s="142"/>
      <c r="S1667" s="142"/>
      <c r="T1667" s="143"/>
      <c r="AT1667" s="140" t="s">
        <v>179</v>
      </c>
      <c r="AU1667" s="140" t="s">
        <v>78</v>
      </c>
      <c r="AV1667" s="14" t="s">
        <v>78</v>
      </c>
      <c r="AW1667" s="14" t="s">
        <v>30</v>
      </c>
      <c r="AX1667" s="14" t="s">
        <v>68</v>
      </c>
      <c r="AY1667" s="140" t="s">
        <v>168</v>
      </c>
    </row>
    <row r="1668" spans="1:51" s="16" customFormat="1" ht="12">
      <c r="A1668" s="321"/>
      <c r="B1668" s="322"/>
      <c r="C1668" s="321"/>
      <c r="D1668" s="308" t="s">
        <v>179</v>
      </c>
      <c r="E1668" s="323" t="s">
        <v>3</v>
      </c>
      <c r="F1668" s="324" t="s">
        <v>198</v>
      </c>
      <c r="G1668" s="321"/>
      <c r="H1668" s="325">
        <v>31.536</v>
      </c>
      <c r="I1668" s="270"/>
      <c r="J1668" s="321"/>
      <c r="K1668" s="321"/>
      <c r="L1668" s="149"/>
      <c r="M1668" s="151"/>
      <c r="N1668" s="152"/>
      <c r="O1668" s="152"/>
      <c r="P1668" s="152"/>
      <c r="Q1668" s="152"/>
      <c r="R1668" s="152"/>
      <c r="S1668" s="152"/>
      <c r="T1668" s="153"/>
      <c r="AT1668" s="150" t="s">
        <v>179</v>
      </c>
      <c r="AU1668" s="150" t="s">
        <v>78</v>
      </c>
      <c r="AV1668" s="16" t="s">
        <v>199</v>
      </c>
      <c r="AW1668" s="16" t="s">
        <v>30</v>
      </c>
      <c r="AX1668" s="16" t="s">
        <v>68</v>
      </c>
      <c r="AY1668" s="150" t="s">
        <v>168</v>
      </c>
    </row>
    <row r="1669" spans="1:51" s="13" customFormat="1" ht="12">
      <c r="A1669" s="306"/>
      <c r="B1669" s="307"/>
      <c r="C1669" s="306"/>
      <c r="D1669" s="308" t="s">
        <v>179</v>
      </c>
      <c r="E1669" s="309" t="s">
        <v>3</v>
      </c>
      <c r="F1669" s="310" t="s">
        <v>1996</v>
      </c>
      <c r="G1669" s="306"/>
      <c r="H1669" s="309" t="s">
        <v>3</v>
      </c>
      <c r="I1669" s="267"/>
      <c r="J1669" s="306"/>
      <c r="K1669" s="306"/>
      <c r="L1669" s="134"/>
      <c r="M1669" s="136"/>
      <c r="N1669" s="137"/>
      <c r="O1669" s="137"/>
      <c r="P1669" s="137"/>
      <c r="Q1669" s="137"/>
      <c r="R1669" s="137"/>
      <c r="S1669" s="137"/>
      <c r="T1669" s="138"/>
      <c r="AT1669" s="135" t="s">
        <v>179</v>
      </c>
      <c r="AU1669" s="135" t="s">
        <v>78</v>
      </c>
      <c r="AV1669" s="13" t="s">
        <v>76</v>
      </c>
      <c r="AW1669" s="13" t="s">
        <v>30</v>
      </c>
      <c r="AX1669" s="13" t="s">
        <v>68</v>
      </c>
      <c r="AY1669" s="135" t="s">
        <v>168</v>
      </c>
    </row>
    <row r="1670" spans="1:51" s="14" customFormat="1" ht="12">
      <c r="A1670" s="311"/>
      <c r="B1670" s="312"/>
      <c r="C1670" s="311"/>
      <c r="D1670" s="308" t="s">
        <v>179</v>
      </c>
      <c r="E1670" s="313" t="s">
        <v>3</v>
      </c>
      <c r="F1670" s="314" t="s">
        <v>1281</v>
      </c>
      <c r="G1670" s="311"/>
      <c r="H1670" s="315">
        <v>7.5</v>
      </c>
      <c r="I1670" s="268"/>
      <c r="J1670" s="311"/>
      <c r="K1670" s="311"/>
      <c r="L1670" s="139"/>
      <c r="M1670" s="141"/>
      <c r="N1670" s="142"/>
      <c r="O1670" s="142"/>
      <c r="P1670" s="142"/>
      <c r="Q1670" s="142"/>
      <c r="R1670" s="142"/>
      <c r="S1670" s="142"/>
      <c r="T1670" s="143"/>
      <c r="AT1670" s="140" t="s">
        <v>179</v>
      </c>
      <c r="AU1670" s="140" t="s">
        <v>78</v>
      </c>
      <c r="AV1670" s="14" t="s">
        <v>78</v>
      </c>
      <c r="AW1670" s="14" t="s">
        <v>30</v>
      </c>
      <c r="AX1670" s="14" t="s">
        <v>68</v>
      </c>
      <c r="AY1670" s="140" t="s">
        <v>168</v>
      </c>
    </row>
    <row r="1671" spans="1:51" s="16" customFormat="1" ht="12">
      <c r="A1671" s="321"/>
      <c r="B1671" s="322"/>
      <c r="C1671" s="321"/>
      <c r="D1671" s="308" t="s">
        <v>179</v>
      </c>
      <c r="E1671" s="323" t="s">
        <v>3</v>
      </c>
      <c r="F1671" s="324" t="s">
        <v>198</v>
      </c>
      <c r="G1671" s="321"/>
      <c r="H1671" s="325">
        <v>7.5</v>
      </c>
      <c r="I1671" s="270"/>
      <c r="J1671" s="321"/>
      <c r="K1671" s="321"/>
      <c r="L1671" s="149"/>
      <c r="M1671" s="151"/>
      <c r="N1671" s="152"/>
      <c r="O1671" s="152"/>
      <c r="P1671" s="152"/>
      <c r="Q1671" s="152"/>
      <c r="R1671" s="152"/>
      <c r="S1671" s="152"/>
      <c r="T1671" s="153"/>
      <c r="AT1671" s="150" t="s">
        <v>179</v>
      </c>
      <c r="AU1671" s="150" t="s">
        <v>78</v>
      </c>
      <c r="AV1671" s="16" t="s">
        <v>199</v>
      </c>
      <c r="AW1671" s="16" t="s">
        <v>30</v>
      </c>
      <c r="AX1671" s="16" t="s">
        <v>68</v>
      </c>
      <c r="AY1671" s="150" t="s">
        <v>168</v>
      </c>
    </row>
    <row r="1672" spans="1:51" s="15" customFormat="1" ht="12">
      <c r="A1672" s="316"/>
      <c r="B1672" s="317"/>
      <c r="C1672" s="316"/>
      <c r="D1672" s="308" t="s">
        <v>179</v>
      </c>
      <c r="E1672" s="318" t="s">
        <v>3</v>
      </c>
      <c r="F1672" s="319" t="s">
        <v>186</v>
      </c>
      <c r="G1672" s="316"/>
      <c r="H1672" s="320">
        <v>39.036</v>
      </c>
      <c r="I1672" s="269"/>
      <c r="J1672" s="316"/>
      <c r="K1672" s="316"/>
      <c r="L1672" s="144"/>
      <c r="M1672" s="146"/>
      <c r="N1672" s="147"/>
      <c r="O1672" s="147"/>
      <c r="P1672" s="147"/>
      <c r="Q1672" s="147"/>
      <c r="R1672" s="147"/>
      <c r="S1672" s="147"/>
      <c r="T1672" s="148"/>
      <c r="AT1672" s="145" t="s">
        <v>179</v>
      </c>
      <c r="AU1672" s="145" t="s">
        <v>78</v>
      </c>
      <c r="AV1672" s="15" t="s">
        <v>175</v>
      </c>
      <c r="AW1672" s="15" t="s">
        <v>30</v>
      </c>
      <c r="AX1672" s="15" t="s">
        <v>76</v>
      </c>
      <c r="AY1672" s="145" t="s">
        <v>168</v>
      </c>
    </row>
    <row r="1673" spans="1:65" s="2" customFormat="1" ht="24.2" customHeight="1">
      <c r="A1673" s="273"/>
      <c r="B1673" s="276"/>
      <c r="C1673" s="298" t="s">
        <v>2003</v>
      </c>
      <c r="D1673" s="298" t="s">
        <v>170</v>
      </c>
      <c r="E1673" s="299" t="s">
        <v>2004</v>
      </c>
      <c r="F1673" s="300" t="s">
        <v>2005</v>
      </c>
      <c r="G1673" s="301" t="s">
        <v>263</v>
      </c>
      <c r="H1673" s="302">
        <v>135.72</v>
      </c>
      <c r="I1673" s="266"/>
      <c r="J1673" s="303">
        <f>ROUND(I1673*H1673,2)</f>
        <v>0</v>
      </c>
      <c r="K1673" s="300" t="s">
        <v>3</v>
      </c>
      <c r="L1673" s="32"/>
      <c r="M1673" s="126" t="s">
        <v>3</v>
      </c>
      <c r="N1673" s="127" t="s">
        <v>39</v>
      </c>
      <c r="O1673" s="128">
        <v>0.3</v>
      </c>
      <c r="P1673" s="128">
        <f>O1673*H1673</f>
        <v>40.716</v>
      </c>
      <c r="Q1673" s="128">
        <v>0.00023</v>
      </c>
      <c r="R1673" s="128">
        <f>Q1673*H1673</f>
        <v>0.0312156</v>
      </c>
      <c r="S1673" s="128">
        <v>0</v>
      </c>
      <c r="T1673" s="129">
        <f>S1673*H1673</f>
        <v>0</v>
      </c>
      <c r="U1673" s="31"/>
      <c r="V1673" s="31"/>
      <c r="W1673" s="31"/>
      <c r="X1673" s="31"/>
      <c r="Y1673" s="31"/>
      <c r="Z1673" s="31"/>
      <c r="AA1673" s="31"/>
      <c r="AB1673" s="31"/>
      <c r="AC1673" s="31"/>
      <c r="AD1673" s="31"/>
      <c r="AE1673" s="31"/>
      <c r="AR1673" s="130" t="s">
        <v>323</v>
      </c>
      <c r="AT1673" s="130" t="s">
        <v>170</v>
      </c>
      <c r="AU1673" s="130" t="s">
        <v>78</v>
      </c>
      <c r="AY1673" s="19" t="s">
        <v>168</v>
      </c>
      <c r="BE1673" s="131">
        <f>IF(N1673="základní",J1673,0)</f>
        <v>0</v>
      </c>
      <c r="BF1673" s="131">
        <f>IF(N1673="snížená",J1673,0)</f>
        <v>0</v>
      </c>
      <c r="BG1673" s="131">
        <f>IF(N1673="zákl. přenesená",J1673,0)</f>
        <v>0</v>
      </c>
      <c r="BH1673" s="131">
        <f>IF(N1673="sníž. přenesená",J1673,0)</f>
        <v>0</v>
      </c>
      <c r="BI1673" s="131">
        <f>IF(N1673="nulová",J1673,0)</f>
        <v>0</v>
      </c>
      <c r="BJ1673" s="19" t="s">
        <v>76</v>
      </c>
      <c r="BK1673" s="131">
        <f>ROUND(I1673*H1673,2)</f>
        <v>0</v>
      </c>
      <c r="BL1673" s="19" t="s">
        <v>323</v>
      </c>
      <c r="BM1673" s="130" t="s">
        <v>2006</v>
      </c>
    </row>
    <row r="1674" spans="1:51" s="13" customFormat="1" ht="12">
      <c r="A1674" s="306"/>
      <c r="B1674" s="307"/>
      <c r="C1674" s="306"/>
      <c r="D1674" s="308" t="s">
        <v>179</v>
      </c>
      <c r="E1674" s="309" t="s">
        <v>3</v>
      </c>
      <c r="F1674" s="310" t="s">
        <v>1236</v>
      </c>
      <c r="G1674" s="306"/>
      <c r="H1674" s="309" t="s">
        <v>3</v>
      </c>
      <c r="I1674" s="267"/>
      <c r="J1674" s="306"/>
      <c r="K1674" s="306"/>
      <c r="L1674" s="134"/>
      <c r="M1674" s="136"/>
      <c r="N1674" s="137"/>
      <c r="O1674" s="137"/>
      <c r="P1674" s="137"/>
      <c r="Q1674" s="137"/>
      <c r="R1674" s="137"/>
      <c r="S1674" s="137"/>
      <c r="T1674" s="138"/>
      <c r="AT1674" s="135" t="s">
        <v>179</v>
      </c>
      <c r="AU1674" s="135" t="s">
        <v>78</v>
      </c>
      <c r="AV1674" s="13" t="s">
        <v>76</v>
      </c>
      <c r="AW1674" s="13" t="s">
        <v>30</v>
      </c>
      <c r="AX1674" s="13" t="s">
        <v>68</v>
      </c>
      <c r="AY1674" s="135" t="s">
        <v>168</v>
      </c>
    </row>
    <row r="1675" spans="1:51" s="14" customFormat="1" ht="12">
      <c r="A1675" s="311"/>
      <c r="B1675" s="312"/>
      <c r="C1675" s="311"/>
      <c r="D1675" s="308" t="s">
        <v>179</v>
      </c>
      <c r="E1675" s="313" t="s">
        <v>3</v>
      </c>
      <c r="F1675" s="314" t="s">
        <v>2007</v>
      </c>
      <c r="G1675" s="311"/>
      <c r="H1675" s="315">
        <v>118.08</v>
      </c>
      <c r="I1675" s="268"/>
      <c r="J1675" s="311"/>
      <c r="K1675" s="311"/>
      <c r="L1675" s="139"/>
      <c r="M1675" s="141"/>
      <c r="N1675" s="142"/>
      <c r="O1675" s="142"/>
      <c r="P1675" s="142"/>
      <c r="Q1675" s="142"/>
      <c r="R1675" s="142"/>
      <c r="S1675" s="142"/>
      <c r="T1675" s="143"/>
      <c r="AT1675" s="140" t="s">
        <v>179</v>
      </c>
      <c r="AU1675" s="140" t="s">
        <v>78</v>
      </c>
      <c r="AV1675" s="14" t="s">
        <v>78</v>
      </c>
      <c r="AW1675" s="14" t="s">
        <v>30</v>
      </c>
      <c r="AX1675" s="14" t="s">
        <v>68</v>
      </c>
      <c r="AY1675" s="140" t="s">
        <v>168</v>
      </c>
    </row>
    <row r="1676" spans="1:51" s="13" customFormat="1" ht="12">
      <c r="A1676" s="306"/>
      <c r="B1676" s="307"/>
      <c r="C1676" s="306"/>
      <c r="D1676" s="308" t="s">
        <v>179</v>
      </c>
      <c r="E1676" s="309" t="s">
        <v>3</v>
      </c>
      <c r="F1676" s="310" t="s">
        <v>1253</v>
      </c>
      <c r="G1676" s="306"/>
      <c r="H1676" s="309" t="s">
        <v>3</v>
      </c>
      <c r="I1676" s="267"/>
      <c r="J1676" s="306"/>
      <c r="K1676" s="306"/>
      <c r="L1676" s="134"/>
      <c r="M1676" s="136"/>
      <c r="N1676" s="137"/>
      <c r="O1676" s="137"/>
      <c r="P1676" s="137"/>
      <c r="Q1676" s="137"/>
      <c r="R1676" s="137"/>
      <c r="S1676" s="137"/>
      <c r="T1676" s="138"/>
      <c r="AT1676" s="135" t="s">
        <v>179</v>
      </c>
      <c r="AU1676" s="135" t="s">
        <v>78</v>
      </c>
      <c r="AV1676" s="13" t="s">
        <v>76</v>
      </c>
      <c r="AW1676" s="13" t="s">
        <v>30</v>
      </c>
      <c r="AX1676" s="13" t="s">
        <v>68</v>
      </c>
      <c r="AY1676" s="135" t="s">
        <v>168</v>
      </c>
    </row>
    <row r="1677" spans="1:51" s="14" customFormat="1" ht="12">
      <c r="A1677" s="311"/>
      <c r="B1677" s="312"/>
      <c r="C1677" s="311"/>
      <c r="D1677" s="308" t="s">
        <v>179</v>
      </c>
      <c r="E1677" s="313" t="s">
        <v>3</v>
      </c>
      <c r="F1677" s="314" t="s">
        <v>2008</v>
      </c>
      <c r="G1677" s="311"/>
      <c r="H1677" s="315">
        <v>3.84</v>
      </c>
      <c r="I1677" s="268"/>
      <c r="J1677" s="311"/>
      <c r="K1677" s="311"/>
      <c r="L1677" s="139"/>
      <c r="M1677" s="141"/>
      <c r="N1677" s="142"/>
      <c r="O1677" s="142"/>
      <c r="P1677" s="142"/>
      <c r="Q1677" s="142"/>
      <c r="R1677" s="142"/>
      <c r="S1677" s="142"/>
      <c r="T1677" s="143"/>
      <c r="AT1677" s="140" t="s">
        <v>179</v>
      </c>
      <c r="AU1677" s="140" t="s">
        <v>78</v>
      </c>
      <c r="AV1677" s="14" t="s">
        <v>78</v>
      </c>
      <c r="AW1677" s="14" t="s">
        <v>30</v>
      </c>
      <c r="AX1677" s="14" t="s">
        <v>68</v>
      </c>
      <c r="AY1677" s="140" t="s">
        <v>168</v>
      </c>
    </row>
    <row r="1678" spans="1:51" s="13" customFormat="1" ht="12">
      <c r="A1678" s="306"/>
      <c r="B1678" s="307"/>
      <c r="C1678" s="306"/>
      <c r="D1678" s="308" t="s">
        <v>179</v>
      </c>
      <c r="E1678" s="309" t="s">
        <v>3</v>
      </c>
      <c r="F1678" s="310" t="s">
        <v>1266</v>
      </c>
      <c r="G1678" s="306"/>
      <c r="H1678" s="309" t="s">
        <v>3</v>
      </c>
      <c r="I1678" s="267"/>
      <c r="J1678" s="306"/>
      <c r="K1678" s="306"/>
      <c r="L1678" s="134"/>
      <c r="M1678" s="136"/>
      <c r="N1678" s="137"/>
      <c r="O1678" s="137"/>
      <c r="P1678" s="137"/>
      <c r="Q1678" s="137"/>
      <c r="R1678" s="137"/>
      <c r="S1678" s="137"/>
      <c r="T1678" s="138"/>
      <c r="AT1678" s="135" t="s">
        <v>179</v>
      </c>
      <c r="AU1678" s="135" t="s">
        <v>78</v>
      </c>
      <c r="AV1678" s="13" t="s">
        <v>76</v>
      </c>
      <c r="AW1678" s="13" t="s">
        <v>30</v>
      </c>
      <c r="AX1678" s="13" t="s">
        <v>68</v>
      </c>
      <c r="AY1678" s="135" t="s">
        <v>168</v>
      </c>
    </row>
    <row r="1679" spans="1:51" s="14" customFormat="1" ht="12">
      <c r="A1679" s="311"/>
      <c r="B1679" s="312"/>
      <c r="C1679" s="311"/>
      <c r="D1679" s="308" t="s">
        <v>179</v>
      </c>
      <c r="E1679" s="313" t="s">
        <v>3</v>
      </c>
      <c r="F1679" s="314" t="s">
        <v>2009</v>
      </c>
      <c r="G1679" s="311"/>
      <c r="H1679" s="315">
        <v>2.76</v>
      </c>
      <c r="I1679" s="268"/>
      <c r="J1679" s="311"/>
      <c r="K1679" s="311"/>
      <c r="L1679" s="139"/>
      <c r="M1679" s="141"/>
      <c r="N1679" s="142"/>
      <c r="O1679" s="142"/>
      <c r="P1679" s="142"/>
      <c r="Q1679" s="142"/>
      <c r="R1679" s="142"/>
      <c r="S1679" s="142"/>
      <c r="T1679" s="143"/>
      <c r="AT1679" s="140" t="s">
        <v>179</v>
      </c>
      <c r="AU1679" s="140" t="s">
        <v>78</v>
      </c>
      <c r="AV1679" s="14" t="s">
        <v>78</v>
      </c>
      <c r="AW1679" s="14" t="s">
        <v>30</v>
      </c>
      <c r="AX1679" s="14" t="s">
        <v>68</v>
      </c>
      <c r="AY1679" s="140" t="s">
        <v>168</v>
      </c>
    </row>
    <row r="1680" spans="1:51" s="13" customFormat="1" ht="12">
      <c r="A1680" s="306"/>
      <c r="B1680" s="307"/>
      <c r="C1680" s="306"/>
      <c r="D1680" s="308" t="s">
        <v>179</v>
      </c>
      <c r="E1680" s="309" t="s">
        <v>3</v>
      </c>
      <c r="F1680" s="310" t="s">
        <v>1268</v>
      </c>
      <c r="G1680" s="306"/>
      <c r="H1680" s="309" t="s">
        <v>3</v>
      </c>
      <c r="I1680" s="267"/>
      <c r="J1680" s="306"/>
      <c r="K1680" s="306"/>
      <c r="L1680" s="134"/>
      <c r="M1680" s="136"/>
      <c r="N1680" s="137"/>
      <c r="O1680" s="137"/>
      <c r="P1680" s="137"/>
      <c r="Q1680" s="137"/>
      <c r="R1680" s="137"/>
      <c r="S1680" s="137"/>
      <c r="T1680" s="138"/>
      <c r="AT1680" s="135" t="s">
        <v>179</v>
      </c>
      <c r="AU1680" s="135" t="s">
        <v>78</v>
      </c>
      <c r="AV1680" s="13" t="s">
        <v>76</v>
      </c>
      <c r="AW1680" s="13" t="s">
        <v>30</v>
      </c>
      <c r="AX1680" s="13" t="s">
        <v>68</v>
      </c>
      <c r="AY1680" s="135" t="s">
        <v>168</v>
      </c>
    </row>
    <row r="1681" spans="1:51" s="14" customFormat="1" ht="12">
      <c r="A1681" s="311"/>
      <c r="B1681" s="312"/>
      <c r="C1681" s="311"/>
      <c r="D1681" s="308" t="s">
        <v>179</v>
      </c>
      <c r="E1681" s="313" t="s">
        <v>3</v>
      </c>
      <c r="F1681" s="314" t="s">
        <v>2010</v>
      </c>
      <c r="G1681" s="311"/>
      <c r="H1681" s="315">
        <v>11.04</v>
      </c>
      <c r="I1681" s="268"/>
      <c r="J1681" s="311"/>
      <c r="K1681" s="311"/>
      <c r="L1681" s="139"/>
      <c r="M1681" s="141"/>
      <c r="N1681" s="142"/>
      <c r="O1681" s="142"/>
      <c r="P1681" s="142"/>
      <c r="Q1681" s="142"/>
      <c r="R1681" s="142"/>
      <c r="S1681" s="142"/>
      <c r="T1681" s="143"/>
      <c r="AT1681" s="140" t="s">
        <v>179</v>
      </c>
      <c r="AU1681" s="140" t="s">
        <v>78</v>
      </c>
      <c r="AV1681" s="14" t="s">
        <v>78</v>
      </c>
      <c r="AW1681" s="14" t="s">
        <v>30</v>
      </c>
      <c r="AX1681" s="14" t="s">
        <v>68</v>
      </c>
      <c r="AY1681" s="140" t="s">
        <v>168</v>
      </c>
    </row>
    <row r="1682" spans="1:51" s="15" customFormat="1" ht="12">
      <c r="A1682" s="316"/>
      <c r="B1682" s="317"/>
      <c r="C1682" s="316"/>
      <c r="D1682" s="308" t="s">
        <v>179</v>
      </c>
      <c r="E1682" s="318" t="s">
        <v>3</v>
      </c>
      <c r="F1682" s="319" t="s">
        <v>186</v>
      </c>
      <c r="G1682" s="316"/>
      <c r="H1682" s="320">
        <v>135.72</v>
      </c>
      <c r="I1682" s="269"/>
      <c r="J1682" s="316"/>
      <c r="K1682" s="316"/>
      <c r="L1682" s="144"/>
      <c r="M1682" s="146"/>
      <c r="N1682" s="147"/>
      <c r="O1682" s="147"/>
      <c r="P1682" s="147"/>
      <c r="Q1682" s="147"/>
      <c r="R1682" s="147"/>
      <c r="S1682" s="147"/>
      <c r="T1682" s="148"/>
      <c r="AT1682" s="145" t="s">
        <v>179</v>
      </c>
      <c r="AU1682" s="145" t="s">
        <v>78</v>
      </c>
      <c r="AV1682" s="15" t="s">
        <v>175</v>
      </c>
      <c r="AW1682" s="15" t="s">
        <v>30</v>
      </c>
      <c r="AX1682" s="15" t="s">
        <v>76</v>
      </c>
      <c r="AY1682" s="145" t="s">
        <v>168</v>
      </c>
    </row>
    <row r="1683" spans="1:65" s="2" customFormat="1" ht="16.5" customHeight="1">
      <c r="A1683" s="273"/>
      <c r="B1683" s="276"/>
      <c r="C1683" s="298" t="s">
        <v>2011</v>
      </c>
      <c r="D1683" s="298" t="s">
        <v>170</v>
      </c>
      <c r="E1683" s="299" t="s">
        <v>2012</v>
      </c>
      <c r="F1683" s="300" t="s">
        <v>2013</v>
      </c>
      <c r="G1683" s="301" t="s">
        <v>263</v>
      </c>
      <c r="H1683" s="302">
        <v>26.67</v>
      </c>
      <c r="I1683" s="266"/>
      <c r="J1683" s="303">
        <f>ROUND(I1683*H1683,2)</f>
        <v>0</v>
      </c>
      <c r="K1683" s="300" t="s">
        <v>174</v>
      </c>
      <c r="L1683" s="32"/>
      <c r="M1683" s="126" t="s">
        <v>3</v>
      </c>
      <c r="N1683" s="127" t="s">
        <v>39</v>
      </c>
      <c r="O1683" s="128">
        <v>0.184</v>
      </c>
      <c r="P1683" s="128">
        <f>O1683*H1683</f>
        <v>4.90728</v>
      </c>
      <c r="Q1683" s="128">
        <v>0.00017</v>
      </c>
      <c r="R1683" s="128">
        <f>Q1683*H1683</f>
        <v>0.0045339</v>
      </c>
      <c r="S1683" s="128">
        <v>0</v>
      </c>
      <c r="T1683" s="129">
        <f>S1683*H1683</f>
        <v>0</v>
      </c>
      <c r="U1683" s="31"/>
      <c r="V1683" s="31"/>
      <c r="W1683" s="31"/>
      <c r="X1683" s="31"/>
      <c r="Y1683" s="31"/>
      <c r="Z1683" s="31"/>
      <c r="AA1683" s="31"/>
      <c r="AB1683" s="31"/>
      <c r="AC1683" s="31"/>
      <c r="AD1683" s="31"/>
      <c r="AE1683" s="31"/>
      <c r="AR1683" s="130" t="s">
        <v>323</v>
      </c>
      <c r="AT1683" s="130" t="s">
        <v>170</v>
      </c>
      <c r="AU1683" s="130" t="s">
        <v>78</v>
      </c>
      <c r="AY1683" s="19" t="s">
        <v>168</v>
      </c>
      <c r="BE1683" s="131">
        <f>IF(N1683="základní",J1683,0)</f>
        <v>0</v>
      </c>
      <c r="BF1683" s="131">
        <f>IF(N1683="snížená",J1683,0)</f>
        <v>0</v>
      </c>
      <c r="BG1683" s="131">
        <f>IF(N1683="zákl. přenesená",J1683,0)</f>
        <v>0</v>
      </c>
      <c r="BH1683" s="131">
        <f>IF(N1683="sníž. přenesená",J1683,0)</f>
        <v>0</v>
      </c>
      <c r="BI1683" s="131">
        <f>IF(N1683="nulová",J1683,0)</f>
        <v>0</v>
      </c>
      <c r="BJ1683" s="19" t="s">
        <v>76</v>
      </c>
      <c r="BK1683" s="131">
        <f>ROUND(I1683*H1683,2)</f>
        <v>0</v>
      </c>
      <c r="BL1683" s="19" t="s">
        <v>323</v>
      </c>
      <c r="BM1683" s="130" t="s">
        <v>2014</v>
      </c>
    </row>
    <row r="1684" spans="1:47" s="2" customFormat="1" ht="12">
      <c r="A1684" s="273"/>
      <c r="B1684" s="276"/>
      <c r="C1684" s="273"/>
      <c r="D1684" s="304" t="s">
        <v>177</v>
      </c>
      <c r="E1684" s="273"/>
      <c r="F1684" s="305" t="s">
        <v>2015</v>
      </c>
      <c r="G1684" s="273"/>
      <c r="H1684" s="273"/>
      <c r="I1684" s="263"/>
      <c r="J1684" s="273"/>
      <c r="K1684" s="273"/>
      <c r="L1684" s="32"/>
      <c r="M1684" s="132"/>
      <c r="N1684" s="133"/>
      <c r="O1684" s="50"/>
      <c r="P1684" s="50"/>
      <c r="Q1684" s="50"/>
      <c r="R1684" s="50"/>
      <c r="S1684" s="50"/>
      <c r="T1684" s="51"/>
      <c r="U1684" s="31"/>
      <c r="V1684" s="31"/>
      <c r="W1684" s="31"/>
      <c r="X1684" s="31"/>
      <c r="Y1684" s="31"/>
      <c r="Z1684" s="31"/>
      <c r="AA1684" s="31"/>
      <c r="AB1684" s="31"/>
      <c r="AC1684" s="31"/>
      <c r="AD1684" s="31"/>
      <c r="AE1684" s="31"/>
      <c r="AT1684" s="19" t="s">
        <v>177</v>
      </c>
      <c r="AU1684" s="19" t="s">
        <v>78</v>
      </c>
    </row>
    <row r="1685" spans="1:51" s="13" customFormat="1" ht="12">
      <c r="A1685" s="306"/>
      <c r="B1685" s="307"/>
      <c r="C1685" s="306"/>
      <c r="D1685" s="308" t="s">
        <v>179</v>
      </c>
      <c r="E1685" s="309" t="s">
        <v>3</v>
      </c>
      <c r="F1685" s="310" t="s">
        <v>2016</v>
      </c>
      <c r="G1685" s="306"/>
      <c r="H1685" s="309" t="s">
        <v>3</v>
      </c>
      <c r="I1685" s="267"/>
      <c r="J1685" s="306"/>
      <c r="K1685" s="306"/>
      <c r="L1685" s="134"/>
      <c r="M1685" s="136"/>
      <c r="N1685" s="137"/>
      <c r="O1685" s="137"/>
      <c r="P1685" s="137"/>
      <c r="Q1685" s="137"/>
      <c r="R1685" s="137"/>
      <c r="S1685" s="137"/>
      <c r="T1685" s="138"/>
      <c r="AT1685" s="135" t="s">
        <v>179</v>
      </c>
      <c r="AU1685" s="135" t="s">
        <v>78</v>
      </c>
      <c r="AV1685" s="13" t="s">
        <v>76</v>
      </c>
      <c r="AW1685" s="13" t="s">
        <v>30</v>
      </c>
      <c r="AX1685" s="13" t="s">
        <v>68</v>
      </c>
      <c r="AY1685" s="135" t="s">
        <v>168</v>
      </c>
    </row>
    <row r="1686" spans="1:51" s="14" customFormat="1" ht="12">
      <c r="A1686" s="311"/>
      <c r="B1686" s="312"/>
      <c r="C1686" s="311"/>
      <c r="D1686" s="308" t="s">
        <v>179</v>
      </c>
      <c r="E1686" s="313" t="s">
        <v>3</v>
      </c>
      <c r="F1686" s="314" t="s">
        <v>2017</v>
      </c>
      <c r="G1686" s="311"/>
      <c r="H1686" s="315">
        <v>26.67</v>
      </c>
      <c r="I1686" s="268"/>
      <c r="J1686" s="311"/>
      <c r="K1686" s="311"/>
      <c r="L1686" s="139"/>
      <c r="M1686" s="141"/>
      <c r="N1686" s="142"/>
      <c r="O1686" s="142"/>
      <c r="P1686" s="142"/>
      <c r="Q1686" s="142"/>
      <c r="R1686" s="142"/>
      <c r="S1686" s="142"/>
      <c r="T1686" s="143"/>
      <c r="AT1686" s="140" t="s">
        <v>179</v>
      </c>
      <c r="AU1686" s="140" t="s">
        <v>78</v>
      </c>
      <c r="AV1686" s="14" t="s">
        <v>78</v>
      </c>
      <c r="AW1686" s="14" t="s">
        <v>30</v>
      </c>
      <c r="AX1686" s="14" t="s">
        <v>76</v>
      </c>
      <c r="AY1686" s="140" t="s">
        <v>168</v>
      </c>
    </row>
    <row r="1687" spans="1:63" s="12" customFormat="1" ht="22.9" customHeight="1">
      <c r="A1687" s="291"/>
      <c r="B1687" s="292"/>
      <c r="C1687" s="291"/>
      <c r="D1687" s="293" t="s">
        <v>67</v>
      </c>
      <c r="E1687" s="296" t="s">
        <v>2018</v>
      </c>
      <c r="F1687" s="296" t="s">
        <v>2019</v>
      </c>
      <c r="G1687" s="291"/>
      <c r="H1687" s="291"/>
      <c r="I1687" s="271"/>
      <c r="J1687" s="297">
        <f>BK1687</f>
        <v>0</v>
      </c>
      <c r="K1687" s="291"/>
      <c r="L1687" s="118"/>
      <c r="M1687" s="120"/>
      <c r="N1687" s="121"/>
      <c r="O1687" s="121"/>
      <c r="P1687" s="122">
        <f>SUM(P1688:P1723)</f>
        <v>34.71624</v>
      </c>
      <c r="Q1687" s="121"/>
      <c r="R1687" s="122">
        <f>SUM(R1688:R1723)</f>
        <v>0.09219588</v>
      </c>
      <c r="S1687" s="121"/>
      <c r="T1687" s="123">
        <f>SUM(T1688:T1723)</f>
        <v>0</v>
      </c>
      <c r="AR1687" s="119" t="s">
        <v>78</v>
      </c>
      <c r="AT1687" s="124" t="s">
        <v>67</v>
      </c>
      <c r="AU1687" s="124" t="s">
        <v>76</v>
      </c>
      <c r="AY1687" s="119" t="s">
        <v>168</v>
      </c>
      <c r="BK1687" s="125">
        <f>SUM(BK1688:BK1723)</f>
        <v>0</v>
      </c>
    </row>
    <row r="1688" spans="1:65" s="2" customFormat="1" ht="24.2" customHeight="1">
      <c r="A1688" s="273"/>
      <c r="B1688" s="276"/>
      <c r="C1688" s="298" t="s">
        <v>2020</v>
      </c>
      <c r="D1688" s="298" t="s">
        <v>170</v>
      </c>
      <c r="E1688" s="299" t="s">
        <v>2021</v>
      </c>
      <c r="F1688" s="300" t="s">
        <v>2022</v>
      </c>
      <c r="G1688" s="301" t="s">
        <v>263</v>
      </c>
      <c r="H1688" s="302">
        <v>333.81</v>
      </c>
      <c r="I1688" s="266"/>
      <c r="J1688" s="303">
        <f>ROUND(I1688*H1688,2)</f>
        <v>0</v>
      </c>
      <c r="K1688" s="300" t="s">
        <v>174</v>
      </c>
      <c r="L1688" s="32"/>
      <c r="M1688" s="126" t="s">
        <v>3</v>
      </c>
      <c r="N1688" s="127" t="s">
        <v>39</v>
      </c>
      <c r="O1688" s="128">
        <v>0.104</v>
      </c>
      <c r="P1688" s="128">
        <f>O1688*H1688</f>
        <v>34.71624</v>
      </c>
      <c r="Q1688" s="128">
        <v>0.00026</v>
      </c>
      <c r="R1688" s="128">
        <f>Q1688*H1688</f>
        <v>0.0867906</v>
      </c>
      <c r="S1688" s="128">
        <v>0</v>
      </c>
      <c r="T1688" s="129">
        <f>S1688*H1688</f>
        <v>0</v>
      </c>
      <c r="U1688" s="31"/>
      <c r="V1688" s="31"/>
      <c r="W1688" s="31"/>
      <c r="X1688" s="31"/>
      <c r="Y1688" s="31"/>
      <c r="Z1688" s="31"/>
      <c r="AA1688" s="31"/>
      <c r="AB1688" s="31"/>
      <c r="AC1688" s="31"/>
      <c r="AD1688" s="31"/>
      <c r="AE1688" s="31"/>
      <c r="AR1688" s="130" t="s">
        <v>323</v>
      </c>
      <c r="AT1688" s="130" t="s">
        <v>170</v>
      </c>
      <c r="AU1688" s="130" t="s">
        <v>78</v>
      </c>
      <c r="AY1688" s="19" t="s">
        <v>168</v>
      </c>
      <c r="BE1688" s="131">
        <f>IF(N1688="základní",J1688,0)</f>
        <v>0</v>
      </c>
      <c r="BF1688" s="131">
        <f>IF(N1688="snížená",J1688,0)</f>
        <v>0</v>
      </c>
      <c r="BG1688" s="131">
        <f>IF(N1688="zákl. přenesená",J1688,0)</f>
        <v>0</v>
      </c>
      <c r="BH1688" s="131">
        <f>IF(N1688="sníž. přenesená",J1688,0)</f>
        <v>0</v>
      </c>
      <c r="BI1688" s="131">
        <f>IF(N1688="nulová",J1688,0)</f>
        <v>0</v>
      </c>
      <c r="BJ1688" s="19" t="s">
        <v>76</v>
      </c>
      <c r="BK1688" s="131">
        <f>ROUND(I1688*H1688,2)</f>
        <v>0</v>
      </c>
      <c r="BL1688" s="19" t="s">
        <v>323</v>
      </c>
      <c r="BM1688" s="130" t="s">
        <v>2023</v>
      </c>
    </row>
    <row r="1689" spans="1:47" s="2" customFormat="1" ht="12">
      <c r="A1689" s="273"/>
      <c r="B1689" s="276"/>
      <c r="C1689" s="273"/>
      <c r="D1689" s="304" t="s">
        <v>177</v>
      </c>
      <c r="E1689" s="273"/>
      <c r="F1689" s="305" t="s">
        <v>2024</v>
      </c>
      <c r="G1689" s="273"/>
      <c r="H1689" s="273"/>
      <c r="I1689" s="263"/>
      <c r="J1689" s="273"/>
      <c r="K1689" s="273"/>
      <c r="L1689" s="32"/>
      <c r="M1689" s="132"/>
      <c r="N1689" s="133"/>
      <c r="O1689" s="50"/>
      <c r="P1689" s="50"/>
      <c r="Q1689" s="50"/>
      <c r="R1689" s="50"/>
      <c r="S1689" s="50"/>
      <c r="T1689" s="51"/>
      <c r="U1689" s="31"/>
      <c r="V1689" s="31"/>
      <c r="W1689" s="31"/>
      <c r="X1689" s="31"/>
      <c r="Y1689" s="31"/>
      <c r="Z1689" s="31"/>
      <c r="AA1689" s="31"/>
      <c r="AB1689" s="31"/>
      <c r="AC1689" s="31"/>
      <c r="AD1689" s="31"/>
      <c r="AE1689" s="31"/>
      <c r="AT1689" s="19" t="s">
        <v>177</v>
      </c>
      <c r="AU1689" s="19" t="s">
        <v>78</v>
      </c>
    </row>
    <row r="1690" spans="1:51" s="13" customFormat="1" ht="12">
      <c r="A1690" s="306"/>
      <c r="B1690" s="307"/>
      <c r="C1690" s="306"/>
      <c r="D1690" s="308" t="s">
        <v>179</v>
      </c>
      <c r="E1690" s="309" t="s">
        <v>3</v>
      </c>
      <c r="F1690" s="310" t="s">
        <v>1154</v>
      </c>
      <c r="G1690" s="306"/>
      <c r="H1690" s="309" t="s">
        <v>3</v>
      </c>
      <c r="I1690" s="267"/>
      <c r="J1690" s="306"/>
      <c r="K1690" s="306"/>
      <c r="L1690" s="134"/>
      <c r="M1690" s="136"/>
      <c r="N1690" s="137"/>
      <c r="O1690" s="137"/>
      <c r="P1690" s="137"/>
      <c r="Q1690" s="137"/>
      <c r="R1690" s="137"/>
      <c r="S1690" s="137"/>
      <c r="T1690" s="138"/>
      <c r="AT1690" s="135" t="s">
        <v>179</v>
      </c>
      <c r="AU1690" s="135" t="s">
        <v>78</v>
      </c>
      <c r="AV1690" s="13" t="s">
        <v>76</v>
      </c>
      <c r="AW1690" s="13" t="s">
        <v>30</v>
      </c>
      <c r="AX1690" s="13" t="s">
        <v>68</v>
      </c>
      <c r="AY1690" s="135" t="s">
        <v>168</v>
      </c>
    </row>
    <row r="1691" spans="1:51" s="14" customFormat="1" ht="12">
      <c r="A1691" s="311"/>
      <c r="B1691" s="312"/>
      <c r="C1691" s="311"/>
      <c r="D1691" s="308" t="s">
        <v>179</v>
      </c>
      <c r="E1691" s="313" t="s">
        <v>3</v>
      </c>
      <c r="F1691" s="314" t="s">
        <v>1873</v>
      </c>
      <c r="G1691" s="311"/>
      <c r="H1691" s="315">
        <v>3.2</v>
      </c>
      <c r="I1691" s="268"/>
      <c r="J1691" s="311"/>
      <c r="K1691" s="311"/>
      <c r="L1691" s="139"/>
      <c r="M1691" s="141"/>
      <c r="N1691" s="142"/>
      <c r="O1691" s="142"/>
      <c r="P1691" s="142"/>
      <c r="Q1691" s="142"/>
      <c r="R1691" s="142"/>
      <c r="S1691" s="142"/>
      <c r="T1691" s="143"/>
      <c r="AT1691" s="140" t="s">
        <v>179</v>
      </c>
      <c r="AU1691" s="140" t="s">
        <v>78</v>
      </c>
      <c r="AV1691" s="14" t="s">
        <v>78</v>
      </c>
      <c r="AW1691" s="14" t="s">
        <v>30</v>
      </c>
      <c r="AX1691" s="14" t="s">
        <v>68</v>
      </c>
      <c r="AY1691" s="140" t="s">
        <v>168</v>
      </c>
    </row>
    <row r="1692" spans="1:51" s="14" customFormat="1" ht="12">
      <c r="A1692" s="311"/>
      <c r="B1692" s="312"/>
      <c r="C1692" s="311"/>
      <c r="D1692" s="308" t="s">
        <v>179</v>
      </c>
      <c r="E1692" s="313" t="s">
        <v>3</v>
      </c>
      <c r="F1692" s="314" t="s">
        <v>2025</v>
      </c>
      <c r="G1692" s="311"/>
      <c r="H1692" s="315">
        <v>18.642</v>
      </c>
      <c r="I1692" s="268"/>
      <c r="J1692" s="311"/>
      <c r="K1692" s="311"/>
      <c r="L1692" s="139"/>
      <c r="M1692" s="141"/>
      <c r="N1692" s="142"/>
      <c r="O1692" s="142"/>
      <c r="P1692" s="142"/>
      <c r="Q1692" s="142"/>
      <c r="R1692" s="142"/>
      <c r="S1692" s="142"/>
      <c r="T1692" s="143"/>
      <c r="AT1692" s="140" t="s">
        <v>179</v>
      </c>
      <c r="AU1692" s="140" t="s">
        <v>78</v>
      </c>
      <c r="AV1692" s="14" t="s">
        <v>78</v>
      </c>
      <c r="AW1692" s="14" t="s">
        <v>30</v>
      </c>
      <c r="AX1692" s="14" t="s">
        <v>68</v>
      </c>
      <c r="AY1692" s="140" t="s">
        <v>168</v>
      </c>
    </row>
    <row r="1693" spans="1:51" s="13" customFormat="1" ht="12">
      <c r="A1693" s="306"/>
      <c r="B1693" s="307"/>
      <c r="C1693" s="306"/>
      <c r="D1693" s="308" t="s">
        <v>179</v>
      </c>
      <c r="E1693" s="309" t="s">
        <v>3</v>
      </c>
      <c r="F1693" s="310" t="s">
        <v>1156</v>
      </c>
      <c r="G1693" s="306"/>
      <c r="H1693" s="309" t="s">
        <v>3</v>
      </c>
      <c r="I1693" s="267"/>
      <c r="J1693" s="306"/>
      <c r="K1693" s="306"/>
      <c r="L1693" s="134"/>
      <c r="M1693" s="136"/>
      <c r="N1693" s="137"/>
      <c r="O1693" s="137"/>
      <c r="P1693" s="137"/>
      <c r="Q1693" s="137"/>
      <c r="R1693" s="137"/>
      <c r="S1693" s="137"/>
      <c r="T1693" s="138"/>
      <c r="AT1693" s="135" t="s">
        <v>179</v>
      </c>
      <c r="AU1693" s="135" t="s">
        <v>78</v>
      </c>
      <c r="AV1693" s="13" t="s">
        <v>76</v>
      </c>
      <c r="AW1693" s="13" t="s">
        <v>30</v>
      </c>
      <c r="AX1693" s="13" t="s">
        <v>68</v>
      </c>
      <c r="AY1693" s="135" t="s">
        <v>168</v>
      </c>
    </row>
    <row r="1694" spans="1:51" s="14" customFormat="1" ht="12">
      <c r="A1694" s="311"/>
      <c r="B1694" s="312"/>
      <c r="C1694" s="311"/>
      <c r="D1694" s="308" t="s">
        <v>179</v>
      </c>
      <c r="E1694" s="313" t="s">
        <v>3</v>
      </c>
      <c r="F1694" s="314" t="s">
        <v>2026</v>
      </c>
      <c r="G1694" s="311"/>
      <c r="H1694" s="315">
        <v>1.5</v>
      </c>
      <c r="I1694" s="268"/>
      <c r="J1694" s="311"/>
      <c r="K1694" s="311"/>
      <c r="L1694" s="139"/>
      <c r="M1694" s="141"/>
      <c r="N1694" s="142"/>
      <c r="O1694" s="142"/>
      <c r="P1694" s="142"/>
      <c r="Q1694" s="142"/>
      <c r="R1694" s="142"/>
      <c r="S1694" s="142"/>
      <c r="T1694" s="143"/>
      <c r="AT1694" s="140" t="s">
        <v>179</v>
      </c>
      <c r="AU1694" s="140" t="s">
        <v>78</v>
      </c>
      <c r="AV1694" s="14" t="s">
        <v>78</v>
      </c>
      <c r="AW1694" s="14" t="s">
        <v>30</v>
      </c>
      <c r="AX1694" s="14" t="s">
        <v>68</v>
      </c>
      <c r="AY1694" s="140" t="s">
        <v>168</v>
      </c>
    </row>
    <row r="1695" spans="1:51" s="14" customFormat="1" ht="12">
      <c r="A1695" s="311"/>
      <c r="B1695" s="312"/>
      <c r="C1695" s="311"/>
      <c r="D1695" s="308" t="s">
        <v>179</v>
      </c>
      <c r="E1695" s="313" t="s">
        <v>3</v>
      </c>
      <c r="F1695" s="314" t="s">
        <v>2027</v>
      </c>
      <c r="G1695" s="311"/>
      <c r="H1695" s="315">
        <v>13.299</v>
      </c>
      <c r="I1695" s="268"/>
      <c r="J1695" s="311"/>
      <c r="K1695" s="311"/>
      <c r="L1695" s="139"/>
      <c r="M1695" s="141"/>
      <c r="N1695" s="142"/>
      <c r="O1695" s="142"/>
      <c r="P1695" s="142"/>
      <c r="Q1695" s="142"/>
      <c r="R1695" s="142"/>
      <c r="S1695" s="142"/>
      <c r="T1695" s="143"/>
      <c r="AT1695" s="140" t="s">
        <v>179</v>
      </c>
      <c r="AU1695" s="140" t="s">
        <v>78</v>
      </c>
      <c r="AV1695" s="14" t="s">
        <v>78</v>
      </c>
      <c r="AW1695" s="14" t="s">
        <v>30</v>
      </c>
      <c r="AX1695" s="14" t="s">
        <v>68</v>
      </c>
      <c r="AY1695" s="140" t="s">
        <v>168</v>
      </c>
    </row>
    <row r="1696" spans="1:51" s="14" customFormat="1" ht="12">
      <c r="A1696" s="311"/>
      <c r="B1696" s="312"/>
      <c r="C1696" s="311"/>
      <c r="D1696" s="308" t="s">
        <v>179</v>
      </c>
      <c r="E1696" s="313" t="s">
        <v>3</v>
      </c>
      <c r="F1696" s="314" t="s">
        <v>2028</v>
      </c>
      <c r="G1696" s="311"/>
      <c r="H1696" s="315">
        <v>-6.72</v>
      </c>
      <c r="I1696" s="268"/>
      <c r="J1696" s="311"/>
      <c r="K1696" s="311"/>
      <c r="L1696" s="139"/>
      <c r="M1696" s="141"/>
      <c r="N1696" s="142"/>
      <c r="O1696" s="142"/>
      <c r="P1696" s="142"/>
      <c r="Q1696" s="142"/>
      <c r="R1696" s="142"/>
      <c r="S1696" s="142"/>
      <c r="T1696" s="143"/>
      <c r="AT1696" s="140" t="s">
        <v>179</v>
      </c>
      <c r="AU1696" s="140" t="s">
        <v>78</v>
      </c>
      <c r="AV1696" s="14" t="s">
        <v>78</v>
      </c>
      <c r="AW1696" s="14" t="s">
        <v>30</v>
      </c>
      <c r="AX1696" s="14" t="s">
        <v>68</v>
      </c>
      <c r="AY1696" s="140" t="s">
        <v>168</v>
      </c>
    </row>
    <row r="1697" spans="1:51" s="13" customFormat="1" ht="12">
      <c r="A1697" s="306"/>
      <c r="B1697" s="307"/>
      <c r="C1697" s="306"/>
      <c r="D1697" s="308" t="s">
        <v>179</v>
      </c>
      <c r="E1697" s="309" t="s">
        <v>3</v>
      </c>
      <c r="F1697" s="310" t="s">
        <v>465</v>
      </c>
      <c r="G1697" s="306"/>
      <c r="H1697" s="309" t="s">
        <v>3</v>
      </c>
      <c r="I1697" s="267"/>
      <c r="J1697" s="306"/>
      <c r="K1697" s="306"/>
      <c r="L1697" s="134"/>
      <c r="M1697" s="136"/>
      <c r="N1697" s="137"/>
      <c r="O1697" s="137"/>
      <c r="P1697" s="137"/>
      <c r="Q1697" s="137"/>
      <c r="R1697" s="137"/>
      <c r="S1697" s="137"/>
      <c r="T1697" s="138"/>
      <c r="AT1697" s="135" t="s">
        <v>179</v>
      </c>
      <c r="AU1697" s="135" t="s">
        <v>78</v>
      </c>
      <c r="AV1697" s="13" t="s">
        <v>76</v>
      </c>
      <c r="AW1697" s="13" t="s">
        <v>30</v>
      </c>
      <c r="AX1697" s="13" t="s">
        <v>68</v>
      </c>
      <c r="AY1697" s="135" t="s">
        <v>168</v>
      </c>
    </row>
    <row r="1698" spans="1:51" s="14" customFormat="1" ht="12">
      <c r="A1698" s="311"/>
      <c r="B1698" s="312"/>
      <c r="C1698" s="311"/>
      <c r="D1698" s="308" t="s">
        <v>179</v>
      </c>
      <c r="E1698" s="313" t="s">
        <v>3</v>
      </c>
      <c r="F1698" s="314" t="s">
        <v>2029</v>
      </c>
      <c r="G1698" s="311"/>
      <c r="H1698" s="315">
        <v>10.8</v>
      </c>
      <c r="I1698" s="268"/>
      <c r="J1698" s="311"/>
      <c r="K1698" s="311"/>
      <c r="L1698" s="139"/>
      <c r="M1698" s="141"/>
      <c r="N1698" s="142"/>
      <c r="O1698" s="142"/>
      <c r="P1698" s="142"/>
      <c r="Q1698" s="142"/>
      <c r="R1698" s="142"/>
      <c r="S1698" s="142"/>
      <c r="T1698" s="143"/>
      <c r="AT1698" s="140" t="s">
        <v>179</v>
      </c>
      <c r="AU1698" s="140" t="s">
        <v>78</v>
      </c>
      <c r="AV1698" s="14" t="s">
        <v>78</v>
      </c>
      <c r="AW1698" s="14" t="s">
        <v>30</v>
      </c>
      <c r="AX1698" s="14" t="s">
        <v>68</v>
      </c>
      <c r="AY1698" s="140" t="s">
        <v>168</v>
      </c>
    </row>
    <row r="1699" spans="1:51" s="14" customFormat="1" ht="12">
      <c r="A1699" s="311"/>
      <c r="B1699" s="312"/>
      <c r="C1699" s="311"/>
      <c r="D1699" s="308" t="s">
        <v>179</v>
      </c>
      <c r="E1699" s="313" t="s">
        <v>3</v>
      </c>
      <c r="F1699" s="314" t="s">
        <v>2030</v>
      </c>
      <c r="G1699" s="311"/>
      <c r="H1699" s="315">
        <v>33.956</v>
      </c>
      <c r="I1699" s="268"/>
      <c r="J1699" s="311"/>
      <c r="K1699" s="311"/>
      <c r="L1699" s="139"/>
      <c r="M1699" s="141"/>
      <c r="N1699" s="142"/>
      <c r="O1699" s="142"/>
      <c r="P1699" s="142"/>
      <c r="Q1699" s="142"/>
      <c r="R1699" s="142"/>
      <c r="S1699" s="142"/>
      <c r="T1699" s="143"/>
      <c r="AT1699" s="140" t="s">
        <v>179</v>
      </c>
      <c r="AU1699" s="140" t="s">
        <v>78</v>
      </c>
      <c r="AV1699" s="14" t="s">
        <v>78</v>
      </c>
      <c r="AW1699" s="14" t="s">
        <v>30</v>
      </c>
      <c r="AX1699" s="14" t="s">
        <v>68</v>
      </c>
      <c r="AY1699" s="140" t="s">
        <v>168</v>
      </c>
    </row>
    <row r="1700" spans="1:51" s="13" customFormat="1" ht="12">
      <c r="A1700" s="306"/>
      <c r="B1700" s="307"/>
      <c r="C1700" s="306"/>
      <c r="D1700" s="308" t="s">
        <v>179</v>
      </c>
      <c r="E1700" s="309" t="s">
        <v>3</v>
      </c>
      <c r="F1700" s="310" t="s">
        <v>467</v>
      </c>
      <c r="G1700" s="306"/>
      <c r="H1700" s="309" t="s">
        <v>3</v>
      </c>
      <c r="I1700" s="267"/>
      <c r="J1700" s="306"/>
      <c r="K1700" s="306"/>
      <c r="L1700" s="134"/>
      <c r="M1700" s="136"/>
      <c r="N1700" s="137"/>
      <c r="O1700" s="137"/>
      <c r="P1700" s="137"/>
      <c r="Q1700" s="137"/>
      <c r="R1700" s="137"/>
      <c r="S1700" s="137"/>
      <c r="T1700" s="138"/>
      <c r="AT1700" s="135" t="s">
        <v>179</v>
      </c>
      <c r="AU1700" s="135" t="s">
        <v>78</v>
      </c>
      <c r="AV1700" s="13" t="s">
        <v>76</v>
      </c>
      <c r="AW1700" s="13" t="s">
        <v>30</v>
      </c>
      <c r="AX1700" s="13" t="s">
        <v>68</v>
      </c>
      <c r="AY1700" s="135" t="s">
        <v>168</v>
      </c>
    </row>
    <row r="1701" spans="1:51" s="14" customFormat="1" ht="12">
      <c r="A1701" s="311"/>
      <c r="B1701" s="312"/>
      <c r="C1701" s="311"/>
      <c r="D1701" s="308" t="s">
        <v>179</v>
      </c>
      <c r="E1701" s="313" t="s">
        <v>3</v>
      </c>
      <c r="F1701" s="314" t="s">
        <v>2031</v>
      </c>
      <c r="G1701" s="311"/>
      <c r="H1701" s="315">
        <v>10.065</v>
      </c>
      <c r="I1701" s="268"/>
      <c r="J1701" s="311"/>
      <c r="K1701" s="311"/>
      <c r="L1701" s="139"/>
      <c r="M1701" s="141"/>
      <c r="N1701" s="142"/>
      <c r="O1701" s="142"/>
      <c r="P1701" s="142"/>
      <c r="Q1701" s="142"/>
      <c r="R1701" s="142"/>
      <c r="S1701" s="142"/>
      <c r="T1701" s="143"/>
      <c r="AT1701" s="140" t="s">
        <v>179</v>
      </c>
      <c r="AU1701" s="140" t="s">
        <v>78</v>
      </c>
      <c r="AV1701" s="14" t="s">
        <v>78</v>
      </c>
      <c r="AW1701" s="14" t="s">
        <v>30</v>
      </c>
      <c r="AX1701" s="14" t="s">
        <v>68</v>
      </c>
      <c r="AY1701" s="140" t="s">
        <v>168</v>
      </c>
    </row>
    <row r="1702" spans="1:51" s="14" customFormat="1" ht="12">
      <c r="A1702" s="311"/>
      <c r="B1702" s="312"/>
      <c r="C1702" s="311"/>
      <c r="D1702" s="308" t="s">
        <v>179</v>
      </c>
      <c r="E1702" s="313" t="s">
        <v>3</v>
      </c>
      <c r="F1702" s="314" t="s">
        <v>2032</v>
      </c>
      <c r="G1702" s="311"/>
      <c r="H1702" s="315">
        <v>29.51</v>
      </c>
      <c r="I1702" s="268"/>
      <c r="J1702" s="311"/>
      <c r="K1702" s="311"/>
      <c r="L1702" s="139"/>
      <c r="M1702" s="141"/>
      <c r="N1702" s="142"/>
      <c r="O1702" s="142"/>
      <c r="P1702" s="142"/>
      <c r="Q1702" s="142"/>
      <c r="R1702" s="142"/>
      <c r="S1702" s="142"/>
      <c r="T1702" s="143"/>
      <c r="AT1702" s="140" t="s">
        <v>179</v>
      </c>
      <c r="AU1702" s="140" t="s">
        <v>78</v>
      </c>
      <c r="AV1702" s="14" t="s">
        <v>78</v>
      </c>
      <c r="AW1702" s="14" t="s">
        <v>30</v>
      </c>
      <c r="AX1702" s="14" t="s">
        <v>68</v>
      </c>
      <c r="AY1702" s="140" t="s">
        <v>168</v>
      </c>
    </row>
    <row r="1703" spans="1:51" s="14" customFormat="1" ht="12">
      <c r="A1703" s="311"/>
      <c r="B1703" s="312"/>
      <c r="C1703" s="311"/>
      <c r="D1703" s="308" t="s">
        <v>179</v>
      </c>
      <c r="E1703" s="313" t="s">
        <v>3</v>
      </c>
      <c r="F1703" s="314" t="s">
        <v>2033</v>
      </c>
      <c r="G1703" s="311"/>
      <c r="H1703" s="315">
        <v>149.294</v>
      </c>
      <c r="I1703" s="268"/>
      <c r="J1703" s="311"/>
      <c r="K1703" s="311"/>
      <c r="L1703" s="139"/>
      <c r="M1703" s="141"/>
      <c r="N1703" s="142"/>
      <c r="O1703" s="142"/>
      <c r="P1703" s="142"/>
      <c r="Q1703" s="142"/>
      <c r="R1703" s="142"/>
      <c r="S1703" s="142"/>
      <c r="T1703" s="143"/>
      <c r="AT1703" s="140" t="s">
        <v>179</v>
      </c>
      <c r="AU1703" s="140" t="s">
        <v>78</v>
      </c>
      <c r="AV1703" s="14" t="s">
        <v>78</v>
      </c>
      <c r="AW1703" s="14" t="s">
        <v>30</v>
      </c>
      <c r="AX1703" s="14" t="s">
        <v>68</v>
      </c>
      <c r="AY1703" s="140" t="s">
        <v>168</v>
      </c>
    </row>
    <row r="1704" spans="1:51" s="13" customFormat="1" ht="12">
      <c r="A1704" s="306"/>
      <c r="B1704" s="307"/>
      <c r="C1704" s="306"/>
      <c r="D1704" s="308" t="s">
        <v>179</v>
      </c>
      <c r="E1704" s="309" t="s">
        <v>3</v>
      </c>
      <c r="F1704" s="310" t="s">
        <v>1160</v>
      </c>
      <c r="G1704" s="306"/>
      <c r="H1704" s="309" t="s">
        <v>3</v>
      </c>
      <c r="I1704" s="267"/>
      <c r="J1704" s="306"/>
      <c r="K1704" s="306"/>
      <c r="L1704" s="134"/>
      <c r="M1704" s="136"/>
      <c r="N1704" s="137"/>
      <c r="O1704" s="137"/>
      <c r="P1704" s="137"/>
      <c r="Q1704" s="137"/>
      <c r="R1704" s="137"/>
      <c r="S1704" s="137"/>
      <c r="T1704" s="138"/>
      <c r="AT1704" s="135" t="s">
        <v>179</v>
      </c>
      <c r="AU1704" s="135" t="s">
        <v>78</v>
      </c>
      <c r="AV1704" s="13" t="s">
        <v>76</v>
      </c>
      <c r="AW1704" s="13" t="s">
        <v>30</v>
      </c>
      <c r="AX1704" s="13" t="s">
        <v>68</v>
      </c>
      <c r="AY1704" s="135" t="s">
        <v>168</v>
      </c>
    </row>
    <row r="1705" spans="1:51" s="14" customFormat="1" ht="12">
      <c r="A1705" s="311"/>
      <c r="B1705" s="312"/>
      <c r="C1705" s="311"/>
      <c r="D1705" s="308" t="s">
        <v>179</v>
      </c>
      <c r="E1705" s="313" t="s">
        <v>3</v>
      </c>
      <c r="F1705" s="314" t="s">
        <v>2034</v>
      </c>
      <c r="G1705" s="311"/>
      <c r="H1705" s="315">
        <v>13.6</v>
      </c>
      <c r="I1705" s="268"/>
      <c r="J1705" s="311"/>
      <c r="K1705" s="311"/>
      <c r="L1705" s="139"/>
      <c r="M1705" s="141"/>
      <c r="N1705" s="142"/>
      <c r="O1705" s="142"/>
      <c r="P1705" s="142"/>
      <c r="Q1705" s="142"/>
      <c r="R1705" s="142"/>
      <c r="S1705" s="142"/>
      <c r="T1705" s="143"/>
      <c r="AT1705" s="140" t="s">
        <v>179</v>
      </c>
      <c r="AU1705" s="140" t="s">
        <v>78</v>
      </c>
      <c r="AV1705" s="14" t="s">
        <v>78</v>
      </c>
      <c r="AW1705" s="14" t="s">
        <v>30</v>
      </c>
      <c r="AX1705" s="14" t="s">
        <v>68</v>
      </c>
      <c r="AY1705" s="140" t="s">
        <v>168</v>
      </c>
    </row>
    <row r="1706" spans="1:51" s="14" customFormat="1" ht="12">
      <c r="A1706" s="311"/>
      <c r="B1706" s="312"/>
      <c r="C1706" s="311"/>
      <c r="D1706" s="308" t="s">
        <v>179</v>
      </c>
      <c r="E1706" s="313" t="s">
        <v>3</v>
      </c>
      <c r="F1706" s="314" t="s">
        <v>2035</v>
      </c>
      <c r="G1706" s="311"/>
      <c r="H1706" s="315">
        <v>38.922</v>
      </c>
      <c r="I1706" s="268"/>
      <c r="J1706" s="311"/>
      <c r="K1706" s="311"/>
      <c r="L1706" s="139"/>
      <c r="M1706" s="141"/>
      <c r="N1706" s="142"/>
      <c r="O1706" s="142"/>
      <c r="P1706" s="142"/>
      <c r="Q1706" s="142"/>
      <c r="R1706" s="142"/>
      <c r="S1706" s="142"/>
      <c r="T1706" s="143"/>
      <c r="AT1706" s="140" t="s">
        <v>179</v>
      </c>
      <c r="AU1706" s="140" t="s">
        <v>78</v>
      </c>
      <c r="AV1706" s="14" t="s">
        <v>78</v>
      </c>
      <c r="AW1706" s="14" t="s">
        <v>30</v>
      </c>
      <c r="AX1706" s="14" t="s">
        <v>68</v>
      </c>
      <c r="AY1706" s="140" t="s">
        <v>168</v>
      </c>
    </row>
    <row r="1707" spans="1:51" s="14" customFormat="1" ht="12">
      <c r="A1707" s="311"/>
      <c r="B1707" s="312"/>
      <c r="C1707" s="311"/>
      <c r="D1707" s="308" t="s">
        <v>179</v>
      </c>
      <c r="E1707" s="313" t="s">
        <v>3</v>
      </c>
      <c r="F1707" s="314" t="s">
        <v>2036</v>
      </c>
      <c r="G1707" s="311"/>
      <c r="H1707" s="315">
        <v>-17.12</v>
      </c>
      <c r="I1707" s="268"/>
      <c r="J1707" s="311"/>
      <c r="K1707" s="311"/>
      <c r="L1707" s="139"/>
      <c r="M1707" s="141"/>
      <c r="N1707" s="142"/>
      <c r="O1707" s="142"/>
      <c r="P1707" s="142"/>
      <c r="Q1707" s="142"/>
      <c r="R1707" s="142"/>
      <c r="S1707" s="142"/>
      <c r="T1707" s="143"/>
      <c r="AT1707" s="140" t="s">
        <v>179</v>
      </c>
      <c r="AU1707" s="140" t="s">
        <v>78</v>
      </c>
      <c r="AV1707" s="14" t="s">
        <v>78</v>
      </c>
      <c r="AW1707" s="14" t="s">
        <v>30</v>
      </c>
      <c r="AX1707" s="14" t="s">
        <v>68</v>
      </c>
      <c r="AY1707" s="140" t="s">
        <v>168</v>
      </c>
    </row>
    <row r="1708" spans="1:51" s="14" customFormat="1" ht="12">
      <c r="A1708" s="311"/>
      <c r="B1708" s="312"/>
      <c r="C1708" s="311"/>
      <c r="D1708" s="308" t="s">
        <v>179</v>
      </c>
      <c r="E1708" s="313" t="s">
        <v>3</v>
      </c>
      <c r="F1708" s="314" t="s">
        <v>2037</v>
      </c>
      <c r="G1708" s="311"/>
      <c r="H1708" s="315">
        <v>-4</v>
      </c>
      <c r="I1708" s="268"/>
      <c r="J1708" s="311"/>
      <c r="K1708" s="311"/>
      <c r="L1708" s="139"/>
      <c r="M1708" s="141"/>
      <c r="N1708" s="142"/>
      <c r="O1708" s="142"/>
      <c r="P1708" s="142"/>
      <c r="Q1708" s="142"/>
      <c r="R1708" s="142"/>
      <c r="S1708" s="142"/>
      <c r="T1708" s="143"/>
      <c r="AT1708" s="140" t="s">
        <v>179</v>
      </c>
      <c r="AU1708" s="140" t="s">
        <v>78</v>
      </c>
      <c r="AV1708" s="14" t="s">
        <v>78</v>
      </c>
      <c r="AW1708" s="14" t="s">
        <v>30</v>
      </c>
      <c r="AX1708" s="14" t="s">
        <v>68</v>
      </c>
      <c r="AY1708" s="140" t="s">
        <v>168</v>
      </c>
    </row>
    <row r="1709" spans="1:51" s="13" customFormat="1" ht="12">
      <c r="A1709" s="306"/>
      <c r="B1709" s="307"/>
      <c r="C1709" s="306"/>
      <c r="D1709" s="308" t="s">
        <v>179</v>
      </c>
      <c r="E1709" s="309" t="s">
        <v>3</v>
      </c>
      <c r="F1709" s="310" t="s">
        <v>1162</v>
      </c>
      <c r="G1709" s="306"/>
      <c r="H1709" s="309" t="s">
        <v>3</v>
      </c>
      <c r="I1709" s="267"/>
      <c r="J1709" s="306"/>
      <c r="K1709" s="306"/>
      <c r="L1709" s="134"/>
      <c r="M1709" s="136"/>
      <c r="N1709" s="137"/>
      <c r="O1709" s="137"/>
      <c r="P1709" s="137"/>
      <c r="Q1709" s="137"/>
      <c r="R1709" s="137"/>
      <c r="S1709" s="137"/>
      <c r="T1709" s="138"/>
      <c r="AT1709" s="135" t="s">
        <v>179</v>
      </c>
      <c r="AU1709" s="135" t="s">
        <v>78</v>
      </c>
      <c r="AV1709" s="13" t="s">
        <v>76</v>
      </c>
      <c r="AW1709" s="13" t="s">
        <v>30</v>
      </c>
      <c r="AX1709" s="13" t="s">
        <v>68</v>
      </c>
      <c r="AY1709" s="135" t="s">
        <v>168</v>
      </c>
    </row>
    <row r="1710" spans="1:51" s="14" customFormat="1" ht="12">
      <c r="A1710" s="311"/>
      <c r="B1710" s="312"/>
      <c r="C1710" s="311"/>
      <c r="D1710" s="308" t="s">
        <v>179</v>
      </c>
      <c r="E1710" s="313" t="s">
        <v>3</v>
      </c>
      <c r="F1710" s="314" t="s">
        <v>2038</v>
      </c>
      <c r="G1710" s="311"/>
      <c r="H1710" s="315">
        <v>38.862</v>
      </c>
      <c r="I1710" s="268"/>
      <c r="J1710" s="311"/>
      <c r="K1710" s="311"/>
      <c r="L1710" s="139"/>
      <c r="M1710" s="141"/>
      <c r="N1710" s="142"/>
      <c r="O1710" s="142"/>
      <c r="P1710" s="142"/>
      <c r="Q1710" s="142"/>
      <c r="R1710" s="142"/>
      <c r="S1710" s="142"/>
      <c r="T1710" s="143"/>
      <c r="AT1710" s="140" t="s">
        <v>179</v>
      </c>
      <c r="AU1710" s="140" t="s">
        <v>78</v>
      </c>
      <c r="AV1710" s="14" t="s">
        <v>78</v>
      </c>
      <c r="AW1710" s="14" t="s">
        <v>30</v>
      </c>
      <c r="AX1710" s="14" t="s">
        <v>68</v>
      </c>
      <c r="AY1710" s="140" t="s">
        <v>168</v>
      </c>
    </row>
    <row r="1711" spans="1:51" s="15" customFormat="1" ht="12">
      <c r="A1711" s="316"/>
      <c r="B1711" s="317"/>
      <c r="C1711" s="316"/>
      <c r="D1711" s="308" t="s">
        <v>179</v>
      </c>
      <c r="E1711" s="318" t="s">
        <v>3</v>
      </c>
      <c r="F1711" s="319" t="s">
        <v>186</v>
      </c>
      <c r="G1711" s="316"/>
      <c r="H1711" s="320">
        <v>333.81</v>
      </c>
      <c r="I1711" s="269"/>
      <c r="J1711" s="316"/>
      <c r="K1711" s="316"/>
      <c r="L1711" s="144"/>
      <c r="M1711" s="146"/>
      <c r="N1711" s="147"/>
      <c r="O1711" s="147"/>
      <c r="P1711" s="147"/>
      <c r="Q1711" s="147"/>
      <c r="R1711" s="147"/>
      <c r="S1711" s="147"/>
      <c r="T1711" s="148"/>
      <c r="AT1711" s="145" t="s">
        <v>179</v>
      </c>
      <c r="AU1711" s="145" t="s">
        <v>78</v>
      </c>
      <c r="AV1711" s="15" t="s">
        <v>175</v>
      </c>
      <c r="AW1711" s="15" t="s">
        <v>30</v>
      </c>
      <c r="AX1711" s="15" t="s">
        <v>76</v>
      </c>
      <c r="AY1711" s="145" t="s">
        <v>168</v>
      </c>
    </row>
    <row r="1712" spans="1:65" s="2" customFormat="1" ht="24.2" customHeight="1">
      <c r="A1712" s="273"/>
      <c r="B1712" s="276"/>
      <c r="C1712" s="298" t="s">
        <v>2039</v>
      </c>
      <c r="D1712" s="298" t="s">
        <v>170</v>
      </c>
      <c r="E1712" s="299" t="s">
        <v>2040</v>
      </c>
      <c r="F1712" s="300" t="s">
        <v>2041</v>
      </c>
      <c r="G1712" s="301" t="s">
        <v>263</v>
      </c>
      <c r="H1712" s="302">
        <v>270.264</v>
      </c>
      <c r="I1712" s="266"/>
      <c r="J1712" s="303">
        <f>ROUND(I1712*H1712,2)</f>
        <v>0</v>
      </c>
      <c r="K1712" s="300" t="s">
        <v>174</v>
      </c>
      <c r="L1712" s="32"/>
      <c r="M1712" s="126" t="s">
        <v>3</v>
      </c>
      <c r="N1712" s="127" t="s">
        <v>39</v>
      </c>
      <c r="O1712" s="128">
        <v>0</v>
      </c>
      <c r="P1712" s="128">
        <f>O1712*H1712</f>
        <v>0</v>
      </c>
      <c r="Q1712" s="128">
        <v>2E-05</v>
      </c>
      <c r="R1712" s="128">
        <f>Q1712*H1712</f>
        <v>0.005405280000000001</v>
      </c>
      <c r="S1712" s="128">
        <v>0</v>
      </c>
      <c r="T1712" s="129">
        <f>S1712*H1712</f>
        <v>0</v>
      </c>
      <c r="U1712" s="31"/>
      <c r="V1712" s="31"/>
      <c r="W1712" s="31"/>
      <c r="X1712" s="31"/>
      <c r="Y1712" s="31"/>
      <c r="Z1712" s="31"/>
      <c r="AA1712" s="31"/>
      <c r="AB1712" s="31"/>
      <c r="AC1712" s="31"/>
      <c r="AD1712" s="31"/>
      <c r="AE1712" s="31"/>
      <c r="AR1712" s="130" t="s">
        <v>323</v>
      </c>
      <c r="AT1712" s="130" t="s">
        <v>170</v>
      </c>
      <c r="AU1712" s="130" t="s">
        <v>78</v>
      </c>
      <c r="AY1712" s="19" t="s">
        <v>168</v>
      </c>
      <c r="BE1712" s="131">
        <f>IF(N1712="základní",J1712,0)</f>
        <v>0</v>
      </c>
      <c r="BF1712" s="131">
        <f>IF(N1712="snížená",J1712,0)</f>
        <v>0</v>
      </c>
      <c r="BG1712" s="131">
        <f>IF(N1712="zákl. přenesená",J1712,0)</f>
        <v>0</v>
      </c>
      <c r="BH1712" s="131">
        <f>IF(N1712="sníž. přenesená",J1712,0)</f>
        <v>0</v>
      </c>
      <c r="BI1712" s="131">
        <f>IF(N1712="nulová",J1712,0)</f>
        <v>0</v>
      </c>
      <c r="BJ1712" s="19" t="s">
        <v>76</v>
      </c>
      <c r="BK1712" s="131">
        <f>ROUND(I1712*H1712,2)</f>
        <v>0</v>
      </c>
      <c r="BL1712" s="19" t="s">
        <v>323</v>
      </c>
      <c r="BM1712" s="130" t="s">
        <v>2042</v>
      </c>
    </row>
    <row r="1713" spans="1:47" s="2" customFormat="1" ht="12">
      <c r="A1713" s="273"/>
      <c r="B1713" s="276"/>
      <c r="C1713" s="273"/>
      <c r="D1713" s="304" t="s">
        <v>177</v>
      </c>
      <c r="E1713" s="273"/>
      <c r="F1713" s="305" t="s">
        <v>2043</v>
      </c>
      <c r="G1713" s="273"/>
      <c r="H1713" s="273"/>
      <c r="I1713" s="263"/>
      <c r="J1713" s="273"/>
      <c r="K1713" s="273"/>
      <c r="L1713" s="32"/>
      <c r="M1713" s="132"/>
      <c r="N1713" s="133"/>
      <c r="O1713" s="50"/>
      <c r="P1713" s="50"/>
      <c r="Q1713" s="50"/>
      <c r="R1713" s="50"/>
      <c r="S1713" s="50"/>
      <c r="T1713" s="51"/>
      <c r="U1713" s="31"/>
      <c r="V1713" s="31"/>
      <c r="W1713" s="31"/>
      <c r="X1713" s="31"/>
      <c r="Y1713" s="31"/>
      <c r="Z1713" s="31"/>
      <c r="AA1713" s="31"/>
      <c r="AB1713" s="31"/>
      <c r="AC1713" s="31"/>
      <c r="AD1713" s="31"/>
      <c r="AE1713" s="31"/>
      <c r="AT1713" s="19" t="s">
        <v>177</v>
      </c>
      <c r="AU1713" s="19" t="s">
        <v>78</v>
      </c>
    </row>
    <row r="1714" spans="1:51" s="13" customFormat="1" ht="12">
      <c r="A1714" s="306"/>
      <c r="B1714" s="307"/>
      <c r="C1714" s="306"/>
      <c r="D1714" s="308" t="s">
        <v>179</v>
      </c>
      <c r="E1714" s="309" t="s">
        <v>3</v>
      </c>
      <c r="F1714" s="310" t="s">
        <v>1154</v>
      </c>
      <c r="G1714" s="306"/>
      <c r="H1714" s="309" t="s">
        <v>3</v>
      </c>
      <c r="I1714" s="267"/>
      <c r="J1714" s="306"/>
      <c r="K1714" s="306"/>
      <c r="L1714" s="134"/>
      <c r="M1714" s="136"/>
      <c r="N1714" s="137"/>
      <c r="O1714" s="137"/>
      <c r="P1714" s="137"/>
      <c r="Q1714" s="137"/>
      <c r="R1714" s="137"/>
      <c r="S1714" s="137"/>
      <c r="T1714" s="138"/>
      <c r="AT1714" s="135" t="s">
        <v>179</v>
      </c>
      <c r="AU1714" s="135" t="s">
        <v>78</v>
      </c>
      <c r="AV1714" s="13" t="s">
        <v>76</v>
      </c>
      <c r="AW1714" s="13" t="s">
        <v>30</v>
      </c>
      <c r="AX1714" s="13" t="s">
        <v>68</v>
      </c>
      <c r="AY1714" s="135" t="s">
        <v>168</v>
      </c>
    </row>
    <row r="1715" spans="1:51" s="14" customFormat="1" ht="12">
      <c r="A1715" s="311"/>
      <c r="B1715" s="312"/>
      <c r="C1715" s="311"/>
      <c r="D1715" s="308" t="s">
        <v>179</v>
      </c>
      <c r="E1715" s="313" t="s">
        <v>3</v>
      </c>
      <c r="F1715" s="314" t="s">
        <v>2025</v>
      </c>
      <c r="G1715" s="311"/>
      <c r="H1715" s="315">
        <v>18.642</v>
      </c>
      <c r="I1715" s="268"/>
      <c r="J1715" s="311"/>
      <c r="K1715" s="311"/>
      <c r="L1715" s="139"/>
      <c r="M1715" s="141"/>
      <c r="N1715" s="142"/>
      <c r="O1715" s="142"/>
      <c r="P1715" s="142"/>
      <c r="Q1715" s="142"/>
      <c r="R1715" s="142"/>
      <c r="S1715" s="142"/>
      <c r="T1715" s="143"/>
      <c r="AT1715" s="140" t="s">
        <v>179</v>
      </c>
      <c r="AU1715" s="140" t="s">
        <v>78</v>
      </c>
      <c r="AV1715" s="14" t="s">
        <v>78</v>
      </c>
      <c r="AW1715" s="14" t="s">
        <v>30</v>
      </c>
      <c r="AX1715" s="14" t="s">
        <v>68</v>
      </c>
      <c r="AY1715" s="140" t="s">
        <v>168</v>
      </c>
    </row>
    <row r="1716" spans="1:51" s="13" customFormat="1" ht="12">
      <c r="A1716" s="306"/>
      <c r="B1716" s="307"/>
      <c r="C1716" s="306"/>
      <c r="D1716" s="308" t="s">
        <v>179</v>
      </c>
      <c r="E1716" s="309" t="s">
        <v>3</v>
      </c>
      <c r="F1716" s="310" t="s">
        <v>465</v>
      </c>
      <c r="G1716" s="306"/>
      <c r="H1716" s="309" t="s">
        <v>3</v>
      </c>
      <c r="I1716" s="267"/>
      <c r="J1716" s="306"/>
      <c r="K1716" s="306"/>
      <c r="L1716" s="134"/>
      <c r="M1716" s="136"/>
      <c r="N1716" s="137"/>
      <c r="O1716" s="137"/>
      <c r="P1716" s="137"/>
      <c r="Q1716" s="137"/>
      <c r="R1716" s="137"/>
      <c r="S1716" s="137"/>
      <c r="T1716" s="138"/>
      <c r="AT1716" s="135" t="s">
        <v>179</v>
      </c>
      <c r="AU1716" s="135" t="s">
        <v>78</v>
      </c>
      <c r="AV1716" s="13" t="s">
        <v>76</v>
      </c>
      <c r="AW1716" s="13" t="s">
        <v>30</v>
      </c>
      <c r="AX1716" s="13" t="s">
        <v>68</v>
      </c>
      <c r="AY1716" s="135" t="s">
        <v>168</v>
      </c>
    </row>
    <row r="1717" spans="1:51" s="14" customFormat="1" ht="12">
      <c r="A1717" s="311"/>
      <c r="B1717" s="312"/>
      <c r="C1717" s="311"/>
      <c r="D1717" s="308" t="s">
        <v>179</v>
      </c>
      <c r="E1717" s="313" t="s">
        <v>3</v>
      </c>
      <c r="F1717" s="314" t="s">
        <v>2030</v>
      </c>
      <c r="G1717" s="311"/>
      <c r="H1717" s="315">
        <v>33.956</v>
      </c>
      <c r="I1717" s="268"/>
      <c r="J1717" s="311"/>
      <c r="K1717" s="311"/>
      <c r="L1717" s="139"/>
      <c r="M1717" s="141"/>
      <c r="N1717" s="142"/>
      <c r="O1717" s="142"/>
      <c r="P1717" s="142"/>
      <c r="Q1717" s="142"/>
      <c r="R1717" s="142"/>
      <c r="S1717" s="142"/>
      <c r="T1717" s="143"/>
      <c r="AT1717" s="140" t="s">
        <v>179</v>
      </c>
      <c r="AU1717" s="140" t="s">
        <v>78</v>
      </c>
      <c r="AV1717" s="14" t="s">
        <v>78</v>
      </c>
      <c r="AW1717" s="14" t="s">
        <v>30</v>
      </c>
      <c r="AX1717" s="14" t="s">
        <v>68</v>
      </c>
      <c r="AY1717" s="140" t="s">
        <v>168</v>
      </c>
    </row>
    <row r="1718" spans="1:51" s="13" customFormat="1" ht="12">
      <c r="A1718" s="306"/>
      <c r="B1718" s="307"/>
      <c r="C1718" s="306"/>
      <c r="D1718" s="308" t="s">
        <v>179</v>
      </c>
      <c r="E1718" s="309" t="s">
        <v>3</v>
      </c>
      <c r="F1718" s="310" t="s">
        <v>467</v>
      </c>
      <c r="G1718" s="306"/>
      <c r="H1718" s="309" t="s">
        <v>3</v>
      </c>
      <c r="I1718" s="267"/>
      <c r="J1718" s="306"/>
      <c r="K1718" s="306"/>
      <c r="L1718" s="134"/>
      <c r="M1718" s="136"/>
      <c r="N1718" s="137"/>
      <c r="O1718" s="137"/>
      <c r="P1718" s="137"/>
      <c r="Q1718" s="137"/>
      <c r="R1718" s="137"/>
      <c r="S1718" s="137"/>
      <c r="T1718" s="138"/>
      <c r="AT1718" s="135" t="s">
        <v>179</v>
      </c>
      <c r="AU1718" s="135" t="s">
        <v>78</v>
      </c>
      <c r="AV1718" s="13" t="s">
        <v>76</v>
      </c>
      <c r="AW1718" s="13" t="s">
        <v>30</v>
      </c>
      <c r="AX1718" s="13" t="s">
        <v>68</v>
      </c>
      <c r="AY1718" s="135" t="s">
        <v>168</v>
      </c>
    </row>
    <row r="1719" spans="1:51" s="14" customFormat="1" ht="12">
      <c r="A1719" s="311"/>
      <c r="B1719" s="312"/>
      <c r="C1719" s="311"/>
      <c r="D1719" s="308" t="s">
        <v>179</v>
      </c>
      <c r="E1719" s="313" t="s">
        <v>3</v>
      </c>
      <c r="F1719" s="314" t="s">
        <v>2032</v>
      </c>
      <c r="G1719" s="311"/>
      <c r="H1719" s="315">
        <v>29.51</v>
      </c>
      <c r="I1719" s="268"/>
      <c r="J1719" s="311"/>
      <c r="K1719" s="311"/>
      <c r="L1719" s="139"/>
      <c r="M1719" s="141"/>
      <c r="N1719" s="142"/>
      <c r="O1719" s="142"/>
      <c r="P1719" s="142"/>
      <c r="Q1719" s="142"/>
      <c r="R1719" s="142"/>
      <c r="S1719" s="142"/>
      <c r="T1719" s="143"/>
      <c r="AT1719" s="140" t="s">
        <v>179</v>
      </c>
      <c r="AU1719" s="140" t="s">
        <v>78</v>
      </c>
      <c r="AV1719" s="14" t="s">
        <v>78</v>
      </c>
      <c r="AW1719" s="14" t="s">
        <v>30</v>
      </c>
      <c r="AX1719" s="14" t="s">
        <v>68</v>
      </c>
      <c r="AY1719" s="140" t="s">
        <v>168</v>
      </c>
    </row>
    <row r="1720" spans="1:51" s="14" customFormat="1" ht="12">
      <c r="A1720" s="311"/>
      <c r="B1720" s="312"/>
      <c r="C1720" s="311"/>
      <c r="D1720" s="308" t="s">
        <v>179</v>
      </c>
      <c r="E1720" s="313" t="s">
        <v>3</v>
      </c>
      <c r="F1720" s="314" t="s">
        <v>2033</v>
      </c>
      <c r="G1720" s="311"/>
      <c r="H1720" s="315">
        <v>149.294</v>
      </c>
      <c r="I1720" s="268"/>
      <c r="J1720" s="311"/>
      <c r="K1720" s="311"/>
      <c r="L1720" s="139"/>
      <c r="M1720" s="141"/>
      <c r="N1720" s="142"/>
      <c r="O1720" s="142"/>
      <c r="P1720" s="142"/>
      <c r="Q1720" s="142"/>
      <c r="R1720" s="142"/>
      <c r="S1720" s="142"/>
      <c r="T1720" s="143"/>
      <c r="AT1720" s="140" t="s">
        <v>179</v>
      </c>
      <c r="AU1720" s="140" t="s">
        <v>78</v>
      </c>
      <c r="AV1720" s="14" t="s">
        <v>78</v>
      </c>
      <c r="AW1720" s="14" t="s">
        <v>30</v>
      </c>
      <c r="AX1720" s="14" t="s">
        <v>68</v>
      </c>
      <c r="AY1720" s="140" t="s">
        <v>168</v>
      </c>
    </row>
    <row r="1721" spans="1:51" s="13" customFormat="1" ht="12">
      <c r="A1721" s="306"/>
      <c r="B1721" s="307"/>
      <c r="C1721" s="306"/>
      <c r="D1721" s="308" t="s">
        <v>179</v>
      </c>
      <c r="E1721" s="309" t="s">
        <v>3</v>
      </c>
      <c r="F1721" s="310" t="s">
        <v>1162</v>
      </c>
      <c r="G1721" s="306"/>
      <c r="H1721" s="309" t="s">
        <v>3</v>
      </c>
      <c r="I1721" s="267"/>
      <c r="J1721" s="306"/>
      <c r="K1721" s="306"/>
      <c r="L1721" s="134"/>
      <c r="M1721" s="136"/>
      <c r="N1721" s="137"/>
      <c r="O1721" s="137"/>
      <c r="P1721" s="137"/>
      <c r="Q1721" s="137"/>
      <c r="R1721" s="137"/>
      <c r="S1721" s="137"/>
      <c r="T1721" s="138"/>
      <c r="AT1721" s="135" t="s">
        <v>179</v>
      </c>
      <c r="AU1721" s="135" t="s">
        <v>78</v>
      </c>
      <c r="AV1721" s="13" t="s">
        <v>76</v>
      </c>
      <c r="AW1721" s="13" t="s">
        <v>30</v>
      </c>
      <c r="AX1721" s="13" t="s">
        <v>68</v>
      </c>
      <c r="AY1721" s="135" t="s">
        <v>168</v>
      </c>
    </row>
    <row r="1722" spans="1:51" s="14" customFormat="1" ht="12">
      <c r="A1722" s="311"/>
      <c r="B1722" s="312"/>
      <c r="C1722" s="311"/>
      <c r="D1722" s="308" t="s">
        <v>179</v>
      </c>
      <c r="E1722" s="313" t="s">
        <v>3</v>
      </c>
      <c r="F1722" s="314" t="s">
        <v>2038</v>
      </c>
      <c r="G1722" s="311"/>
      <c r="H1722" s="315">
        <v>38.862</v>
      </c>
      <c r="I1722" s="268"/>
      <c r="J1722" s="311"/>
      <c r="K1722" s="311"/>
      <c r="L1722" s="139"/>
      <c r="M1722" s="141"/>
      <c r="N1722" s="142"/>
      <c r="O1722" s="142"/>
      <c r="P1722" s="142"/>
      <c r="Q1722" s="142"/>
      <c r="R1722" s="142"/>
      <c r="S1722" s="142"/>
      <c r="T1722" s="143"/>
      <c r="AT1722" s="140" t="s">
        <v>179</v>
      </c>
      <c r="AU1722" s="140" t="s">
        <v>78</v>
      </c>
      <c r="AV1722" s="14" t="s">
        <v>78</v>
      </c>
      <c r="AW1722" s="14" t="s">
        <v>30</v>
      </c>
      <c r="AX1722" s="14" t="s">
        <v>68</v>
      </c>
      <c r="AY1722" s="140" t="s">
        <v>168</v>
      </c>
    </row>
    <row r="1723" spans="1:51" s="15" customFormat="1" ht="12">
      <c r="A1723" s="316"/>
      <c r="B1723" s="317"/>
      <c r="C1723" s="316"/>
      <c r="D1723" s="308" t="s">
        <v>179</v>
      </c>
      <c r="E1723" s="318" t="s">
        <v>3</v>
      </c>
      <c r="F1723" s="319" t="s">
        <v>186</v>
      </c>
      <c r="G1723" s="316"/>
      <c r="H1723" s="320">
        <v>270.264</v>
      </c>
      <c r="I1723" s="269"/>
      <c r="J1723" s="316"/>
      <c r="K1723" s="316"/>
      <c r="L1723" s="144"/>
      <c r="M1723" s="146"/>
      <c r="N1723" s="147"/>
      <c r="O1723" s="147"/>
      <c r="P1723" s="147"/>
      <c r="Q1723" s="147"/>
      <c r="R1723" s="147"/>
      <c r="S1723" s="147"/>
      <c r="T1723" s="148"/>
      <c r="AT1723" s="145" t="s">
        <v>179</v>
      </c>
      <c r="AU1723" s="145" t="s">
        <v>78</v>
      </c>
      <c r="AV1723" s="15" t="s">
        <v>175</v>
      </c>
      <c r="AW1723" s="15" t="s">
        <v>30</v>
      </c>
      <c r="AX1723" s="15" t="s">
        <v>76</v>
      </c>
      <c r="AY1723" s="145" t="s">
        <v>168</v>
      </c>
    </row>
    <row r="1724" spans="1:63" s="12" customFormat="1" ht="22.9" customHeight="1">
      <c r="A1724" s="291"/>
      <c r="B1724" s="292"/>
      <c r="C1724" s="291"/>
      <c r="D1724" s="293" t="s">
        <v>67</v>
      </c>
      <c r="E1724" s="296" t="s">
        <v>2044</v>
      </c>
      <c r="F1724" s="296" t="s">
        <v>2045</v>
      </c>
      <c r="G1724" s="291"/>
      <c r="H1724" s="291"/>
      <c r="I1724" s="271"/>
      <c r="J1724" s="297">
        <f>BK1724</f>
        <v>0</v>
      </c>
      <c r="K1724" s="291"/>
      <c r="L1724" s="118"/>
      <c r="M1724" s="120"/>
      <c r="N1724" s="121"/>
      <c r="O1724" s="121"/>
      <c r="P1724" s="122">
        <f>SUM(P1725:P1736)</f>
        <v>2.718</v>
      </c>
      <c r="Q1724" s="121"/>
      <c r="R1724" s="122">
        <f>SUM(R1725:R1736)</f>
        <v>0</v>
      </c>
      <c r="S1724" s="121"/>
      <c r="T1724" s="123">
        <f>SUM(T1725:T1736)</f>
        <v>0</v>
      </c>
      <c r="AR1724" s="119" t="s">
        <v>78</v>
      </c>
      <c r="AT1724" s="124" t="s">
        <v>67</v>
      </c>
      <c r="AU1724" s="124" t="s">
        <v>76</v>
      </c>
      <c r="AY1724" s="119" t="s">
        <v>168</v>
      </c>
      <c r="BK1724" s="125">
        <f>SUM(BK1725:BK1736)</f>
        <v>0</v>
      </c>
    </row>
    <row r="1725" spans="1:65" s="2" customFormat="1" ht="44.25" customHeight="1">
      <c r="A1725" s="273"/>
      <c r="B1725" s="276"/>
      <c r="C1725" s="298" t="s">
        <v>2046</v>
      </c>
      <c r="D1725" s="298" t="s">
        <v>170</v>
      </c>
      <c r="E1725" s="299" t="s">
        <v>2047</v>
      </c>
      <c r="F1725" s="300" t="s">
        <v>2048</v>
      </c>
      <c r="G1725" s="301" t="s">
        <v>326</v>
      </c>
      <c r="H1725" s="302">
        <v>1</v>
      </c>
      <c r="I1725" s="266"/>
      <c r="J1725" s="303">
        <f>ROUND(I1725*H1725,2)</f>
        <v>0</v>
      </c>
      <c r="K1725" s="300" t="s">
        <v>3</v>
      </c>
      <c r="L1725" s="32"/>
      <c r="M1725" s="126" t="s">
        <v>3</v>
      </c>
      <c r="N1725" s="127" t="s">
        <v>39</v>
      </c>
      <c r="O1725" s="128">
        <v>0.533</v>
      </c>
      <c r="P1725" s="128">
        <f>O1725*H1725</f>
        <v>0.533</v>
      </c>
      <c r="Q1725" s="128">
        <v>0</v>
      </c>
      <c r="R1725" s="128">
        <f>Q1725*H1725</f>
        <v>0</v>
      </c>
      <c r="S1725" s="128">
        <v>0</v>
      </c>
      <c r="T1725" s="129">
        <f>S1725*H1725</f>
        <v>0</v>
      </c>
      <c r="U1725" s="31"/>
      <c r="V1725" s="31"/>
      <c r="W1725" s="31"/>
      <c r="X1725" s="31"/>
      <c r="Y1725" s="31"/>
      <c r="Z1725" s="31"/>
      <c r="AA1725" s="31"/>
      <c r="AB1725" s="31"/>
      <c r="AC1725" s="31"/>
      <c r="AD1725" s="31"/>
      <c r="AE1725" s="31"/>
      <c r="AR1725" s="130" t="s">
        <v>323</v>
      </c>
      <c r="AT1725" s="130" t="s">
        <v>170</v>
      </c>
      <c r="AU1725" s="130" t="s">
        <v>78</v>
      </c>
      <c r="AY1725" s="19" t="s">
        <v>168</v>
      </c>
      <c r="BE1725" s="131">
        <f>IF(N1725="základní",J1725,0)</f>
        <v>0</v>
      </c>
      <c r="BF1725" s="131">
        <f>IF(N1725="snížená",J1725,0)</f>
        <v>0</v>
      </c>
      <c r="BG1725" s="131">
        <f>IF(N1725="zákl. přenesená",J1725,0)</f>
        <v>0</v>
      </c>
      <c r="BH1725" s="131">
        <f>IF(N1725="sníž. přenesená",J1725,0)</f>
        <v>0</v>
      </c>
      <c r="BI1725" s="131">
        <f>IF(N1725="nulová",J1725,0)</f>
        <v>0</v>
      </c>
      <c r="BJ1725" s="19" t="s">
        <v>76</v>
      </c>
      <c r="BK1725" s="131">
        <f>ROUND(I1725*H1725,2)</f>
        <v>0</v>
      </c>
      <c r="BL1725" s="19" t="s">
        <v>323</v>
      </c>
      <c r="BM1725" s="130" t="s">
        <v>2049</v>
      </c>
    </row>
    <row r="1726" spans="1:51" s="14" customFormat="1" ht="12">
      <c r="A1726" s="311"/>
      <c r="B1726" s="312"/>
      <c r="C1726" s="311"/>
      <c r="D1726" s="308" t="s">
        <v>179</v>
      </c>
      <c r="E1726" s="313" t="s">
        <v>3</v>
      </c>
      <c r="F1726" s="314" t="s">
        <v>1721</v>
      </c>
      <c r="G1726" s="311"/>
      <c r="H1726" s="315">
        <v>1</v>
      </c>
      <c r="I1726" s="268"/>
      <c r="J1726" s="311"/>
      <c r="K1726" s="311"/>
      <c r="L1726" s="139"/>
      <c r="M1726" s="141"/>
      <c r="N1726" s="142"/>
      <c r="O1726" s="142"/>
      <c r="P1726" s="142"/>
      <c r="Q1726" s="142"/>
      <c r="R1726" s="142"/>
      <c r="S1726" s="142"/>
      <c r="T1726" s="143"/>
      <c r="AT1726" s="140" t="s">
        <v>179</v>
      </c>
      <c r="AU1726" s="140" t="s">
        <v>78</v>
      </c>
      <c r="AV1726" s="14" t="s">
        <v>78</v>
      </c>
      <c r="AW1726" s="14" t="s">
        <v>30</v>
      </c>
      <c r="AX1726" s="14" t="s">
        <v>76</v>
      </c>
      <c r="AY1726" s="140" t="s">
        <v>168</v>
      </c>
    </row>
    <row r="1727" spans="1:65" s="2" customFormat="1" ht="55.5" customHeight="1">
      <c r="A1727" s="273"/>
      <c r="B1727" s="276"/>
      <c r="C1727" s="298" t="s">
        <v>2050</v>
      </c>
      <c r="D1727" s="298" t="s">
        <v>170</v>
      </c>
      <c r="E1727" s="299" t="s">
        <v>2051</v>
      </c>
      <c r="F1727" s="300" t="s">
        <v>2052</v>
      </c>
      <c r="G1727" s="301" t="s">
        <v>326</v>
      </c>
      <c r="H1727" s="302">
        <v>2</v>
      </c>
      <c r="I1727" s="266"/>
      <c r="J1727" s="303">
        <f>ROUND(I1727*H1727,2)</f>
        <v>0</v>
      </c>
      <c r="K1727" s="300" t="s">
        <v>3</v>
      </c>
      <c r="L1727" s="32"/>
      <c r="M1727" s="126" t="s">
        <v>3</v>
      </c>
      <c r="N1727" s="127" t="s">
        <v>39</v>
      </c>
      <c r="O1727" s="128">
        <v>0.437</v>
      </c>
      <c r="P1727" s="128">
        <f>O1727*H1727</f>
        <v>0.874</v>
      </c>
      <c r="Q1727" s="128">
        <v>0</v>
      </c>
      <c r="R1727" s="128">
        <f>Q1727*H1727</f>
        <v>0</v>
      </c>
      <c r="S1727" s="128">
        <v>0</v>
      </c>
      <c r="T1727" s="129">
        <f>S1727*H1727</f>
        <v>0</v>
      </c>
      <c r="U1727" s="31"/>
      <c r="V1727" s="31"/>
      <c r="W1727" s="31"/>
      <c r="X1727" s="31"/>
      <c r="Y1727" s="31"/>
      <c r="Z1727" s="31"/>
      <c r="AA1727" s="31"/>
      <c r="AB1727" s="31"/>
      <c r="AC1727" s="31"/>
      <c r="AD1727" s="31"/>
      <c r="AE1727" s="31"/>
      <c r="AR1727" s="130" t="s">
        <v>323</v>
      </c>
      <c r="AT1727" s="130" t="s">
        <v>170</v>
      </c>
      <c r="AU1727" s="130" t="s">
        <v>78</v>
      </c>
      <c r="AY1727" s="19" t="s">
        <v>168</v>
      </c>
      <c r="BE1727" s="131">
        <f>IF(N1727="základní",J1727,0)</f>
        <v>0</v>
      </c>
      <c r="BF1727" s="131">
        <f>IF(N1727="snížená",J1727,0)</f>
        <v>0</v>
      </c>
      <c r="BG1727" s="131">
        <f>IF(N1727="zákl. přenesená",J1727,0)</f>
        <v>0</v>
      </c>
      <c r="BH1727" s="131">
        <f>IF(N1727="sníž. přenesená",J1727,0)</f>
        <v>0</v>
      </c>
      <c r="BI1727" s="131">
        <f>IF(N1727="nulová",J1727,0)</f>
        <v>0</v>
      </c>
      <c r="BJ1727" s="19" t="s">
        <v>76</v>
      </c>
      <c r="BK1727" s="131">
        <f>ROUND(I1727*H1727,2)</f>
        <v>0</v>
      </c>
      <c r="BL1727" s="19" t="s">
        <v>323</v>
      </c>
      <c r="BM1727" s="130" t="s">
        <v>2053</v>
      </c>
    </row>
    <row r="1728" spans="1:51" s="14" customFormat="1" ht="12">
      <c r="A1728" s="311"/>
      <c r="B1728" s="312"/>
      <c r="C1728" s="311"/>
      <c r="D1728" s="308" t="s">
        <v>179</v>
      </c>
      <c r="E1728" s="313" t="s">
        <v>3</v>
      </c>
      <c r="F1728" s="314" t="s">
        <v>1711</v>
      </c>
      <c r="G1728" s="311"/>
      <c r="H1728" s="315">
        <v>2</v>
      </c>
      <c r="I1728" s="268"/>
      <c r="J1728" s="311"/>
      <c r="K1728" s="311"/>
      <c r="L1728" s="139"/>
      <c r="M1728" s="141"/>
      <c r="N1728" s="142"/>
      <c r="O1728" s="142"/>
      <c r="P1728" s="142"/>
      <c r="Q1728" s="142"/>
      <c r="R1728" s="142"/>
      <c r="S1728" s="142"/>
      <c r="T1728" s="143"/>
      <c r="AT1728" s="140" t="s">
        <v>179</v>
      </c>
      <c r="AU1728" s="140" t="s">
        <v>78</v>
      </c>
      <c r="AV1728" s="14" t="s">
        <v>78</v>
      </c>
      <c r="AW1728" s="14" t="s">
        <v>30</v>
      </c>
      <c r="AX1728" s="14" t="s">
        <v>76</v>
      </c>
      <c r="AY1728" s="140" t="s">
        <v>168</v>
      </c>
    </row>
    <row r="1729" spans="1:65" s="2" customFormat="1" ht="55.5" customHeight="1">
      <c r="A1729" s="273"/>
      <c r="B1729" s="276"/>
      <c r="C1729" s="298" t="s">
        <v>2054</v>
      </c>
      <c r="D1729" s="298" t="s">
        <v>170</v>
      </c>
      <c r="E1729" s="299" t="s">
        <v>2055</v>
      </c>
      <c r="F1729" s="300" t="s">
        <v>2056</v>
      </c>
      <c r="G1729" s="301" t="s">
        <v>326</v>
      </c>
      <c r="H1729" s="302">
        <v>1</v>
      </c>
      <c r="I1729" s="266"/>
      <c r="J1729" s="303">
        <f>ROUND(I1729*H1729,2)</f>
        <v>0</v>
      </c>
      <c r="K1729" s="300" t="s">
        <v>3</v>
      </c>
      <c r="L1729" s="32"/>
      <c r="M1729" s="126" t="s">
        <v>3</v>
      </c>
      <c r="N1729" s="127" t="s">
        <v>39</v>
      </c>
      <c r="O1729" s="128">
        <v>0.437</v>
      </c>
      <c r="P1729" s="128">
        <f>O1729*H1729</f>
        <v>0.437</v>
      </c>
      <c r="Q1729" s="128">
        <v>0</v>
      </c>
      <c r="R1729" s="128">
        <f>Q1729*H1729</f>
        <v>0</v>
      </c>
      <c r="S1729" s="128">
        <v>0</v>
      </c>
      <c r="T1729" s="129">
        <f>S1729*H1729</f>
        <v>0</v>
      </c>
      <c r="U1729" s="31"/>
      <c r="V1729" s="31"/>
      <c r="W1729" s="31"/>
      <c r="X1729" s="31"/>
      <c r="Y1729" s="31"/>
      <c r="Z1729" s="31"/>
      <c r="AA1729" s="31"/>
      <c r="AB1729" s="31"/>
      <c r="AC1729" s="31"/>
      <c r="AD1729" s="31"/>
      <c r="AE1729" s="31"/>
      <c r="AR1729" s="130" t="s">
        <v>323</v>
      </c>
      <c r="AT1729" s="130" t="s">
        <v>170</v>
      </c>
      <c r="AU1729" s="130" t="s">
        <v>78</v>
      </c>
      <c r="AY1729" s="19" t="s">
        <v>168</v>
      </c>
      <c r="BE1729" s="131">
        <f>IF(N1729="základní",J1729,0)</f>
        <v>0</v>
      </c>
      <c r="BF1729" s="131">
        <f>IF(N1729="snížená",J1729,0)</f>
        <v>0</v>
      </c>
      <c r="BG1729" s="131">
        <f>IF(N1729="zákl. přenesená",J1729,0)</f>
        <v>0</v>
      </c>
      <c r="BH1729" s="131">
        <f>IF(N1729="sníž. přenesená",J1729,0)</f>
        <v>0</v>
      </c>
      <c r="BI1729" s="131">
        <f>IF(N1729="nulová",J1729,0)</f>
        <v>0</v>
      </c>
      <c r="BJ1729" s="19" t="s">
        <v>76</v>
      </c>
      <c r="BK1729" s="131">
        <f>ROUND(I1729*H1729,2)</f>
        <v>0</v>
      </c>
      <c r="BL1729" s="19" t="s">
        <v>323</v>
      </c>
      <c r="BM1729" s="130" t="s">
        <v>2057</v>
      </c>
    </row>
    <row r="1730" spans="1:51" s="14" customFormat="1" ht="12">
      <c r="A1730" s="311"/>
      <c r="B1730" s="312"/>
      <c r="C1730" s="311"/>
      <c r="D1730" s="308" t="s">
        <v>179</v>
      </c>
      <c r="E1730" s="313" t="s">
        <v>3</v>
      </c>
      <c r="F1730" s="314" t="s">
        <v>1716</v>
      </c>
      <c r="G1730" s="311"/>
      <c r="H1730" s="315">
        <v>1</v>
      </c>
      <c r="I1730" s="268"/>
      <c r="J1730" s="311"/>
      <c r="K1730" s="311"/>
      <c r="L1730" s="139"/>
      <c r="M1730" s="141"/>
      <c r="N1730" s="142"/>
      <c r="O1730" s="142"/>
      <c r="P1730" s="142"/>
      <c r="Q1730" s="142"/>
      <c r="R1730" s="142"/>
      <c r="S1730" s="142"/>
      <c r="T1730" s="143"/>
      <c r="AT1730" s="140" t="s">
        <v>179</v>
      </c>
      <c r="AU1730" s="140" t="s">
        <v>78</v>
      </c>
      <c r="AV1730" s="14" t="s">
        <v>78</v>
      </c>
      <c r="AW1730" s="14" t="s">
        <v>30</v>
      </c>
      <c r="AX1730" s="14" t="s">
        <v>76</v>
      </c>
      <c r="AY1730" s="140" t="s">
        <v>168</v>
      </c>
    </row>
    <row r="1731" spans="1:65" s="2" customFormat="1" ht="55.5" customHeight="1">
      <c r="A1731" s="273"/>
      <c r="B1731" s="276"/>
      <c r="C1731" s="298" t="s">
        <v>2058</v>
      </c>
      <c r="D1731" s="298" t="s">
        <v>170</v>
      </c>
      <c r="E1731" s="299" t="s">
        <v>2059</v>
      </c>
      <c r="F1731" s="300" t="s">
        <v>2060</v>
      </c>
      <c r="G1731" s="301" t="s">
        <v>326</v>
      </c>
      <c r="H1731" s="302">
        <v>1</v>
      </c>
      <c r="I1731" s="266"/>
      <c r="J1731" s="303">
        <f>ROUND(I1731*H1731,2)</f>
        <v>0</v>
      </c>
      <c r="K1731" s="300" t="s">
        <v>3</v>
      </c>
      <c r="L1731" s="32"/>
      <c r="M1731" s="126" t="s">
        <v>3</v>
      </c>
      <c r="N1731" s="127" t="s">
        <v>39</v>
      </c>
      <c r="O1731" s="128">
        <v>0.437</v>
      </c>
      <c r="P1731" s="128">
        <f>O1731*H1731</f>
        <v>0.437</v>
      </c>
      <c r="Q1731" s="128">
        <v>0</v>
      </c>
      <c r="R1731" s="128">
        <f>Q1731*H1731</f>
        <v>0</v>
      </c>
      <c r="S1731" s="128">
        <v>0</v>
      </c>
      <c r="T1731" s="129">
        <f>S1731*H1731</f>
        <v>0</v>
      </c>
      <c r="U1731" s="31"/>
      <c r="V1731" s="31"/>
      <c r="W1731" s="31"/>
      <c r="X1731" s="31"/>
      <c r="Y1731" s="31"/>
      <c r="Z1731" s="31"/>
      <c r="AA1731" s="31"/>
      <c r="AB1731" s="31"/>
      <c r="AC1731" s="31"/>
      <c r="AD1731" s="31"/>
      <c r="AE1731" s="31"/>
      <c r="AR1731" s="130" t="s">
        <v>323</v>
      </c>
      <c r="AT1731" s="130" t="s">
        <v>170</v>
      </c>
      <c r="AU1731" s="130" t="s">
        <v>78</v>
      </c>
      <c r="AY1731" s="19" t="s">
        <v>168</v>
      </c>
      <c r="BE1731" s="131">
        <f>IF(N1731="základní",J1731,0)</f>
        <v>0</v>
      </c>
      <c r="BF1731" s="131">
        <f>IF(N1731="snížená",J1731,0)</f>
        <v>0</v>
      </c>
      <c r="BG1731" s="131">
        <f>IF(N1731="zákl. přenesená",J1731,0)</f>
        <v>0</v>
      </c>
      <c r="BH1731" s="131">
        <f>IF(N1731="sníž. přenesená",J1731,0)</f>
        <v>0</v>
      </c>
      <c r="BI1731" s="131">
        <f>IF(N1731="nulová",J1731,0)</f>
        <v>0</v>
      </c>
      <c r="BJ1731" s="19" t="s">
        <v>76</v>
      </c>
      <c r="BK1731" s="131">
        <f>ROUND(I1731*H1731,2)</f>
        <v>0</v>
      </c>
      <c r="BL1731" s="19" t="s">
        <v>323</v>
      </c>
      <c r="BM1731" s="130" t="s">
        <v>2061</v>
      </c>
    </row>
    <row r="1732" spans="1:51" s="14" customFormat="1" ht="12">
      <c r="A1732" s="311"/>
      <c r="B1732" s="312"/>
      <c r="C1732" s="311"/>
      <c r="D1732" s="308" t="s">
        <v>179</v>
      </c>
      <c r="E1732" s="313" t="s">
        <v>3</v>
      </c>
      <c r="F1732" s="314" t="s">
        <v>2062</v>
      </c>
      <c r="G1732" s="311"/>
      <c r="H1732" s="315">
        <v>1</v>
      </c>
      <c r="I1732" s="268"/>
      <c r="J1732" s="311"/>
      <c r="K1732" s="311"/>
      <c r="L1732" s="139"/>
      <c r="M1732" s="141"/>
      <c r="N1732" s="142"/>
      <c r="O1732" s="142"/>
      <c r="P1732" s="142"/>
      <c r="Q1732" s="142"/>
      <c r="R1732" s="142"/>
      <c r="S1732" s="142"/>
      <c r="T1732" s="143"/>
      <c r="AT1732" s="140" t="s">
        <v>179</v>
      </c>
      <c r="AU1732" s="140" t="s">
        <v>78</v>
      </c>
      <c r="AV1732" s="14" t="s">
        <v>78</v>
      </c>
      <c r="AW1732" s="14" t="s">
        <v>30</v>
      </c>
      <c r="AX1732" s="14" t="s">
        <v>76</v>
      </c>
      <c r="AY1732" s="140" t="s">
        <v>168</v>
      </c>
    </row>
    <row r="1733" spans="1:65" s="2" customFormat="1" ht="37.9" customHeight="1">
      <c r="A1733" s="273"/>
      <c r="B1733" s="276"/>
      <c r="C1733" s="298" t="s">
        <v>2063</v>
      </c>
      <c r="D1733" s="298" t="s">
        <v>170</v>
      </c>
      <c r="E1733" s="299" t="s">
        <v>2064</v>
      </c>
      <c r="F1733" s="300" t="s">
        <v>2065</v>
      </c>
      <c r="G1733" s="301" t="s">
        <v>326</v>
      </c>
      <c r="H1733" s="302">
        <v>1</v>
      </c>
      <c r="I1733" s="266"/>
      <c r="J1733" s="303">
        <f>ROUND(I1733*H1733,2)</f>
        <v>0</v>
      </c>
      <c r="K1733" s="300" t="s">
        <v>3</v>
      </c>
      <c r="L1733" s="32"/>
      <c r="M1733" s="126" t="s">
        <v>3</v>
      </c>
      <c r="N1733" s="127" t="s">
        <v>39</v>
      </c>
      <c r="O1733" s="128">
        <v>0.437</v>
      </c>
      <c r="P1733" s="128">
        <f>O1733*H1733</f>
        <v>0.437</v>
      </c>
      <c r="Q1733" s="128">
        <v>0</v>
      </c>
      <c r="R1733" s="128">
        <f>Q1733*H1733</f>
        <v>0</v>
      </c>
      <c r="S1733" s="128">
        <v>0</v>
      </c>
      <c r="T1733" s="129">
        <f>S1733*H1733</f>
        <v>0</v>
      </c>
      <c r="U1733" s="31"/>
      <c r="V1733" s="31"/>
      <c r="W1733" s="31"/>
      <c r="X1733" s="31"/>
      <c r="Y1733" s="31"/>
      <c r="Z1733" s="31"/>
      <c r="AA1733" s="31"/>
      <c r="AB1733" s="31"/>
      <c r="AC1733" s="31"/>
      <c r="AD1733" s="31"/>
      <c r="AE1733" s="31"/>
      <c r="AR1733" s="130" t="s">
        <v>323</v>
      </c>
      <c r="AT1733" s="130" t="s">
        <v>170</v>
      </c>
      <c r="AU1733" s="130" t="s">
        <v>78</v>
      </c>
      <c r="AY1733" s="19" t="s">
        <v>168</v>
      </c>
      <c r="BE1733" s="131">
        <f>IF(N1733="základní",J1733,0)</f>
        <v>0</v>
      </c>
      <c r="BF1733" s="131">
        <f>IF(N1733="snížená",J1733,0)</f>
        <v>0</v>
      </c>
      <c r="BG1733" s="131">
        <f>IF(N1733="zákl. přenesená",J1733,0)</f>
        <v>0</v>
      </c>
      <c r="BH1733" s="131">
        <f>IF(N1733="sníž. přenesená",J1733,0)</f>
        <v>0</v>
      </c>
      <c r="BI1733" s="131">
        <f>IF(N1733="nulová",J1733,0)</f>
        <v>0</v>
      </c>
      <c r="BJ1733" s="19" t="s">
        <v>76</v>
      </c>
      <c r="BK1733" s="131">
        <f>ROUND(I1733*H1733,2)</f>
        <v>0</v>
      </c>
      <c r="BL1733" s="19" t="s">
        <v>323</v>
      </c>
      <c r="BM1733" s="130" t="s">
        <v>2066</v>
      </c>
    </row>
    <row r="1734" spans="1:51" s="14" customFormat="1" ht="12">
      <c r="A1734" s="311"/>
      <c r="B1734" s="312"/>
      <c r="C1734" s="311"/>
      <c r="D1734" s="308" t="s">
        <v>179</v>
      </c>
      <c r="E1734" s="313" t="s">
        <v>3</v>
      </c>
      <c r="F1734" s="314" t="s">
        <v>2067</v>
      </c>
      <c r="G1734" s="311"/>
      <c r="H1734" s="315">
        <v>1</v>
      </c>
      <c r="I1734" s="268"/>
      <c r="J1734" s="311"/>
      <c r="K1734" s="311"/>
      <c r="L1734" s="139"/>
      <c r="M1734" s="141"/>
      <c r="N1734" s="142"/>
      <c r="O1734" s="142"/>
      <c r="P1734" s="142"/>
      <c r="Q1734" s="142"/>
      <c r="R1734" s="142"/>
      <c r="S1734" s="142"/>
      <c r="T1734" s="143"/>
      <c r="AT1734" s="140" t="s">
        <v>179</v>
      </c>
      <c r="AU1734" s="140" t="s">
        <v>78</v>
      </c>
      <c r="AV1734" s="14" t="s">
        <v>78</v>
      </c>
      <c r="AW1734" s="14" t="s">
        <v>30</v>
      </c>
      <c r="AX1734" s="14" t="s">
        <v>76</v>
      </c>
      <c r="AY1734" s="140" t="s">
        <v>168</v>
      </c>
    </row>
    <row r="1735" spans="1:65" s="2" customFormat="1" ht="24.2" customHeight="1">
      <c r="A1735" s="273"/>
      <c r="B1735" s="276"/>
      <c r="C1735" s="298" t="s">
        <v>2068</v>
      </c>
      <c r="D1735" s="298" t="s">
        <v>170</v>
      </c>
      <c r="E1735" s="299" t="s">
        <v>2069</v>
      </c>
      <c r="F1735" s="300" t="s">
        <v>2070</v>
      </c>
      <c r="G1735" s="301" t="s">
        <v>824</v>
      </c>
      <c r="H1735" s="302">
        <v>1198.3</v>
      </c>
      <c r="I1735" s="266"/>
      <c r="J1735" s="303">
        <f>ROUND(I1735*H1735,2)</f>
        <v>0</v>
      </c>
      <c r="K1735" s="300" t="s">
        <v>174</v>
      </c>
      <c r="L1735" s="32"/>
      <c r="M1735" s="126" t="s">
        <v>3</v>
      </c>
      <c r="N1735" s="127" t="s">
        <v>39</v>
      </c>
      <c r="O1735" s="128">
        <v>0</v>
      </c>
      <c r="P1735" s="128">
        <f>O1735*H1735</f>
        <v>0</v>
      </c>
      <c r="Q1735" s="128">
        <v>0</v>
      </c>
      <c r="R1735" s="128">
        <f>Q1735*H1735</f>
        <v>0</v>
      </c>
      <c r="S1735" s="128">
        <v>0</v>
      </c>
      <c r="T1735" s="129">
        <f>S1735*H1735</f>
        <v>0</v>
      </c>
      <c r="U1735" s="31"/>
      <c r="V1735" s="31"/>
      <c r="W1735" s="31"/>
      <c r="X1735" s="31"/>
      <c r="Y1735" s="31"/>
      <c r="Z1735" s="31"/>
      <c r="AA1735" s="31"/>
      <c r="AB1735" s="31"/>
      <c r="AC1735" s="31"/>
      <c r="AD1735" s="31"/>
      <c r="AE1735" s="31"/>
      <c r="AR1735" s="130" t="s">
        <v>323</v>
      </c>
      <c r="AT1735" s="130" t="s">
        <v>170</v>
      </c>
      <c r="AU1735" s="130" t="s">
        <v>78</v>
      </c>
      <c r="AY1735" s="19" t="s">
        <v>168</v>
      </c>
      <c r="BE1735" s="131">
        <f>IF(N1735="základní",J1735,0)</f>
        <v>0</v>
      </c>
      <c r="BF1735" s="131">
        <f>IF(N1735="snížená",J1735,0)</f>
        <v>0</v>
      </c>
      <c r="BG1735" s="131">
        <f>IF(N1735="zákl. přenesená",J1735,0)</f>
        <v>0</v>
      </c>
      <c r="BH1735" s="131">
        <f>IF(N1735="sníž. přenesená",J1735,0)</f>
        <v>0</v>
      </c>
      <c r="BI1735" s="131">
        <f>IF(N1735="nulová",J1735,0)</f>
        <v>0</v>
      </c>
      <c r="BJ1735" s="19" t="s">
        <v>76</v>
      </c>
      <c r="BK1735" s="131">
        <f>ROUND(I1735*H1735,2)</f>
        <v>0</v>
      </c>
      <c r="BL1735" s="19" t="s">
        <v>323</v>
      </c>
      <c r="BM1735" s="130" t="s">
        <v>2071</v>
      </c>
    </row>
    <row r="1736" spans="1:47" s="2" customFormat="1" ht="12">
      <c r="A1736" s="273"/>
      <c r="B1736" s="276"/>
      <c r="C1736" s="273"/>
      <c r="D1736" s="304" t="s">
        <v>177</v>
      </c>
      <c r="E1736" s="273"/>
      <c r="F1736" s="305" t="s">
        <v>2072</v>
      </c>
      <c r="G1736" s="273"/>
      <c r="H1736" s="273"/>
      <c r="I1736" s="273"/>
      <c r="J1736" s="273"/>
      <c r="K1736" s="273"/>
      <c r="L1736" s="32"/>
      <c r="M1736" s="157"/>
      <c r="N1736" s="158"/>
      <c r="O1736" s="159"/>
      <c r="P1736" s="159"/>
      <c r="Q1736" s="159"/>
      <c r="R1736" s="159"/>
      <c r="S1736" s="159"/>
      <c r="T1736" s="160"/>
      <c r="U1736" s="31"/>
      <c r="V1736" s="31"/>
      <c r="W1736" s="31"/>
      <c r="X1736" s="31"/>
      <c r="Y1736" s="31"/>
      <c r="Z1736" s="31"/>
      <c r="AA1736" s="31"/>
      <c r="AB1736" s="31"/>
      <c r="AC1736" s="31"/>
      <c r="AD1736" s="31"/>
      <c r="AE1736" s="31"/>
      <c r="AT1736" s="19" t="s">
        <v>177</v>
      </c>
      <c r="AU1736" s="19" t="s">
        <v>78</v>
      </c>
    </row>
    <row r="1737" spans="1:31" s="2" customFormat="1" ht="6.95" customHeight="1">
      <c r="A1737" s="273"/>
      <c r="B1737" s="332"/>
      <c r="C1737" s="333"/>
      <c r="D1737" s="333"/>
      <c r="E1737" s="333"/>
      <c r="F1737" s="333"/>
      <c r="G1737" s="333"/>
      <c r="H1737" s="333"/>
      <c r="I1737" s="333"/>
      <c r="J1737" s="333"/>
      <c r="K1737" s="333"/>
      <c r="L1737" s="32"/>
      <c r="M1737" s="31"/>
      <c r="O1737" s="31"/>
      <c r="P1737" s="31"/>
      <c r="Q1737" s="31"/>
      <c r="R1737" s="31"/>
      <c r="S1737" s="31"/>
      <c r="T1737" s="31"/>
      <c r="U1737" s="31"/>
      <c r="V1737" s="31"/>
      <c r="W1737" s="31"/>
      <c r="X1737" s="31"/>
      <c r="Y1737" s="31"/>
      <c r="Z1737" s="31"/>
      <c r="AA1737" s="31"/>
      <c r="AB1737" s="31"/>
      <c r="AC1737" s="31"/>
      <c r="AD1737" s="31"/>
      <c r="AE1737" s="31"/>
    </row>
  </sheetData>
  <sheetProtection algorithmName="SHA-512" hashValue="KC5pmcvqxZC0qOSvvdmuRKRKqHteDU720pRW6FzGQBnJSZfCLBwstVeefmFn17YlG0B5d7NdNSqc1Z70w5oCcg==" saltValue="e+I1LD6jhiWuIFsIo+paxA==" spinCount="100000" sheet="1" objects="1" scenarios="1"/>
  <autoFilter ref="C108:K1736"/>
  <mergeCells count="9">
    <mergeCell ref="E50:H50"/>
    <mergeCell ref="E99:H99"/>
    <mergeCell ref="E101:H101"/>
    <mergeCell ref="L2:V2"/>
    <mergeCell ref="E7:H7"/>
    <mergeCell ref="E9:H9"/>
    <mergeCell ref="E18:H18"/>
    <mergeCell ref="E27:H27"/>
    <mergeCell ref="E48:H48"/>
  </mergeCells>
  <hyperlinks>
    <hyperlink ref="F113" r:id="rId1" display="https://podminky.urs.cz/item/CS_URS_2023_01/132351101"/>
    <hyperlink ref="F122" r:id="rId2" display="https://podminky.urs.cz/item/CS_URS_2023_01/132351253"/>
    <hyperlink ref="F140" r:id="rId3" display="https://podminky.urs.cz/item/CS_URS_2023_01/167151102"/>
    <hyperlink ref="F144" r:id="rId4" display="https://podminky.urs.cz/item/CS_URS_2023_01/162251122"/>
    <hyperlink ref="F148" r:id="rId5" display="https://podminky.urs.cz/item/CS_URS_2023_01/162751137"/>
    <hyperlink ref="F153" r:id="rId6" display="https://podminky.urs.cz/item/CS_URS_2023_01/171251201"/>
    <hyperlink ref="F155" r:id="rId7" display="https://podminky.urs.cz/item/CS_URS_2023_01/171201221"/>
    <hyperlink ref="F158" r:id="rId8" display="https://podminky.urs.cz/item/CS_URS_2023_01/174151101"/>
    <hyperlink ref="F167" r:id="rId9" display="https://podminky.urs.cz/item/CS_URS_2023_01/274313611"/>
    <hyperlink ref="F190" r:id="rId10" display="https://podminky.urs.cz/item/CS_URS_2023_01/274351121"/>
    <hyperlink ref="F211" r:id="rId11" display="https://podminky.urs.cz/item/CS_URS_2023_01/274351122"/>
    <hyperlink ref="F213" r:id="rId12" display="https://podminky.urs.cz/item/CS_URS_2023_01/279113145"/>
    <hyperlink ref="F224" r:id="rId13" display="https://podminky.urs.cz/item/CS_URS_2023_01/279361821"/>
    <hyperlink ref="F243" r:id="rId14" display="https://podminky.urs.cz/item/CS_URS_2023_01/311113144"/>
    <hyperlink ref="F249" r:id="rId15" display="https://podminky.urs.cz/item/CS_URS_2023_01/311361821"/>
    <hyperlink ref="F260" r:id="rId16" display="https://podminky.urs.cz/item/CS_URS_2023_01/411121121"/>
    <hyperlink ref="F269" r:id="rId17" display="https://podminky.urs.cz/item/CS_URS_2023_01/411121125"/>
    <hyperlink ref="F287" r:id="rId18" display="https://podminky.urs.cz/item/CS_URS_2023_01/389381001"/>
    <hyperlink ref="F303" r:id="rId19" display="https://podminky.urs.cz/item/CS_URS_2023_01/389361001"/>
    <hyperlink ref="F309" r:id="rId20" display="https://podminky.urs.cz/item/CS_URS_2023_01/411362021"/>
    <hyperlink ref="F317" r:id="rId21" display="https://podminky.urs.cz/item/CS_URS_2023_01/413231221"/>
    <hyperlink ref="F323" r:id="rId22" display="https://podminky.urs.cz/item/CS_URS_2023_01/413231231"/>
    <hyperlink ref="F327" r:id="rId23" display="https://podminky.urs.cz/item/CS_URS_2023_01/413941133"/>
    <hyperlink ref="F333" r:id="rId24" display="https://podminky.urs.cz/item/CS_URS_2023_01/430321515"/>
    <hyperlink ref="F340" r:id="rId25" display="https://podminky.urs.cz/item/CS_URS_2023_01/430362021"/>
    <hyperlink ref="F345" r:id="rId26" display="https://podminky.urs.cz/item/CS_URS_2023_01/431351125"/>
    <hyperlink ref="F351" r:id="rId27" display="https://podminky.urs.cz/item/CS_URS_2023_01/431351126"/>
    <hyperlink ref="F354" r:id="rId28" display="https://podminky.urs.cz/item/CS_URS_2023_01/612131121"/>
    <hyperlink ref="F356" r:id="rId29" display="https://podminky.urs.cz/item/CS_URS_2023_01/612135001"/>
    <hyperlink ref="F367" r:id="rId30" display="https://podminky.urs.cz/item/CS_URS_2023_01/612135091"/>
    <hyperlink ref="F370" r:id="rId31" display="https://podminky.urs.cz/item/CS_URS_2023_01/612321131"/>
    <hyperlink ref="F381" r:id="rId32" display="https://podminky.urs.cz/item/CS_URS_2023_01/622131121"/>
    <hyperlink ref="F394" r:id="rId33" display="https://podminky.urs.cz/item/CS_URS_2023_01/622135011"/>
    <hyperlink ref="F396" r:id="rId34" display="https://podminky.urs.cz/item/CS_URS_2023_01/622211021"/>
    <hyperlink ref="F420" r:id="rId35" display="https://podminky.urs.cz/item/CS_URS_2023_01/622151031"/>
    <hyperlink ref="F422" r:id="rId36" display="https://podminky.urs.cz/item/CS_URS_2023_01/622541012"/>
    <hyperlink ref="F471" r:id="rId37" display="https://podminky.urs.cz/item/CS_URS_2023_01/629135102"/>
    <hyperlink ref="F474" r:id="rId38" display="https://podminky.urs.cz/item/CS_URS_2023_01/632451214"/>
    <hyperlink ref="F486" r:id="rId39" display="https://podminky.urs.cz/item/CS_URS_2023_01/632451291"/>
    <hyperlink ref="F490" r:id="rId40" display="https://podminky.urs.cz/item/CS_URS_2023_01/632481212"/>
    <hyperlink ref="F497" r:id="rId41" display="https://podminky.urs.cz/item/CS_URS_2023_01/634911114"/>
    <hyperlink ref="F501" r:id="rId42" display="https://podminky.urs.cz/item/CS_URS_2023_01/634661111"/>
    <hyperlink ref="F503" r:id="rId43" display="https://podminky.urs.cz/item/CS_URS_2023_01/632452513"/>
    <hyperlink ref="F508" r:id="rId44" display="https://podminky.urs.cz/item/CS_URS_2023_01/941211111"/>
    <hyperlink ref="F532" r:id="rId45" display="https://podminky.urs.cz/item/CS_URS_2023_01/941211211"/>
    <hyperlink ref="F535" r:id="rId46" display="https://podminky.urs.cz/item/CS_URS_2023_01/941211811"/>
    <hyperlink ref="F537" r:id="rId47" display="https://podminky.urs.cz/item/CS_URS_2023_01/944511111"/>
    <hyperlink ref="F539" r:id="rId48" display="https://podminky.urs.cz/item/CS_URS_2023_01/944511211"/>
    <hyperlink ref="F541" r:id="rId49" display="https://podminky.urs.cz/item/CS_URS_2023_01/944511811"/>
    <hyperlink ref="F543" r:id="rId50" display="https://podminky.urs.cz/item/CS_URS_2023_01/949101111"/>
    <hyperlink ref="F552" r:id="rId51" display="https://podminky.urs.cz/item/CS_URS_2023_01/993111111"/>
    <hyperlink ref="F554" r:id="rId52" display="https://podminky.urs.cz/item/CS_URS_2023_01/941211312"/>
    <hyperlink ref="F557" r:id="rId53" display="https://podminky.urs.cz/item/CS_URS_2023_01/952901111"/>
    <hyperlink ref="F562" r:id="rId54" display="https://podminky.urs.cz/item/CS_URS_2023_01/953943122"/>
    <hyperlink ref="F567" r:id="rId55" display="https://podminky.urs.cz/item/CS_URS_2023_01/953965121"/>
    <hyperlink ref="F571" r:id="rId56" display="https://podminky.urs.cz/item/CS_URS_2023_01/953965131"/>
    <hyperlink ref="F576" r:id="rId57" display="https://podminky.urs.cz/item/CS_URS_2023_01/966080103"/>
    <hyperlink ref="F586" r:id="rId58" display="https://podminky.urs.cz/item/CS_URS_2023_01/973031325"/>
    <hyperlink ref="F594" r:id="rId59" display="https://podminky.urs.cz/item/CS_URS_2023_01/997013212"/>
    <hyperlink ref="F596" r:id="rId60" display="https://podminky.urs.cz/item/CS_URS_2023_01/997013501"/>
    <hyperlink ref="F598" r:id="rId61" display="https://podminky.urs.cz/item/CS_URS_2023_01/997013509"/>
    <hyperlink ref="F601" r:id="rId62" display="https://podminky.urs.cz/item/CS_URS_2023_01/997013631"/>
    <hyperlink ref="F604" r:id="rId63" display="https://podminky.urs.cz/item/CS_URS_2023_01/998011001"/>
    <hyperlink ref="F608" r:id="rId64" display="https://podminky.urs.cz/item/CS_URS_2023_01/711111001"/>
    <hyperlink ref="F614" r:id="rId65" display="https://podminky.urs.cz/item/CS_URS_2023_01/711112001"/>
    <hyperlink ref="F622" r:id="rId66" display="https://podminky.urs.cz/item/CS_URS_2023_01/711113001"/>
    <hyperlink ref="F624" r:id="rId67" display="https://podminky.urs.cz/item/CS_URS_2023_01/711141559"/>
    <hyperlink ref="F628" r:id="rId68" display="https://podminky.urs.cz/item/CS_URS_2023_01/711142559"/>
    <hyperlink ref="F632" r:id="rId69" display="https://podminky.urs.cz/item/CS_URS_2023_01/711161212"/>
    <hyperlink ref="F636" r:id="rId70" display="https://podminky.urs.cz/item/CS_URS_2023_01/711161383"/>
    <hyperlink ref="F640" r:id="rId71" display="https://podminky.urs.cz/item/CS_URS_2023_01/998711202"/>
    <hyperlink ref="F643" r:id="rId72" display="https://podminky.urs.cz/item/CS_URS_2023_01/712331111"/>
    <hyperlink ref="F678" r:id="rId73" display="https://podminky.urs.cz/item/CS_URS_2023_01/712363352"/>
    <hyperlink ref="F685" r:id="rId74" display="https://podminky.urs.cz/item/CS_URS_2023_01/712363353"/>
    <hyperlink ref="F693" r:id="rId75" display="https://podminky.urs.cz/item/CS_URS_2023_01/712363354"/>
    <hyperlink ref="F697" r:id="rId76" display="https://podminky.urs.cz/item/CS_URS_2023_01/712363357"/>
    <hyperlink ref="F701" r:id="rId77" display="https://podminky.urs.cz/item/CS_URS_2023_01/712363358"/>
    <hyperlink ref="F708" r:id="rId78" display="https://podminky.urs.cz/item/CS_URS_2023_01/712391171"/>
    <hyperlink ref="F714" r:id="rId79" display="https://podminky.urs.cz/item/CS_URS_2023_01/712363412"/>
    <hyperlink ref="F740" r:id="rId80" display="https://podminky.urs.cz/item/CS_URS_2023_01/712363612"/>
    <hyperlink ref="F748" r:id="rId81" display="https://podminky.urs.cz/item/CS_URS_2023_01/712363005"/>
    <hyperlink ref="F761" r:id="rId82" display="https://podminky.urs.cz/item/CS_URS_2023_01/712363122"/>
    <hyperlink ref="F769" r:id="rId83" display="https://podminky.urs.cz/item/CS_URS_2023_01/712363115"/>
    <hyperlink ref="F780" r:id="rId84" display="https://podminky.urs.cz/item/CS_URS_2023_01/712771101"/>
    <hyperlink ref="F814" r:id="rId85" display="https://podminky.urs.cz/item/CS_URS_2023_01/712771331"/>
    <hyperlink ref="F829" r:id="rId86" display="https://podminky.urs.cz/item/CS_URS_2023_01/712771401"/>
    <hyperlink ref="F833" r:id="rId87" display="https://podminky.urs.cz/item/CS_URS_2023_01/712771521"/>
    <hyperlink ref="F837" r:id="rId88" display="https://podminky.urs.cz/item/CS_URS_2023_01/712771601"/>
    <hyperlink ref="F847" r:id="rId89" display="https://podminky.urs.cz/item/CS_URS_2023_01/712771613"/>
    <hyperlink ref="F857" r:id="rId90" display="https://podminky.urs.cz/item/CS_URS_2023_01/998712202"/>
    <hyperlink ref="F860" r:id="rId91" display="https://podminky.urs.cz/item/CS_URS_2023_01/713111121"/>
    <hyperlink ref="F869" r:id="rId92" display="https://podminky.urs.cz/item/CS_URS_2023_01/713121121"/>
    <hyperlink ref="F878" r:id="rId93" display="https://podminky.urs.cz/item/CS_URS_2023_01/713131146"/>
    <hyperlink ref="F900" r:id="rId94" display="https://podminky.urs.cz/item/CS_URS_2023_01/713141136"/>
    <hyperlink ref="F911" r:id="rId95" display="https://podminky.urs.cz/item/CS_URS_2023_01/998713202"/>
    <hyperlink ref="F920" r:id="rId96" display="https://podminky.urs.cz/item/CS_URS_2023_01/998714202"/>
    <hyperlink ref="F923" r:id="rId97" display="https://podminky.urs.cz/item/CS_URS_2023_01/735511061"/>
    <hyperlink ref="F935" r:id="rId98" display="https://podminky.urs.cz/item/CS_URS_2023_01/735511062"/>
    <hyperlink ref="F950" r:id="rId99" display="https://podminky.urs.cz/item/CS_URS_2023_01/998735202"/>
    <hyperlink ref="F953" r:id="rId100" display="https://podminky.urs.cz/item/CS_URS_2023_01/762333631"/>
    <hyperlink ref="F961" r:id="rId101" display="https://podminky.urs.cz/item/CS_URS_2023_01/762333632"/>
    <hyperlink ref="F992" r:id="rId102" display="https://podminky.urs.cz/item/CS_URS_2023_01/762333633"/>
    <hyperlink ref="F1000" r:id="rId103" display="https://podminky.urs.cz/item/CS_URS_2023_01/762333634"/>
    <hyperlink ref="F1031" r:id="rId104" display="https://podminky.urs.cz/item/CS_URS_2023_01/762333635"/>
    <hyperlink ref="F1045" r:id="rId105" display="https://podminky.urs.cz/item/CS_URS_2023_01/762341026"/>
    <hyperlink ref="F1049" r:id="rId106" display="https://podminky.urs.cz/item/CS_URS_2023_01/762341260"/>
    <hyperlink ref="F1055" r:id="rId107" display="https://podminky.urs.cz/item/CS_URS_2023_01/762352110"/>
    <hyperlink ref="F1096" r:id="rId108" display="https://podminky.urs.cz/item/CS_URS_2023_01/762395000"/>
    <hyperlink ref="F1109" r:id="rId109" display="https://podminky.urs.cz/item/CS_URS_2023_01/762431013"/>
    <hyperlink ref="F1134" r:id="rId110" display="https://podminky.urs.cz/item/CS_URS_2023_01/762713121"/>
    <hyperlink ref="F1159" r:id="rId111" display="https://podminky.urs.cz/item/CS_URS_2023_01/762795000"/>
    <hyperlink ref="F1181" r:id="rId112" display="https://podminky.urs.cz/item/CS_URS_2023_01/998762202"/>
    <hyperlink ref="F1184" r:id="rId113" display="https://podminky.urs.cz/item/CS_URS_2023_01/763111314"/>
    <hyperlink ref="F1190" r:id="rId114" display="https://podminky.urs.cz/item/CS_URS_2023_01/763111712"/>
    <hyperlink ref="F1194" r:id="rId115" display="https://podminky.urs.cz/item/CS_URS_2023_01/763111717"/>
    <hyperlink ref="F1196" r:id="rId116" display="https://podminky.urs.cz/item/CS_URS_2023_01/763111723"/>
    <hyperlink ref="F1200" r:id="rId117" display="https://podminky.urs.cz/item/CS_URS_2023_01/763111916"/>
    <hyperlink ref="F1217" r:id="rId118" display="https://podminky.urs.cz/item/CS_URS_2023_01/763131451"/>
    <hyperlink ref="F1226" r:id="rId119" display="https://podminky.urs.cz/item/CS_URS_2023_01/763131714"/>
    <hyperlink ref="F1275" r:id="rId120" display="https://podminky.urs.cz/item/CS_URS_2023_01/763221672"/>
    <hyperlink ref="F1294" r:id="rId121" display="https://podminky.urs.cz/item/CS_URS_2023_01/763121714"/>
    <hyperlink ref="F1297" r:id="rId122" display="https://podminky.urs.cz/item/CS_URS_2023_01/763711122"/>
    <hyperlink ref="F1314" r:id="rId123" display="https://podminky.urs.cz/item/CS_URS_2023_01/763712210"/>
    <hyperlink ref="F1322" r:id="rId124" display="https://podminky.urs.cz/item/CS_URS_2023_01/998763402"/>
    <hyperlink ref="F1325" r:id="rId125" display="https://podminky.urs.cz/item/CS_URS_2023_01/764002851"/>
    <hyperlink ref="F1331" r:id="rId126" display="https://podminky.urs.cz/item/CS_URS_2023_01/764004863"/>
    <hyperlink ref="F1335" r:id="rId127" display="https://podminky.urs.cz/item/CS_URS_2023_01/764011614"/>
    <hyperlink ref="F1339" r:id="rId128" display="https://podminky.urs.cz/item/CS_URS_2023_01/764042419"/>
    <hyperlink ref="F1343" r:id="rId129" display="https://podminky.urs.cz/item/CS_URS_2023_01/764111640"/>
    <hyperlink ref="F1347" r:id="rId130" display="https://podminky.urs.cz/item/CS_URS_2023_01/764212650"/>
    <hyperlink ref="F1351" r:id="rId131" display="https://podminky.urs.cz/item/CS_URS_2023_01/764212683"/>
    <hyperlink ref="F1355" r:id="rId132" display="https://podminky.urs.cz/item/CS_URS_2023_01/764311604"/>
    <hyperlink ref="F1359" r:id="rId133" display="https://podminky.urs.cz/item/CS_URS_2023_01/764011621"/>
    <hyperlink ref="F1363" r:id="rId134" display="https://podminky.urs.cz/item/CS_URS_2023_01/764246346"/>
    <hyperlink ref="F1374" r:id="rId135" display="https://podminky.urs.cz/item/CS_URS_2023_01/764508131"/>
    <hyperlink ref="F1379" r:id="rId136" display="https://podminky.urs.cz/item/CS_URS_2023_01/764541303"/>
    <hyperlink ref="F1383" r:id="rId137" display="https://podminky.urs.cz/item/CS_URS_2023_01/764541305"/>
    <hyperlink ref="F1390" r:id="rId138" display="https://podminky.urs.cz/item/CS_URS_2023_01/764541342"/>
    <hyperlink ref="F1394" r:id="rId139" display="https://podminky.urs.cz/item/CS_URS_2023_01/764541347"/>
    <hyperlink ref="F1401" r:id="rId140" display="https://podminky.urs.cz/item/CS_URS_2023_01/764548322"/>
    <hyperlink ref="F1405" r:id="rId141" display="https://podminky.urs.cz/item/CS_URS_2023_01/764548324"/>
    <hyperlink ref="F1412" r:id="rId142" display="https://podminky.urs.cz/item/CS_URS_2023_01/998764202"/>
    <hyperlink ref="F1415" r:id="rId143" display="https://podminky.urs.cz/item/CS_URS_2023_01/766694116"/>
    <hyperlink ref="F1452" r:id="rId144" display="https://podminky.urs.cz/item/CS_URS_2023_01/998766202"/>
    <hyperlink ref="F1480" r:id="rId145" display="https://podminky.urs.cz/item/CS_URS_2023_01/998767202"/>
    <hyperlink ref="F1483" r:id="rId146" display="https://podminky.urs.cz/item/CS_URS_2023_01/771111011"/>
    <hyperlink ref="F1486" r:id="rId147" display="https://podminky.urs.cz/item/CS_URS_2023_01/771121011"/>
    <hyperlink ref="F1488" r:id="rId148" display="https://podminky.urs.cz/item/CS_URS_2023_01/771151014"/>
    <hyperlink ref="F1490" r:id="rId149" display="https://podminky.urs.cz/item/CS_URS_2023_01/771591112"/>
    <hyperlink ref="F1498" r:id="rId150" display="https://podminky.urs.cz/item/CS_URS_2023_01/771591264"/>
    <hyperlink ref="F1508" r:id="rId151" display="https://podminky.urs.cz/item/CS_URS_2023_01/771554112"/>
    <hyperlink ref="F1514" r:id="rId152" display="https://podminky.urs.cz/item/CS_URS_2023_01/771574263"/>
    <hyperlink ref="F1522" r:id="rId153" display="https://podminky.urs.cz/item/CS_URS_2023_01/771474112"/>
    <hyperlink ref="F1531" r:id="rId154" display="https://podminky.urs.cz/item/CS_URS_2023_01/771591115"/>
    <hyperlink ref="F1545" r:id="rId155" display="https://podminky.urs.cz/item/CS_URS_2023_01/998771202"/>
    <hyperlink ref="F1548" r:id="rId156" display="https://podminky.urs.cz/item/CS_URS_2023_01/776111311"/>
    <hyperlink ref="F1555" r:id="rId157" display="https://podminky.urs.cz/item/CS_URS_2023_01/776121321"/>
    <hyperlink ref="F1557" r:id="rId158" display="https://podminky.urs.cz/item/CS_URS_2023_01/776141114"/>
    <hyperlink ref="F1559" r:id="rId159" display="https://podminky.urs.cz/item/CS_URS_2023_01/776222111"/>
    <hyperlink ref="F1568" r:id="rId160" display="https://podminky.urs.cz/item/CS_URS_2023_01/776411111"/>
    <hyperlink ref="F1586" r:id="rId161" display="https://podminky.urs.cz/item/CS_URS_2023_01/998776202"/>
    <hyperlink ref="F1589" r:id="rId162" display="https://podminky.urs.cz/item/CS_URS_2023_01/781121011"/>
    <hyperlink ref="F1591" r:id="rId163" display="https://podminky.urs.cz/item/CS_URS_2023_01/781131112"/>
    <hyperlink ref="F1599" r:id="rId164" display="https://podminky.urs.cz/item/CS_URS_2023_01/781131264"/>
    <hyperlink ref="F1606" r:id="rId165" display="https://podminky.urs.cz/item/CS_URS_2023_01/781474113"/>
    <hyperlink ref="F1616" r:id="rId166" display="https://podminky.urs.cz/item/CS_URS_2023_01/781491012"/>
    <hyperlink ref="F1623" r:id="rId167" display="https://podminky.urs.cz/item/CS_URS_2023_01/781494111"/>
    <hyperlink ref="F1627" r:id="rId168" display="https://podminky.urs.cz/item/CS_URS_2023_01/781495115"/>
    <hyperlink ref="F1635" r:id="rId169" display="https://podminky.urs.cz/item/CS_URS_2023_01/998781202"/>
    <hyperlink ref="F1638" r:id="rId170" display="https://podminky.urs.cz/item/CS_URS_2023_01/783214101"/>
    <hyperlink ref="F1656" r:id="rId171" display="https://podminky.urs.cz/item/CS_URS_2023_01/783218111"/>
    <hyperlink ref="F1684" r:id="rId172" display="https://podminky.urs.cz/item/CS_URS_2023_01/783314201"/>
    <hyperlink ref="F1689" r:id="rId173" display="https://podminky.urs.cz/item/CS_URS_2023_01/784211101"/>
    <hyperlink ref="F1713" r:id="rId174" display="https://podminky.urs.cz/item/CS_URS_2023_01/784211163"/>
    <hyperlink ref="F1736" r:id="rId175" display="https://podminky.urs.cz/item/CS_URS_2023_01/9987862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7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topLeftCell="A36">
      <selection activeCell="G42" sqref="G42"/>
    </sheetView>
  </sheetViews>
  <sheetFormatPr defaultColWidth="9.140625" defaultRowHeight="12"/>
  <cols>
    <col min="2" max="2" width="21.00390625" style="0" customWidth="1"/>
    <col min="3" max="3" width="34.140625" style="0" customWidth="1"/>
    <col min="5" max="5" width="13.421875" style="0" customWidth="1"/>
    <col min="6" max="6" width="12.28125" style="0" customWidth="1"/>
    <col min="7" max="7" width="13.28125" style="0" customWidth="1"/>
    <col min="8" max="8" width="13.421875" style="0" customWidth="1"/>
  </cols>
  <sheetData>
    <row r="1" spans="1:10" ht="12">
      <c r="A1" s="425"/>
      <c r="B1" s="425"/>
      <c r="C1" s="425"/>
      <c r="D1" s="425"/>
      <c r="E1" s="425"/>
      <c r="F1" s="425"/>
      <c r="G1" s="425"/>
      <c r="H1" s="425"/>
      <c r="I1" s="425"/>
      <c r="J1" s="425"/>
    </row>
    <row r="2" spans="1:10" ht="12">
      <c r="A2" s="425" t="s">
        <v>4238</v>
      </c>
      <c r="B2" s="425" t="s">
        <v>4239</v>
      </c>
      <c r="C2" s="426" t="s">
        <v>4777</v>
      </c>
      <c r="D2" s="425"/>
      <c r="E2" s="425"/>
      <c r="F2" s="425" t="s">
        <v>4241</v>
      </c>
      <c r="G2" s="425" t="s">
        <v>4242</v>
      </c>
      <c r="H2" s="425" t="s">
        <v>4778</v>
      </c>
      <c r="I2" s="425"/>
      <c r="J2" s="425"/>
    </row>
    <row r="3" spans="1:10" ht="12">
      <c r="A3" s="425" t="s">
        <v>4238</v>
      </c>
      <c r="B3" s="425" t="s">
        <v>4485</v>
      </c>
      <c r="C3" s="426" t="s">
        <v>4245</v>
      </c>
      <c r="D3" s="425"/>
      <c r="E3" s="425"/>
      <c r="F3" s="425" t="s">
        <v>4246</v>
      </c>
      <c r="G3" s="425" t="s">
        <v>4247</v>
      </c>
      <c r="H3" s="425" t="s">
        <v>4557</v>
      </c>
      <c r="I3" s="425"/>
      <c r="J3" s="425"/>
    </row>
    <row r="4" spans="1:10" ht="12">
      <c r="A4" s="425"/>
      <c r="B4" s="425"/>
      <c r="C4" s="426"/>
      <c r="D4" s="425"/>
      <c r="E4" s="425"/>
      <c r="F4" s="425"/>
      <c r="G4" s="425"/>
      <c r="H4" s="425"/>
      <c r="I4" s="425"/>
      <c r="J4" s="425"/>
    </row>
    <row r="5" spans="1:10" ht="22.5">
      <c r="A5" s="425" t="s">
        <v>4249</v>
      </c>
      <c r="B5" s="425" t="s">
        <v>4250</v>
      </c>
      <c r="C5" s="426" t="s">
        <v>4251</v>
      </c>
      <c r="D5" s="425" t="s">
        <v>4252</v>
      </c>
      <c r="E5" s="426" t="s">
        <v>4253</v>
      </c>
      <c r="F5" s="426" t="s">
        <v>4254</v>
      </c>
      <c r="G5" s="426" t="s">
        <v>4255</v>
      </c>
      <c r="H5" s="426" t="s">
        <v>4256</v>
      </c>
      <c r="I5" s="426" t="s">
        <v>4487</v>
      </c>
      <c r="J5" s="426" t="s">
        <v>4675</v>
      </c>
    </row>
    <row r="6" spans="1:10" ht="12">
      <c r="A6" s="425"/>
      <c r="B6" s="425"/>
      <c r="C6" s="426"/>
      <c r="D6" s="425"/>
      <c r="E6" s="425"/>
      <c r="F6" s="425"/>
      <c r="G6" s="425"/>
      <c r="H6" s="425"/>
      <c r="I6" s="425"/>
      <c r="J6" s="425"/>
    </row>
    <row r="7" spans="1:10" ht="12">
      <c r="A7" s="425"/>
      <c r="B7" s="425"/>
      <c r="C7" s="426" t="s">
        <v>4676</v>
      </c>
      <c r="D7" s="425"/>
      <c r="E7" s="425"/>
      <c r="F7" s="425"/>
      <c r="G7" s="425"/>
      <c r="H7" s="425"/>
      <c r="I7" s="425"/>
      <c r="J7" s="425"/>
    </row>
    <row r="8" spans="1:10" ht="22.5">
      <c r="A8" s="425">
        <v>1</v>
      </c>
      <c r="B8" s="425" t="s">
        <v>4779</v>
      </c>
      <c r="C8" s="426" t="s">
        <v>4780</v>
      </c>
      <c r="D8" s="425" t="s">
        <v>4275</v>
      </c>
      <c r="E8" s="427">
        <v>1.5</v>
      </c>
      <c r="F8" s="428"/>
      <c r="G8" s="427">
        <f aca="true" t="shared" si="0" ref="G8:G17">(E8*F8)</f>
        <v>0</v>
      </c>
      <c r="H8" s="425"/>
      <c r="I8" s="425" t="s">
        <v>4781</v>
      </c>
      <c r="J8" s="425" t="s">
        <v>4782</v>
      </c>
    </row>
    <row r="9" spans="1:10" ht="12">
      <c r="A9" s="425">
        <v>2</v>
      </c>
      <c r="B9" s="425" t="s">
        <v>4679</v>
      </c>
      <c r="C9" s="426" t="s">
        <v>4680</v>
      </c>
      <c r="D9" s="425" t="s">
        <v>4275</v>
      </c>
      <c r="E9" s="427">
        <v>61.6</v>
      </c>
      <c r="F9" s="428"/>
      <c r="G9" s="427">
        <f t="shared" si="0"/>
        <v>0</v>
      </c>
      <c r="H9" s="425"/>
      <c r="I9" s="425"/>
      <c r="J9" s="425"/>
    </row>
    <row r="10" spans="1:10" ht="12">
      <c r="A10" s="425">
        <v>3</v>
      </c>
      <c r="B10" s="425" t="s">
        <v>4681</v>
      </c>
      <c r="C10" s="426" t="s">
        <v>4682</v>
      </c>
      <c r="D10" s="425" t="s">
        <v>4275</v>
      </c>
      <c r="E10" s="427">
        <v>6</v>
      </c>
      <c r="F10" s="428"/>
      <c r="G10" s="427">
        <f t="shared" si="0"/>
        <v>0</v>
      </c>
      <c r="H10" s="425"/>
      <c r="I10" s="425"/>
      <c r="J10" s="425"/>
    </row>
    <row r="11" spans="1:10" ht="12">
      <c r="A11" s="425">
        <v>4</v>
      </c>
      <c r="B11" s="425" t="s">
        <v>4683</v>
      </c>
      <c r="C11" s="426" t="s">
        <v>4684</v>
      </c>
      <c r="D11" s="425" t="s">
        <v>4275</v>
      </c>
      <c r="E11" s="427">
        <v>21</v>
      </c>
      <c r="F11" s="428"/>
      <c r="G11" s="427">
        <f t="shared" si="0"/>
        <v>0</v>
      </c>
      <c r="H11" s="425"/>
      <c r="I11" s="425"/>
      <c r="J11" s="425"/>
    </row>
    <row r="12" spans="1:10" ht="12">
      <c r="A12" s="425">
        <v>5</v>
      </c>
      <c r="B12" s="425" t="s">
        <v>4685</v>
      </c>
      <c r="C12" s="426" t="s">
        <v>4686</v>
      </c>
      <c r="D12" s="425" t="s">
        <v>4266</v>
      </c>
      <c r="E12" s="427">
        <v>3</v>
      </c>
      <c r="F12" s="428"/>
      <c r="G12" s="427">
        <f t="shared" si="0"/>
        <v>0</v>
      </c>
      <c r="H12" s="425"/>
      <c r="I12" s="425"/>
      <c r="J12" s="425"/>
    </row>
    <row r="13" spans="1:10" ht="33.75">
      <c r="A13" s="425">
        <v>6</v>
      </c>
      <c r="B13" s="425" t="s">
        <v>4754</v>
      </c>
      <c r="C13" s="426" t="s">
        <v>4690</v>
      </c>
      <c r="D13" s="425" t="s">
        <v>4329</v>
      </c>
      <c r="E13" s="427">
        <v>1</v>
      </c>
      <c r="F13" s="428"/>
      <c r="G13" s="427">
        <f t="shared" si="0"/>
        <v>0</v>
      </c>
      <c r="H13" s="425"/>
      <c r="I13" s="425" t="s">
        <v>4691</v>
      </c>
      <c r="J13" s="425" t="s">
        <v>4692</v>
      </c>
    </row>
    <row r="14" spans="1:10" ht="12">
      <c r="A14" s="425">
        <v>7</v>
      </c>
      <c r="B14" s="425" t="s">
        <v>4689</v>
      </c>
      <c r="C14" s="426" t="s">
        <v>4694</v>
      </c>
      <c r="D14" s="425" t="s">
        <v>4524</v>
      </c>
      <c r="E14" s="427">
        <v>35</v>
      </c>
      <c r="F14" s="428"/>
      <c r="G14" s="427">
        <f t="shared" si="0"/>
        <v>0</v>
      </c>
      <c r="H14" s="425"/>
      <c r="I14" s="425" t="s">
        <v>4783</v>
      </c>
      <c r="J14" s="425" t="s">
        <v>4784</v>
      </c>
    </row>
    <row r="15" spans="1:10" ht="12">
      <c r="A15" s="425">
        <v>8</v>
      </c>
      <c r="B15" s="425" t="s">
        <v>4755</v>
      </c>
      <c r="C15" s="426" t="s">
        <v>4697</v>
      </c>
      <c r="D15" s="425" t="s">
        <v>4524</v>
      </c>
      <c r="E15" s="427">
        <v>35</v>
      </c>
      <c r="F15" s="428"/>
      <c r="G15" s="427">
        <f t="shared" si="0"/>
        <v>0</v>
      </c>
      <c r="H15" s="425"/>
      <c r="I15" s="425" t="s">
        <v>4783</v>
      </c>
      <c r="J15" s="425" t="s">
        <v>4784</v>
      </c>
    </row>
    <row r="16" spans="1:10" ht="22.5">
      <c r="A16" s="425">
        <v>9</v>
      </c>
      <c r="B16" s="425" t="s">
        <v>4698</v>
      </c>
      <c r="C16" s="426" t="s">
        <v>4699</v>
      </c>
      <c r="D16" s="425" t="s">
        <v>4329</v>
      </c>
      <c r="E16" s="427">
        <v>25.5</v>
      </c>
      <c r="F16" s="428"/>
      <c r="G16" s="427">
        <f t="shared" si="0"/>
        <v>0</v>
      </c>
      <c r="H16" s="425"/>
      <c r="I16" s="425" t="s">
        <v>4368</v>
      </c>
      <c r="J16" s="425" t="s">
        <v>4785</v>
      </c>
    </row>
    <row r="17" spans="1:10" ht="12">
      <c r="A17" s="425">
        <v>10</v>
      </c>
      <c r="B17" s="425" t="s">
        <v>4701</v>
      </c>
      <c r="C17" s="426" t="s">
        <v>4702</v>
      </c>
      <c r="D17" s="425" t="s">
        <v>4275</v>
      </c>
      <c r="E17" s="427">
        <v>24.9</v>
      </c>
      <c r="F17" s="428"/>
      <c r="G17" s="427">
        <f t="shared" si="0"/>
        <v>0</v>
      </c>
      <c r="H17" s="425"/>
      <c r="I17" s="425"/>
      <c r="J17" s="425"/>
    </row>
    <row r="18" spans="1:10" ht="12">
      <c r="A18" s="425"/>
      <c r="B18" s="425"/>
      <c r="C18" s="426" t="s">
        <v>4756</v>
      </c>
      <c r="D18" s="425"/>
      <c r="E18" s="427"/>
      <c r="F18" s="428"/>
      <c r="G18" s="427"/>
      <c r="H18" s="425"/>
      <c r="I18" s="425"/>
      <c r="J18" s="425" t="s">
        <v>4786</v>
      </c>
    </row>
    <row r="19" spans="1:10" ht="12">
      <c r="A19" s="425"/>
      <c r="B19" s="425"/>
      <c r="C19" s="426"/>
      <c r="D19" s="425"/>
      <c r="E19" s="427"/>
      <c r="F19" s="428"/>
      <c r="G19" s="427"/>
      <c r="H19" s="425"/>
      <c r="I19" s="425"/>
      <c r="J19" s="425"/>
    </row>
    <row r="20" spans="1:10" ht="12">
      <c r="A20" s="425"/>
      <c r="B20" s="425"/>
      <c r="C20" s="426" t="s">
        <v>4705</v>
      </c>
      <c r="D20" s="425"/>
      <c r="E20" s="427"/>
      <c r="F20" s="428"/>
      <c r="G20" s="427"/>
      <c r="H20" s="425"/>
      <c r="I20" s="425"/>
      <c r="J20" s="425"/>
    </row>
    <row r="21" spans="1:10" ht="12">
      <c r="A21" s="425">
        <v>11</v>
      </c>
      <c r="B21" s="425" t="s">
        <v>4757</v>
      </c>
      <c r="C21" s="426" t="s">
        <v>4707</v>
      </c>
      <c r="D21" s="425" t="s">
        <v>4275</v>
      </c>
      <c r="E21" s="427">
        <v>4.2</v>
      </c>
      <c r="F21" s="428"/>
      <c r="G21" s="427">
        <f aca="true" t="shared" si="1" ref="G21:G23">(E21*F21)</f>
        <v>0</v>
      </c>
      <c r="H21" s="425"/>
      <c r="I21" s="425" t="s">
        <v>4708</v>
      </c>
      <c r="J21" s="425" t="s">
        <v>4787</v>
      </c>
    </row>
    <row r="22" spans="1:10" ht="12">
      <c r="A22" s="425">
        <v>12</v>
      </c>
      <c r="B22" s="425" t="s">
        <v>4788</v>
      </c>
      <c r="C22" s="426" t="s">
        <v>4789</v>
      </c>
      <c r="D22" s="425" t="s">
        <v>4275</v>
      </c>
      <c r="E22" s="427">
        <v>1</v>
      </c>
      <c r="F22" s="428"/>
      <c r="G22" s="427">
        <f t="shared" si="1"/>
        <v>0</v>
      </c>
      <c r="H22" s="425"/>
      <c r="I22" s="425" t="s">
        <v>4790</v>
      </c>
      <c r="J22" s="425" t="s">
        <v>4791</v>
      </c>
    </row>
    <row r="23" spans="1:10" ht="22.5">
      <c r="A23" s="425">
        <v>13</v>
      </c>
      <c r="B23" s="425" t="s">
        <v>4792</v>
      </c>
      <c r="C23" s="426" t="s">
        <v>4793</v>
      </c>
      <c r="D23" s="425" t="s">
        <v>4275</v>
      </c>
      <c r="E23" s="427">
        <v>1.2</v>
      </c>
      <c r="F23" s="428"/>
      <c r="G23" s="427">
        <f t="shared" si="1"/>
        <v>0</v>
      </c>
      <c r="H23" s="425"/>
      <c r="I23" s="425" t="s">
        <v>4794</v>
      </c>
      <c r="J23" s="425" t="s">
        <v>4795</v>
      </c>
    </row>
    <row r="24" spans="1:10" ht="12">
      <c r="A24" s="425"/>
      <c r="B24" s="425"/>
      <c r="C24" s="426" t="s">
        <v>4710</v>
      </c>
      <c r="D24" s="425"/>
      <c r="E24" s="427">
        <v>1.2</v>
      </c>
      <c r="F24" s="428"/>
      <c r="G24" s="427"/>
      <c r="H24" s="425"/>
      <c r="I24" s="425"/>
      <c r="J24" s="425" t="s">
        <v>4796</v>
      </c>
    </row>
    <row r="25" spans="1:10" ht="12">
      <c r="A25" s="425"/>
      <c r="B25" s="425"/>
      <c r="C25" s="426"/>
      <c r="D25" s="425"/>
      <c r="E25" s="427"/>
      <c r="F25" s="428"/>
      <c r="G25" s="427"/>
      <c r="H25" s="425"/>
      <c r="I25" s="425"/>
      <c r="J25" s="425"/>
    </row>
    <row r="26" spans="1:10" ht="12">
      <c r="A26" s="425"/>
      <c r="B26" s="425"/>
      <c r="C26" s="426" t="s">
        <v>4711</v>
      </c>
      <c r="D26" s="425"/>
      <c r="E26" s="427"/>
      <c r="F26" s="428"/>
      <c r="G26" s="427"/>
      <c r="H26" s="425"/>
      <c r="I26" s="425"/>
      <c r="J26" s="425"/>
    </row>
    <row r="27" spans="1:10" ht="33.75">
      <c r="A27" s="425">
        <v>14</v>
      </c>
      <c r="B27" s="425" t="s">
        <v>4715</v>
      </c>
      <c r="C27" s="426" t="s">
        <v>4797</v>
      </c>
      <c r="D27" s="425" t="s">
        <v>4329</v>
      </c>
      <c r="E27" s="427">
        <v>1</v>
      </c>
      <c r="F27" s="428"/>
      <c r="G27" s="427">
        <f aca="true" t="shared" si="2" ref="G27:G47">(E27*F27)</f>
        <v>0</v>
      </c>
      <c r="H27" s="425"/>
      <c r="I27" s="425" t="s">
        <v>4308</v>
      </c>
      <c r="J27" s="425" t="s">
        <v>4320</v>
      </c>
    </row>
    <row r="28" spans="1:10" ht="12">
      <c r="A28" s="425">
        <v>15</v>
      </c>
      <c r="B28" s="425" t="s">
        <v>4761</v>
      </c>
      <c r="C28" s="426" t="s">
        <v>4762</v>
      </c>
      <c r="D28" s="425" t="s">
        <v>332</v>
      </c>
      <c r="E28" s="427">
        <v>52</v>
      </c>
      <c r="F28" s="428"/>
      <c r="G28" s="427">
        <f t="shared" si="2"/>
        <v>0</v>
      </c>
      <c r="H28" s="425"/>
      <c r="I28" s="425" t="s">
        <v>4308</v>
      </c>
      <c r="J28" s="425" t="s">
        <v>4798</v>
      </c>
    </row>
    <row r="29" spans="1:10" ht="12">
      <c r="A29" s="425">
        <v>16</v>
      </c>
      <c r="B29" s="425" t="s">
        <v>4720</v>
      </c>
      <c r="C29" s="426" t="s">
        <v>4763</v>
      </c>
      <c r="D29" s="425" t="s">
        <v>332</v>
      </c>
      <c r="E29" s="427">
        <v>52</v>
      </c>
      <c r="F29" s="428"/>
      <c r="G29" s="427">
        <f t="shared" si="2"/>
        <v>0</v>
      </c>
      <c r="H29" s="425"/>
      <c r="I29" s="425" t="s">
        <v>4286</v>
      </c>
      <c r="J29" s="425" t="s">
        <v>4799</v>
      </c>
    </row>
    <row r="30" spans="1:10" ht="12">
      <c r="A30" s="425">
        <v>17</v>
      </c>
      <c r="B30" s="425" t="s">
        <v>4764</v>
      </c>
      <c r="C30" s="426" t="s">
        <v>4765</v>
      </c>
      <c r="D30" s="425" t="s">
        <v>4266</v>
      </c>
      <c r="E30" s="427">
        <v>10</v>
      </c>
      <c r="F30" s="428"/>
      <c r="G30" s="427">
        <f t="shared" si="2"/>
        <v>0</v>
      </c>
      <c r="H30" s="425"/>
      <c r="I30" s="425" t="s">
        <v>4308</v>
      </c>
      <c r="J30" s="425" t="s">
        <v>4372</v>
      </c>
    </row>
    <row r="31" spans="1:10" ht="22.5">
      <c r="A31" s="425">
        <v>18</v>
      </c>
      <c r="B31" s="425" t="s">
        <v>4720</v>
      </c>
      <c r="C31" s="426" t="s">
        <v>4800</v>
      </c>
      <c r="D31" s="425" t="s">
        <v>4266</v>
      </c>
      <c r="E31" s="427">
        <v>7</v>
      </c>
      <c r="F31" s="428"/>
      <c r="G31" s="427">
        <f t="shared" si="2"/>
        <v>0</v>
      </c>
      <c r="H31" s="425"/>
      <c r="I31" s="425" t="s">
        <v>4308</v>
      </c>
      <c r="J31" s="425" t="s">
        <v>4358</v>
      </c>
    </row>
    <row r="32" spans="1:10" ht="22.5">
      <c r="A32" s="425">
        <v>19</v>
      </c>
      <c r="B32" s="425" t="s">
        <v>4801</v>
      </c>
      <c r="C32" s="426" t="s">
        <v>4802</v>
      </c>
      <c r="D32" s="425" t="s">
        <v>4266</v>
      </c>
      <c r="E32" s="427">
        <v>3</v>
      </c>
      <c r="F32" s="428"/>
      <c r="G32" s="427">
        <f t="shared" si="2"/>
        <v>0</v>
      </c>
      <c r="H32" s="425"/>
      <c r="I32" s="425" t="s">
        <v>4456</v>
      </c>
      <c r="J32" s="425" t="s">
        <v>4313</v>
      </c>
    </row>
    <row r="33" spans="1:10" ht="22.5">
      <c r="A33" s="425">
        <v>20</v>
      </c>
      <c r="B33" s="425" t="s">
        <v>4722</v>
      </c>
      <c r="C33" s="426" t="s">
        <v>4803</v>
      </c>
      <c r="D33" s="425" t="s">
        <v>4266</v>
      </c>
      <c r="E33" s="427">
        <v>1</v>
      </c>
      <c r="F33" s="428"/>
      <c r="G33" s="427">
        <f t="shared" si="2"/>
        <v>0</v>
      </c>
      <c r="H33" s="425"/>
      <c r="I33" s="425" t="s">
        <v>4804</v>
      </c>
      <c r="J33" s="425" t="s">
        <v>4805</v>
      </c>
    </row>
    <row r="34" spans="1:10" ht="67.5">
      <c r="A34" s="425">
        <v>21</v>
      </c>
      <c r="B34" s="425" t="s">
        <v>4720</v>
      </c>
      <c r="C34" s="426" t="s">
        <v>4806</v>
      </c>
      <c r="D34" s="425" t="s">
        <v>4329</v>
      </c>
      <c r="E34" s="427">
        <v>1</v>
      </c>
      <c r="F34" s="428"/>
      <c r="G34" s="427">
        <f t="shared" si="2"/>
        <v>0</v>
      </c>
      <c r="H34" s="425"/>
      <c r="I34" s="425" t="s">
        <v>4807</v>
      </c>
      <c r="J34" s="425" t="s">
        <v>4287</v>
      </c>
    </row>
    <row r="35" spans="1:10" ht="168.75">
      <c r="A35" s="425">
        <v>22</v>
      </c>
      <c r="B35" s="425" t="s">
        <v>4808</v>
      </c>
      <c r="C35" s="426" t="s">
        <v>4809</v>
      </c>
      <c r="D35" s="425" t="s">
        <v>4266</v>
      </c>
      <c r="E35" s="427">
        <v>1</v>
      </c>
      <c r="F35" s="428"/>
      <c r="G35" s="427">
        <f t="shared" si="2"/>
        <v>0</v>
      </c>
      <c r="H35" s="425"/>
      <c r="I35" s="425" t="s">
        <v>4368</v>
      </c>
      <c r="J35" s="425" t="s">
        <v>4283</v>
      </c>
    </row>
    <row r="36" spans="1:10" ht="12">
      <c r="A36" s="425">
        <v>23</v>
      </c>
      <c r="B36" s="425" t="s">
        <v>4726</v>
      </c>
      <c r="C36" s="426" t="s">
        <v>4767</v>
      </c>
      <c r="D36" s="425" t="s">
        <v>332</v>
      </c>
      <c r="E36" s="427">
        <v>52</v>
      </c>
      <c r="F36" s="428"/>
      <c r="G36" s="427">
        <f t="shared" si="2"/>
        <v>0</v>
      </c>
      <c r="H36" s="425"/>
      <c r="I36" s="425" t="s">
        <v>4286</v>
      </c>
      <c r="J36" s="425" t="s">
        <v>4799</v>
      </c>
    </row>
    <row r="37" spans="1:10" ht="45">
      <c r="A37" s="425">
        <v>24</v>
      </c>
      <c r="B37" s="425" t="s">
        <v>4768</v>
      </c>
      <c r="C37" s="426" t="s">
        <v>4810</v>
      </c>
      <c r="D37" s="425" t="s">
        <v>4329</v>
      </c>
      <c r="E37" s="427">
        <v>1</v>
      </c>
      <c r="F37" s="428"/>
      <c r="G37" s="427">
        <f t="shared" si="2"/>
        <v>0</v>
      </c>
      <c r="H37" s="425"/>
      <c r="I37" s="425" t="s">
        <v>4783</v>
      </c>
      <c r="J37" s="425" t="s">
        <v>4313</v>
      </c>
    </row>
    <row r="38" spans="1:10" ht="12">
      <c r="A38" s="425"/>
      <c r="B38" s="425"/>
      <c r="C38" s="426" t="s">
        <v>4729</v>
      </c>
      <c r="D38" s="425"/>
      <c r="E38" s="427"/>
      <c r="F38" s="428"/>
      <c r="G38" s="427">
        <f t="shared" si="2"/>
        <v>0</v>
      </c>
      <c r="H38" s="425"/>
      <c r="I38" s="425"/>
      <c r="J38" s="425" t="s">
        <v>4811</v>
      </c>
    </row>
    <row r="39" spans="1:10" ht="12">
      <c r="A39" s="425"/>
      <c r="B39" s="425"/>
      <c r="C39" s="426"/>
      <c r="D39" s="425"/>
      <c r="E39" s="427"/>
      <c r="F39" s="428"/>
      <c r="G39" s="427">
        <f t="shared" si="2"/>
        <v>0</v>
      </c>
      <c r="H39" s="425"/>
      <c r="I39" s="425"/>
      <c r="J39" s="425"/>
    </row>
    <row r="40" spans="1:10" ht="12">
      <c r="A40" s="425"/>
      <c r="B40" s="425"/>
      <c r="C40" s="426" t="s">
        <v>4776</v>
      </c>
      <c r="D40" s="425"/>
      <c r="E40" s="427"/>
      <c r="F40" s="428"/>
      <c r="G40" s="427">
        <f t="shared" si="2"/>
        <v>0</v>
      </c>
      <c r="H40" s="425"/>
      <c r="I40" s="425"/>
      <c r="J40" s="425"/>
    </row>
    <row r="41" spans="1:10" ht="22.5">
      <c r="A41" s="425">
        <v>25</v>
      </c>
      <c r="B41" s="425" t="s">
        <v>4772</v>
      </c>
      <c r="C41" s="426" t="s">
        <v>4812</v>
      </c>
      <c r="D41" s="425" t="s">
        <v>4275</v>
      </c>
      <c r="E41" s="427">
        <v>1.5</v>
      </c>
      <c r="F41" s="428"/>
      <c r="G41" s="427">
        <f t="shared" si="2"/>
        <v>0</v>
      </c>
      <c r="H41" s="425"/>
      <c r="I41" s="425" t="s">
        <v>4794</v>
      </c>
      <c r="J41" s="425" t="s">
        <v>4813</v>
      </c>
    </row>
    <row r="42" spans="1:10" ht="22.5">
      <c r="A42" s="425">
        <v>26</v>
      </c>
      <c r="B42" s="425" t="s">
        <v>4732</v>
      </c>
      <c r="C42" s="426" t="s">
        <v>4733</v>
      </c>
      <c r="D42" s="425" t="s">
        <v>4275</v>
      </c>
      <c r="E42" s="427">
        <v>13.2</v>
      </c>
      <c r="F42" s="428"/>
      <c r="G42" s="427">
        <f t="shared" si="2"/>
        <v>0</v>
      </c>
      <c r="H42" s="425"/>
      <c r="I42" s="425"/>
      <c r="J42" s="425"/>
    </row>
    <row r="43" spans="1:10" ht="22.5">
      <c r="A43" s="425">
        <v>27</v>
      </c>
      <c r="B43" s="425" t="s">
        <v>4814</v>
      </c>
      <c r="C43" s="426" t="s">
        <v>4815</v>
      </c>
      <c r="D43" s="425" t="s">
        <v>4524</v>
      </c>
      <c r="E43" s="427">
        <v>42</v>
      </c>
      <c r="F43" s="428"/>
      <c r="G43" s="427">
        <f t="shared" si="2"/>
        <v>0</v>
      </c>
      <c r="H43" s="425"/>
      <c r="I43" s="425" t="s">
        <v>4308</v>
      </c>
      <c r="J43" s="425" t="s">
        <v>4411</v>
      </c>
    </row>
    <row r="44" spans="1:10" ht="22.5">
      <c r="A44" s="425">
        <v>28</v>
      </c>
      <c r="B44" s="425" t="s">
        <v>4737</v>
      </c>
      <c r="C44" s="426" t="s">
        <v>4774</v>
      </c>
      <c r="D44" s="425" t="s">
        <v>332</v>
      </c>
      <c r="E44" s="427">
        <v>52</v>
      </c>
      <c r="F44" s="428"/>
      <c r="G44" s="427">
        <f t="shared" si="2"/>
        <v>0</v>
      </c>
      <c r="H44" s="425"/>
      <c r="I44" s="425" t="s">
        <v>4739</v>
      </c>
      <c r="J44" s="425" t="s">
        <v>4816</v>
      </c>
    </row>
    <row r="45" spans="1:10" ht="22.5">
      <c r="A45" s="425">
        <v>29</v>
      </c>
      <c r="B45" s="425" t="s">
        <v>4741</v>
      </c>
      <c r="C45" s="426" t="s">
        <v>4817</v>
      </c>
      <c r="D45" s="425" t="s">
        <v>4266</v>
      </c>
      <c r="E45" s="427">
        <v>1</v>
      </c>
      <c r="F45" s="428"/>
      <c r="G45" s="427">
        <f t="shared" si="2"/>
        <v>0</v>
      </c>
      <c r="H45" s="425"/>
      <c r="I45" s="425"/>
      <c r="J45" s="425"/>
    </row>
    <row r="46" spans="1:10" ht="12">
      <c r="A46" s="425">
        <v>30</v>
      </c>
      <c r="B46" s="425" t="s">
        <v>4743</v>
      </c>
      <c r="C46" s="426" t="s">
        <v>4818</v>
      </c>
      <c r="D46" s="425" t="s">
        <v>4329</v>
      </c>
      <c r="E46" s="427">
        <v>1</v>
      </c>
      <c r="F46" s="428"/>
      <c r="G46" s="427">
        <f t="shared" si="2"/>
        <v>0</v>
      </c>
      <c r="H46" s="425"/>
      <c r="I46" s="425"/>
      <c r="J46" s="425"/>
    </row>
    <row r="47" spans="1:10" ht="12">
      <c r="A47" s="425">
        <v>31</v>
      </c>
      <c r="B47" s="425" t="s">
        <v>4745</v>
      </c>
      <c r="C47" s="426" t="s">
        <v>4746</v>
      </c>
      <c r="D47" s="425" t="s">
        <v>4361</v>
      </c>
      <c r="E47" s="427">
        <v>23.63</v>
      </c>
      <c r="F47" s="428"/>
      <c r="G47" s="427">
        <f t="shared" si="2"/>
        <v>0</v>
      </c>
      <c r="H47" s="425"/>
      <c r="I47" s="425"/>
      <c r="J47" s="425"/>
    </row>
    <row r="48" spans="1:10" ht="12">
      <c r="A48" s="425"/>
      <c r="B48" s="425"/>
      <c r="C48" s="426" t="s">
        <v>4819</v>
      </c>
      <c r="D48" s="425" t="s">
        <v>4748</v>
      </c>
      <c r="E48" s="427"/>
      <c r="F48" s="427"/>
      <c r="G48" s="427"/>
      <c r="H48" s="425"/>
      <c r="I48" s="425"/>
      <c r="J48" s="425" t="s">
        <v>4820</v>
      </c>
    </row>
    <row r="49" spans="1:10" ht="12">
      <c r="A49" s="425"/>
      <c r="B49" s="425"/>
      <c r="C49" s="426"/>
      <c r="D49" s="425"/>
      <c r="E49" s="427"/>
      <c r="F49" s="427"/>
      <c r="G49" s="427"/>
      <c r="H49" s="425"/>
      <c r="I49" s="425"/>
      <c r="J49" s="425"/>
    </row>
    <row r="50" spans="1:10" ht="12">
      <c r="A50" s="425"/>
      <c r="B50" s="425"/>
      <c r="C50" s="426" t="s">
        <v>4750</v>
      </c>
      <c r="D50" s="425"/>
      <c r="E50" s="427"/>
      <c r="F50" s="427"/>
      <c r="G50" s="430">
        <f>SUM(G8:G47)</f>
        <v>0</v>
      </c>
      <c r="H50" s="431" t="s">
        <v>4482</v>
      </c>
      <c r="I50" s="425"/>
      <c r="J50" s="425"/>
    </row>
  </sheetData>
  <sheetProtection algorithmName="SHA-512" hashValue="OOVgX4JdVdytFMKrPrhUFfBMACAXTTk47SG9Bh3oxQpOFjXDR1FBUvu+ttYhUO+ocfhL/mWfwl4c7Hm/oiZgaw==" saltValue="IYCglR2/LUEKKDUZt1uEbQ==" spinCount="100000" sheet="1" objects="1" scenarios="1"/>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topLeftCell="A1">
      <selection activeCell="F2" sqref="F2"/>
    </sheetView>
  </sheetViews>
  <sheetFormatPr defaultColWidth="9.140625" defaultRowHeight="12"/>
  <cols>
    <col min="2" max="2" width="31.8515625" style="0" customWidth="1"/>
    <col min="5" max="5" width="20.28125" style="0" customWidth="1"/>
    <col min="6" max="6" width="24.140625" style="0" customWidth="1"/>
  </cols>
  <sheetData>
    <row r="1" spans="1:6" ht="24">
      <c r="A1" s="436" t="s">
        <v>53</v>
      </c>
      <c r="B1" s="436" t="s">
        <v>50</v>
      </c>
      <c r="C1" s="436" t="s">
        <v>155</v>
      </c>
      <c r="D1" s="436" t="s">
        <v>156</v>
      </c>
      <c r="E1" s="436" t="s">
        <v>4850</v>
      </c>
      <c r="F1" s="437" t="s">
        <v>121</v>
      </c>
    </row>
    <row r="2" spans="1:6" ht="15.75">
      <c r="A2" s="438" t="s">
        <v>165</v>
      </c>
      <c r="B2" s="439"/>
      <c r="C2" s="439"/>
      <c r="D2" s="439"/>
      <c r="E2" s="439"/>
      <c r="F2" s="440">
        <f>F4+F19</f>
        <v>0</v>
      </c>
    </row>
    <row r="3" spans="1:6" ht="12">
      <c r="A3" s="441"/>
      <c r="B3" s="441" t="s">
        <v>4989</v>
      </c>
      <c r="C3" s="442"/>
      <c r="D3" s="442"/>
      <c r="E3" s="442"/>
      <c r="F3" s="443"/>
    </row>
    <row r="4" spans="1:6" ht="12">
      <c r="A4" s="444" t="s">
        <v>67</v>
      </c>
      <c r="B4" s="445" t="s">
        <v>5118</v>
      </c>
      <c r="C4" s="446"/>
      <c r="D4" s="446"/>
      <c r="E4" s="446"/>
      <c r="F4" s="447">
        <f>SUM(F5:F17)</f>
        <v>0</v>
      </c>
    </row>
    <row r="5" spans="1:6" ht="24">
      <c r="A5" s="448" t="s">
        <v>67</v>
      </c>
      <c r="B5" s="449" t="s">
        <v>5119</v>
      </c>
      <c r="C5" s="448" t="s">
        <v>4946</v>
      </c>
      <c r="D5" s="450">
        <v>1</v>
      </c>
      <c r="E5" s="465"/>
      <c r="F5" s="452">
        <f aca="true" t="shared" si="0" ref="F5:F15">E5*D5</f>
        <v>0</v>
      </c>
    </row>
    <row r="6" spans="1:6" ht="36">
      <c r="A6" s="448" t="s">
        <v>67</v>
      </c>
      <c r="B6" s="449" t="s">
        <v>5120</v>
      </c>
      <c r="C6" s="448" t="s">
        <v>4946</v>
      </c>
      <c r="D6" s="450">
        <v>1</v>
      </c>
      <c r="E6" s="465"/>
      <c r="F6" s="452">
        <f t="shared" si="0"/>
        <v>0</v>
      </c>
    </row>
    <row r="7" spans="1:6" ht="12">
      <c r="A7" s="448" t="s">
        <v>67</v>
      </c>
      <c r="B7" s="449" t="s">
        <v>5121</v>
      </c>
      <c r="C7" s="448" t="s">
        <v>335</v>
      </c>
      <c r="D7" s="450">
        <v>20</v>
      </c>
      <c r="E7" s="465"/>
      <c r="F7" s="452">
        <f t="shared" si="0"/>
        <v>0</v>
      </c>
    </row>
    <row r="8" spans="1:6" ht="12">
      <c r="A8" s="448" t="s">
        <v>67</v>
      </c>
      <c r="B8" s="449" t="s">
        <v>5122</v>
      </c>
      <c r="C8" s="448" t="s">
        <v>335</v>
      </c>
      <c r="D8" s="450">
        <v>85</v>
      </c>
      <c r="E8" s="465"/>
      <c r="F8" s="452">
        <f t="shared" si="0"/>
        <v>0</v>
      </c>
    </row>
    <row r="9" spans="1:6" ht="12">
      <c r="A9" s="448" t="s">
        <v>67</v>
      </c>
      <c r="B9" s="449" t="s">
        <v>5123</v>
      </c>
      <c r="C9" s="448" t="s">
        <v>335</v>
      </c>
      <c r="D9" s="450">
        <v>85</v>
      </c>
      <c r="E9" s="465"/>
      <c r="F9" s="452">
        <f t="shared" si="0"/>
        <v>0</v>
      </c>
    </row>
    <row r="10" spans="1:6" ht="12">
      <c r="A10" s="448" t="s">
        <v>67</v>
      </c>
      <c r="B10" s="449" t="s">
        <v>5124</v>
      </c>
      <c r="C10" s="448" t="s">
        <v>335</v>
      </c>
      <c r="D10" s="450">
        <v>35</v>
      </c>
      <c r="E10" s="465"/>
      <c r="F10" s="452">
        <f t="shared" si="0"/>
        <v>0</v>
      </c>
    </row>
    <row r="11" spans="1:6" ht="12">
      <c r="A11" s="448" t="s">
        <v>67</v>
      </c>
      <c r="B11" s="449" t="s">
        <v>5125</v>
      </c>
      <c r="C11" s="448" t="s">
        <v>335</v>
      </c>
      <c r="D11" s="450">
        <v>100</v>
      </c>
      <c r="E11" s="465"/>
      <c r="F11" s="452">
        <f t="shared" si="0"/>
        <v>0</v>
      </c>
    </row>
    <row r="12" spans="1:6" ht="12">
      <c r="A12" s="448" t="s">
        <v>67</v>
      </c>
      <c r="B12" s="449" t="s">
        <v>5126</v>
      </c>
      <c r="C12" s="448" t="s">
        <v>4946</v>
      </c>
      <c r="D12" s="450">
        <v>1</v>
      </c>
      <c r="E12" s="465"/>
      <c r="F12" s="452">
        <f t="shared" si="0"/>
        <v>0</v>
      </c>
    </row>
    <row r="13" spans="1:6" ht="12">
      <c r="A13" s="448" t="s">
        <v>67</v>
      </c>
      <c r="B13" s="449" t="s">
        <v>5127</v>
      </c>
      <c r="C13" s="448" t="s">
        <v>4946</v>
      </c>
      <c r="D13" s="450">
        <v>1</v>
      </c>
      <c r="E13" s="465"/>
      <c r="F13" s="452">
        <f t="shared" si="0"/>
        <v>0</v>
      </c>
    </row>
    <row r="14" spans="1:6" ht="12">
      <c r="A14" s="448" t="s">
        <v>67</v>
      </c>
      <c r="B14" s="449" t="s">
        <v>5128</v>
      </c>
      <c r="C14" s="448" t="s">
        <v>335</v>
      </c>
      <c r="D14" s="450">
        <v>100</v>
      </c>
      <c r="E14" s="465"/>
      <c r="F14" s="452">
        <f t="shared" si="0"/>
        <v>0</v>
      </c>
    </row>
    <row r="15" spans="1:6" ht="12">
      <c r="A15" s="448" t="s">
        <v>67</v>
      </c>
      <c r="B15" s="449" t="s">
        <v>5129</v>
      </c>
      <c r="C15" s="448" t="s">
        <v>173</v>
      </c>
      <c r="D15" s="450">
        <v>5</v>
      </c>
      <c r="E15" s="465"/>
      <c r="F15" s="452">
        <f t="shared" si="0"/>
        <v>0</v>
      </c>
    </row>
    <row r="16" spans="1:6" ht="12">
      <c r="A16" s="448" t="s">
        <v>67</v>
      </c>
      <c r="B16" s="453" t="s">
        <v>5130</v>
      </c>
      <c r="C16" s="448"/>
      <c r="D16" s="454">
        <v>0.1</v>
      </c>
      <c r="E16" s="465"/>
      <c r="F16" s="452">
        <f>E16*0.1</f>
        <v>0</v>
      </c>
    </row>
    <row r="17" spans="1:6" ht="12">
      <c r="A17" s="448" t="s">
        <v>67</v>
      </c>
      <c r="B17" s="453" t="s">
        <v>5131</v>
      </c>
      <c r="C17" s="448"/>
      <c r="D17" s="454">
        <v>0.03</v>
      </c>
      <c r="E17" s="465"/>
      <c r="F17" s="452">
        <f>E17*D17</f>
        <v>0</v>
      </c>
    </row>
    <row r="18" spans="1:6" ht="12">
      <c r="A18" s="448"/>
      <c r="B18" s="453"/>
      <c r="C18" s="448"/>
      <c r="D18" s="455"/>
      <c r="E18" s="466"/>
      <c r="F18" s="451"/>
    </row>
    <row r="19" spans="1:6" ht="12">
      <c r="A19" s="457" t="s">
        <v>5132</v>
      </c>
      <c r="B19" s="458" t="s">
        <v>5133</v>
      </c>
      <c r="C19" s="457"/>
      <c r="D19" s="459"/>
      <c r="E19" s="467"/>
      <c r="F19" s="460">
        <f>SUM(F20:F33)+F35+F36+F34</f>
        <v>0</v>
      </c>
    </row>
    <row r="20" spans="1:6" ht="24">
      <c r="A20" s="448" t="s">
        <v>332</v>
      </c>
      <c r="B20" s="453" t="s">
        <v>5134</v>
      </c>
      <c r="C20" s="448" t="s">
        <v>335</v>
      </c>
      <c r="D20" s="455">
        <v>100</v>
      </c>
      <c r="E20" s="466"/>
      <c r="F20" s="451">
        <f aca="true" t="shared" si="1" ref="F20:F36">E20*D20</f>
        <v>0</v>
      </c>
    </row>
    <row r="21" spans="1:6" ht="24">
      <c r="A21" s="448" t="s">
        <v>332</v>
      </c>
      <c r="B21" s="453" t="s">
        <v>5135</v>
      </c>
      <c r="C21" s="448" t="s">
        <v>335</v>
      </c>
      <c r="D21" s="455">
        <v>120</v>
      </c>
      <c r="E21" s="466"/>
      <c r="F21" s="451">
        <f t="shared" si="1"/>
        <v>0</v>
      </c>
    </row>
    <row r="22" spans="1:6" ht="24">
      <c r="A22" s="448" t="s">
        <v>332</v>
      </c>
      <c r="B22" s="453" t="s">
        <v>5136</v>
      </c>
      <c r="C22" s="448" t="s">
        <v>335</v>
      </c>
      <c r="D22" s="455">
        <v>85</v>
      </c>
      <c r="E22" s="466"/>
      <c r="F22" s="451">
        <f t="shared" si="1"/>
        <v>0</v>
      </c>
    </row>
    <row r="23" spans="1:6" ht="24">
      <c r="A23" s="448" t="s">
        <v>332</v>
      </c>
      <c r="B23" s="461" t="s">
        <v>5137</v>
      </c>
      <c r="C23" s="448" t="s">
        <v>335</v>
      </c>
      <c r="D23" s="455">
        <v>20</v>
      </c>
      <c r="E23" s="466"/>
      <c r="F23" s="451">
        <f t="shared" si="1"/>
        <v>0</v>
      </c>
    </row>
    <row r="24" spans="1:6" ht="24">
      <c r="A24" s="448" t="s">
        <v>332</v>
      </c>
      <c r="B24" s="461" t="s">
        <v>5138</v>
      </c>
      <c r="C24" s="448" t="s">
        <v>4858</v>
      </c>
      <c r="D24" s="455">
        <v>2</v>
      </c>
      <c r="E24" s="466"/>
      <c r="F24" s="451">
        <f t="shared" si="1"/>
        <v>0</v>
      </c>
    </row>
    <row r="25" spans="1:6" ht="24">
      <c r="A25" s="448" t="s">
        <v>332</v>
      </c>
      <c r="B25" s="453" t="s">
        <v>5139</v>
      </c>
      <c r="C25" s="448" t="s">
        <v>4858</v>
      </c>
      <c r="D25" s="455">
        <v>2</v>
      </c>
      <c r="E25" s="466"/>
      <c r="F25" s="451">
        <f t="shared" si="1"/>
        <v>0</v>
      </c>
    </row>
    <row r="26" spans="1:6" ht="48">
      <c r="A26" s="448" t="s">
        <v>332</v>
      </c>
      <c r="B26" s="461" t="s">
        <v>5140</v>
      </c>
      <c r="C26" s="448" t="s">
        <v>2653</v>
      </c>
      <c r="D26" s="455">
        <v>1</v>
      </c>
      <c r="E26" s="466"/>
      <c r="F26" s="451">
        <f t="shared" si="1"/>
        <v>0</v>
      </c>
    </row>
    <row r="27" spans="1:6" ht="24">
      <c r="A27" s="448" t="s">
        <v>332</v>
      </c>
      <c r="B27" s="461" t="s">
        <v>5141</v>
      </c>
      <c r="C27" s="448" t="s">
        <v>335</v>
      </c>
      <c r="D27" s="455">
        <v>60</v>
      </c>
      <c r="E27" s="466"/>
      <c r="F27" s="451">
        <f t="shared" si="1"/>
        <v>0</v>
      </c>
    </row>
    <row r="28" spans="1:6" ht="12">
      <c r="A28" s="448" t="s">
        <v>332</v>
      </c>
      <c r="B28" s="461" t="s">
        <v>5142</v>
      </c>
      <c r="C28" s="448" t="s">
        <v>335</v>
      </c>
      <c r="D28" s="455">
        <v>60</v>
      </c>
      <c r="E28" s="466"/>
      <c r="F28" s="451">
        <f t="shared" si="1"/>
        <v>0</v>
      </c>
    </row>
    <row r="29" spans="1:6" ht="24">
      <c r="A29" s="448" t="s">
        <v>332</v>
      </c>
      <c r="B29" s="461" t="s">
        <v>5143</v>
      </c>
      <c r="C29" s="448" t="s">
        <v>335</v>
      </c>
      <c r="D29" s="455">
        <v>60</v>
      </c>
      <c r="E29" s="466"/>
      <c r="F29" s="451">
        <f t="shared" si="1"/>
        <v>0</v>
      </c>
    </row>
    <row r="30" spans="1:6" ht="12">
      <c r="A30" s="448" t="s">
        <v>332</v>
      </c>
      <c r="B30" s="461" t="s">
        <v>4980</v>
      </c>
      <c r="C30" s="448" t="s">
        <v>335</v>
      </c>
      <c r="D30" s="455">
        <v>60</v>
      </c>
      <c r="E30" s="466"/>
      <c r="F30" s="451">
        <f t="shared" si="1"/>
        <v>0</v>
      </c>
    </row>
    <row r="31" spans="1:6" ht="12">
      <c r="A31" s="448" t="s">
        <v>332</v>
      </c>
      <c r="B31" s="461" t="s">
        <v>4981</v>
      </c>
      <c r="C31" s="448" t="s">
        <v>335</v>
      </c>
      <c r="D31" s="455">
        <v>60</v>
      </c>
      <c r="E31" s="466"/>
      <c r="F31" s="451">
        <f t="shared" si="1"/>
        <v>0</v>
      </c>
    </row>
    <row r="32" spans="1:6" ht="12">
      <c r="A32" s="448" t="s">
        <v>332</v>
      </c>
      <c r="B32" s="461" t="s">
        <v>5144</v>
      </c>
      <c r="C32" s="448" t="s">
        <v>173</v>
      </c>
      <c r="D32" s="455">
        <v>0.6</v>
      </c>
      <c r="E32" s="466"/>
      <c r="F32" s="451">
        <f t="shared" si="1"/>
        <v>0</v>
      </c>
    </row>
    <row r="33" spans="1:6" ht="12">
      <c r="A33" s="448" t="s">
        <v>332</v>
      </c>
      <c r="B33" s="461" t="s">
        <v>5145</v>
      </c>
      <c r="C33" s="448" t="s">
        <v>2653</v>
      </c>
      <c r="D33" s="455">
        <v>1</v>
      </c>
      <c r="E33" s="466"/>
      <c r="F33" s="451">
        <f t="shared" si="1"/>
        <v>0</v>
      </c>
    </row>
    <row r="34" spans="1:6" ht="12">
      <c r="A34" s="448" t="s">
        <v>332</v>
      </c>
      <c r="B34" s="461" t="s">
        <v>4984</v>
      </c>
      <c r="C34" s="461"/>
      <c r="D34" s="462">
        <v>0.03</v>
      </c>
      <c r="E34" s="468"/>
      <c r="F34" s="463">
        <f t="shared" si="1"/>
        <v>0</v>
      </c>
    </row>
    <row r="35" spans="1:6" ht="12">
      <c r="A35" s="448" t="s">
        <v>332</v>
      </c>
      <c r="B35" s="449" t="s">
        <v>5116</v>
      </c>
      <c r="C35" s="448"/>
      <c r="D35" s="454">
        <v>0.045</v>
      </c>
      <c r="E35" s="469"/>
      <c r="F35" s="451">
        <f t="shared" si="1"/>
        <v>0</v>
      </c>
    </row>
    <row r="36" spans="1:6" ht="12">
      <c r="A36" s="448" t="s">
        <v>332</v>
      </c>
      <c r="B36" s="449" t="s">
        <v>5117</v>
      </c>
      <c r="C36" s="448"/>
      <c r="D36" s="454">
        <v>0.03</v>
      </c>
      <c r="E36" s="469"/>
      <c r="F36" s="451">
        <f t="shared" si="1"/>
        <v>0</v>
      </c>
    </row>
  </sheetData>
  <sheetProtection algorithmName="SHA-512" hashValue="pRSj4Z3rlGFbEkksYd4swHoeY1nOBpj32uQDM/W9edWKypEmoISRUyX2flIEKA9dMSSh4nCUMnPcmL7Kc9/YyQ==" saltValue="URS0KECnK5TxAexiYgDnxg==" spinCount="100000" sheet="1" objects="1" scenarios="1"/>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workbookViewId="0" topLeftCell="A64">
      <selection activeCell="F93" sqref="F93"/>
    </sheetView>
  </sheetViews>
  <sheetFormatPr defaultColWidth="9.140625" defaultRowHeight="12"/>
  <cols>
    <col min="2" max="2" width="47.00390625" style="0" customWidth="1"/>
    <col min="5" max="5" width="15.28125" style="0" customWidth="1"/>
    <col min="6" max="6" width="16.00390625" style="0" customWidth="1"/>
    <col min="7" max="7" width="15.00390625" style="0" customWidth="1"/>
    <col min="8" max="8" width="16.140625" style="0" customWidth="1"/>
    <col min="9" max="9" width="20.7109375" style="0" customWidth="1"/>
  </cols>
  <sheetData>
    <row r="1" spans="1:9" ht="24">
      <c r="A1" s="470" t="s">
        <v>53</v>
      </c>
      <c r="B1" s="470" t="s">
        <v>50</v>
      </c>
      <c r="C1" s="470" t="s">
        <v>155</v>
      </c>
      <c r="D1" s="470" t="s">
        <v>156</v>
      </c>
      <c r="E1" s="470" t="s">
        <v>4850</v>
      </c>
      <c r="F1" s="471" t="s">
        <v>4851</v>
      </c>
      <c r="G1" s="470" t="s">
        <v>4852</v>
      </c>
      <c r="H1" s="470" t="s">
        <v>4853</v>
      </c>
      <c r="I1" s="472" t="s">
        <v>121</v>
      </c>
    </row>
    <row r="2" spans="1:9" ht="12">
      <c r="A2" s="473" t="s">
        <v>165</v>
      </c>
      <c r="B2" s="474"/>
      <c r="C2" s="474"/>
      <c r="D2" s="474"/>
      <c r="E2" s="474"/>
      <c r="F2" s="475"/>
      <c r="G2" s="474"/>
      <c r="H2" s="474"/>
      <c r="I2" s="476">
        <f>I4+I89</f>
        <v>0</v>
      </c>
    </row>
    <row r="3" spans="1:9" ht="12">
      <c r="A3" s="445"/>
      <c r="B3" s="445" t="s">
        <v>4989</v>
      </c>
      <c r="C3" s="446"/>
      <c r="D3" s="446"/>
      <c r="E3" s="477"/>
      <c r="F3" s="477"/>
      <c r="G3" s="446"/>
      <c r="H3" s="446"/>
      <c r="I3" s="447"/>
    </row>
    <row r="4" spans="1:9" ht="12">
      <c r="A4" s="478" t="s">
        <v>67</v>
      </c>
      <c r="B4" s="479" t="s">
        <v>5040</v>
      </c>
      <c r="C4" s="478"/>
      <c r="D4" s="480"/>
      <c r="E4" s="481"/>
      <c r="F4" s="481"/>
      <c r="G4" s="480"/>
      <c r="H4" s="482"/>
      <c r="I4" s="483">
        <f>SUM(I5:I83)+I85+I86</f>
        <v>0</v>
      </c>
    </row>
    <row r="5" spans="1:9" ht="12">
      <c r="A5" s="448" t="s">
        <v>67</v>
      </c>
      <c r="B5" s="453" t="s">
        <v>5041</v>
      </c>
      <c r="C5" s="448" t="s">
        <v>335</v>
      </c>
      <c r="D5" s="455">
        <v>6</v>
      </c>
      <c r="E5" s="491"/>
      <c r="F5" s="491"/>
      <c r="G5" s="455">
        <f aca="true" t="shared" si="0" ref="G5:G69">D5*E5</f>
        <v>0</v>
      </c>
      <c r="H5" s="456">
        <f aca="true" t="shared" si="1" ref="H5:H69">F5*D5</f>
        <v>0</v>
      </c>
      <c r="I5" s="451">
        <f aca="true" t="shared" si="2" ref="I5:I69">G5+H5</f>
        <v>0</v>
      </c>
    </row>
    <row r="6" spans="1:9" ht="12">
      <c r="A6" s="448" t="s">
        <v>67</v>
      </c>
      <c r="B6" s="453" t="s">
        <v>5042</v>
      </c>
      <c r="C6" s="448" t="s">
        <v>335</v>
      </c>
      <c r="D6" s="455">
        <v>35</v>
      </c>
      <c r="E6" s="491"/>
      <c r="F6" s="491"/>
      <c r="G6" s="455">
        <f t="shared" si="0"/>
        <v>0</v>
      </c>
      <c r="H6" s="456">
        <f t="shared" si="1"/>
        <v>0</v>
      </c>
      <c r="I6" s="451">
        <f t="shared" si="2"/>
        <v>0</v>
      </c>
    </row>
    <row r="7" spans="1:9" ht="12">
      <c r="A7" s="448" t="s">
        <v>67</v>
      </c>
      <c r="B7" s="453" t="s">
        <v>5043</v>
      </c>
      <c r="C7" s="448" t="s">
        <v>335</v>
      </c>
      <c r="D7" s="455">
        <v>5</v>
      </c>
      <c r="E7" s="491"/>
      <c r="F7" s="491"/>
      <c r="G7" s="455">
        <f t="shared" si="0"/>
        <v>0</v>
      </c>
      <c r="H7" s="456">
        <f t="shared" si="1"/>
        <v>0</v>
      </c>
      <c r="I7" s="451">
        <f t="shared" si="2"/>
        <v>0</v>
      </c>
    </row>
    <row r="8" spans="1:9" ht="12">
      <c r="A8" s="448" t="s">
        <v>67</v>
      </c>
      <c r="B8" s="453" t="s">
        <v>4948</v>
      </c>
      <c r="C8" s="448" t="s">
        <v>335</v>
      </c>
      <c r="D8" s="455">
        <v>450</v>
      </c>
      <c r="E8" s="491"/>
      <c r="F8" s="491"/>
      <c r="G8" s="455">
        <f t="shared" si="0"/>
        <v>0</v>
      </c>
      <c r="H8" s="456">
        <f t="shared" si="1"/>
        <v>0</v>
      </c>
      <c r="I8" s="451">
        <f t="shared" si="2"/>
        <v>0</v>
      </c>
    </row>
    <row r="9" spans="1:9" ht="12">
      <c r="A9" s="448" t="s">
        <v>67</v>
      </c>
      <c r="B9" s="453" t="s">
        <v>5044</v>
      </c>
      <c r="C9" s="448" t="s">
        <v>335</v>
      </c>
      <c r="D9" s="455">
        <v>100</v>
      </c>
      <c r="E9" s="491"/>
      <c r="F9" s="491"/>
      <c r="G9" s="455">
        <f t="shared" si="0"/>
        <v>0</v>
      </c>
      <c r="H9" s="456">
        <f t="shared" si="1"/>
        <v>0</v>
      </c>
      <c r="I9" s="451">
        <f t="shared" si="2"/>
        <v>0</v>
      </c>
    </row>
    <row r="10" spans="1:9" ht="12">
      <c r="A10" s="448" t="s">
        <v>67</v>
      </c>
      <c r="B10" s="453" t="s">
        <v>5045</v>
      </c>
      <c r="C10" s="448" t="s">
        <v>335</v>
      </c>
      <c r="D10" s="455">
        <v>410</v>
      </c>
      <c r="E10" s="491"/>
      <c r="F10" s="491"/>
      <c r="G10" s="455">
        <f t="shared" si="0"/>
        <v>0</v>
      </c>
      <c r="H10" s="456">
        <f t="shared" si="1"/>
        <v>0</v>
      </c>
      <c r="I10" s="451">
        <f t="shared" si="2"/>
        <v>0</v>
      </c>
    </row>
    <row r="11" spans="1:9" ht="12">
      <c r="A11" s="448" t="s">
        <v>67</v>
      </c>
      <c r="B11" s="453" t="s">
        <v>5046</v>
      </c>
      <c r="C11" s="448" t="s">
        <v>335</v>
      </c>
      <c r="D11" s="455">
        <v>42</v>
      </c>
      <c r="E11" s="491"/>
      <c r="F11" s="491"/>
      <c r="G11" s="455">
        <f t="shared" si="0"/>
        <v>0</v>
      </c>
      <c r="H11" s="456">
        <f t="shared" si="1"/>
        <v>0</v>
      </c>
      <c r="I11" s="451">
        <f t="shared" si="2"/>
        <v>0</v>
      </c>
    </row>
    <row r="12" spans="1:9" ht="12">
      <c r="A12" s="448" t="s">
        <v>67</v>
      </c>
      <c r="B12" s="453" t="s">
        <v>5047</v>
      </c>
      <c r="C12" s="448" t="s">
        <v>335</v>
      </c>
      <c r="D12" s="455">
        <v>18</v>
      </c>
      <c r="E12" s="491"/>
      <c r="F12" s="491"/>
      <c r="G12" s="455">
        <f t="shared" si="0"/>
        <v>0</v>
      </c>
      <c r="H12" s="456">
        <f t="shared" si="1"/>
        <v>0</v>
      </c>
      <c r="I12" s="451">
        <f t="shared" si="2"/>
        <v>0</v>
      </c>
    </row>
    <row r="13" spans="1:9" ht="12">
      <c r="A13" s="448" t="s">
        <v>67</v>
      </c>
      <c r="B13" s="453" t="s">
        <v>5048</v>
      </c>
      <c r="C13" s="448" t="s">
        <v>335</v>
      </c>
      <c r="D13" s="455">
        <v>15</v>
      </c>
      <c r="E13" s="491"/>
      <c r="F13" s="491"/>
      <c r="G13" s="455">
        <f t="shared" si="0"/>
        <v>0</v>
      </c>
      <c r="H13" s="456">
        <f t="shared" si="1"/>
        <v>0</v>
      </c>
      <c r="I13" s="451">
        <f t="shared" si="2"/>
        <v>0</v>
      </c>
    </row>
    <row r="14" spans="1:9" ht="12">
      <c r="A14" s="448" t="s">
        <v>67</v>
      </c>
      <c r="B14" s="453" t="s">
        <v>5049</v>
      </c>
      <c r="C14" s="448" t="s">
        <v>335</v>
      </c>
      <c r="D14" s="455">
        <v>80</v>
      </c>
      <c r="E14" s="491"/>
      <c r="F14" s="491"/>
      <c r="G14" s="455">
        <f t="shared" si="0"/>
        <v>0</v>
      </c>
      <c r="H14" s="456">
        <f t="shared" si="1"/>
        <v>0</v>
      </c>
      <c r="I14" s="451">
        <f t="shared" si="2"/>
        <v>0</v>
      </c>
    </row>
    <row r="15" spans="1:9" ht="12">
      <c r="A15" s="448"/>
      <c r="B15" s="453"/>
      <c r="C15" s="448"/>
      <c r="D15" s="455"/>
      <c r="E15" s="491"/>
      <c r="F15" s="491"/>
      <c r="G15" s="455"/>
      <c r="H15" s="456"/>
      <c r="I15" s="451"/>
    </row>
    <row r="16" spans="1:9" ht="24">
      <c r="A16" s="448" t="s">
        <v>67</v>
      </c>
      <c r="B16" s="453" t="s">
        <v>5050</v>
      </c>
      <c r="C16" s="448" t="s">
        <v>4858</v>
      </c>
      <c r="D16" s="455">
        <v>10</v>
      </c>
      <c r="E16" s="491"/>
      <c r="F16" s="491"/>
      <c r="G16" s="455">
        <f t="shared" si="0"/>
        <v>0</v>
      </c>
      <c r="H16" s="456">
        <f t="shared" si="1"/>
        <v>0</v>
      </c>
      <c r="I16" s="451">
        <f t="shared" si="2"/>
        <v>0</v>
      </c>
    </row>
    <row r="17" spans="1:9" ht="24">
      <c r="A17" s="448" t="s">
        <v>67</v>
      </c>
      <c r="B17" s="453" t="s">
        <v>5051</v>
      </c>
      <c r="C17" s="448" t="s">
        <v>4858</v>
      </c>
      <c r="D17" s="455">
        <v>22</v>
      </c>
      <c r="E17" s="491"/>
      <c r="F17" s="491"/>
      <c r="G17" s="455">
        <f t="shared" si="0"/>
        <v>0</v>
      </c>
      <c r="H17" s="456">
        <f t="shared" si="1"/>
        <v>0</v>
      </c>
      <c r="I17" s="451">
        <f t="shared" si="2"/>
        <v>0</v>
      </c>
    </row>
    <row r="18" spans="1:9" ht="24">
      <c r="A18" s="448" t="s">
        <v>67</v>
      </c>
      <c r="B18" s="453" t="s">
        <v>5052</v>
      </c>
      <c r="C18" s="448" t="s">
        <v>4858</v>
      </c>
      <c r="D18" s="455">
        <v>2</v>
      </c>
      <c r="E18" s="491"/>
      <c r="F18" s="491"/>
      <c r="G18" s="455">
        <f t="shared" si="0"/>
        <v>0</v>
      </c>
      <c r="H18" s="456">
        <f t="shared" si="1"/>
        <v>0</v>
      </c>
      <c r="I18" s="451">
        <f t="shared" si="2"/>
        <v>0</v>
      </c>
    </row>
    <row r="19" spans="1:9" ht="24">
      <c r="A19" s="448" t="s">
        <v>67</v>
      </c>
      <c r="B19" s="453" t="s">
        <v>5053</v>
      </c>
      <c r="C19" s="448" t="s">
        <v>4858</v>
      </c>
      <c r="D19" s="455">
        <v>8</v>
      </c>
      <c r="E19" s="491"/>
      <c r="F19" s="491"/>
      <c r="G19" s="455">
        <f t="shared" si="0"/>
        <v>0</v>
      </c>
      <c r="H19" s="456">
        <f t="shared" si="1"/>
        <v>0</v>
      </c>
      <c r="I19" s="451">
        <f t="shared" si="2"/>
        <v>0</v>
      </c>
    </row>
    <row r="20" spans="1:9" ht="24">
      <c r="A20" s="448" t="s">
        <v>67</v>
      </c>
      <c r="B20" s="453" t="s">
        <v>5054</v>
      </c>
      <c r="C20" s="448" t="s">
        <v>4858</v>
      </c>
      <c r="D20" s="455">
        <v>8</v>
      </c>
      <c r="E20" s="491"/>
      <c r="F20" s="491"/>
      <c r="G20" s="455">
        <f t="shared" si="0"/>
        <v>0</v>
      </c>
      <c r="H20" s="456">
        <f t="shared" si="1"/>
        <v>0</v>
      </c>
      <c r="I20" s="451">
        <f t="shared" si="2"/>
        <v>0</v>
      </c>
    </row>
    <row r="21" spans="1:9" ht="12">
      <c r="A21" s="448"/>
      <c r="B21" s="453"/>
      <c r="C21" s="448"/>
      <c r="D21" s="455"/>
      <c r="E21" s="491"/>
      <c r="F21" s="491"/>
      <c r="G21" s="455"/>
      <c r="H21" s="456"/>
      <c r="I21" s="451"/>
    </row>
    <row r="22" spans="1:9" ht="12">
      <c r="A22" s="448" t="s">
        <v>67</v>
      </c>
      <c r="B22" s="453" t="s">
        <v>5055</v>
      </c>
      <c r="C22" s="448" t="s">
        <v>4858</v>
      </c>
      <c r="D22" s="455">
        <v>4</v>
      </c>
      <c r="E22" s="491"/>
      <c r="F22" s="491"/>
      <c r="G22" s="455">
        <f t="shared" si="0"/>
        <v>0</v>
      </c>
      <c r="H22" s="456">
        <f t="shared" si="1"/>
        <v>0</v>
      </c>
      <c r="I22" s="451">
        <f t="shared" si="2"/>
        <v>0</v>
      </c>
    </row>
    <row r="23" spans="1:9" ht="12">
      <c r="A23" s="448" t="s">
        <v>67</v>
      </c>
      <c r="B23" s="453" t="s">
        <v>5056</v>
      </c>
      <c r="C23" s="448" t="s">
        <v>4858</v>
      </c>
      <c r="D23" s="455">
        <v>10</v>
      </c>
      <c r="E23" s="491"/>
      <c r="F23" s="491"/>
      <c r="G23" s="455">
        <f t="shared" si="0"/>
        <v>0</v>
      </c>
      <c r="H23" s="456">
        <f t="shared" si="1"/>
        <v>0</v>
      </c>
      <c r="I23" s="451">
        <f t="shared" si="2"/>
        <v>0</v>
      </c>
    </row>
    <row r="24" spans="1:9" ht="12">
      <c r="A24" s="448" t="s">
        <v>67</v>
      </c>
      <c r="B24" s="453" t="s">
        <v>5057</v>
      </c>
      <c r="C24" s="448" t="s">
        <v>4858</v>
      </c>
      <c r="D24" s="455">
        <v>5</v>
      </c>
      <c r="E24" s="491"/>
      <c r="F24" s="491"/>
      <c r="G24" s="455">
        <f t="shared" si="0"/>
        <v>0</v>
      </c>
      <c r="H24" s="456">
        <f t="shared" si="1"/>
        <v>0</v>
      </c>
      <c r="I24" s="451">
        <f t="shared" si="2"/>
        <v>0</v>
      </c>
    </row>
    <row r="25" spans="1:9" ht="12">
      <c r="A25" s="448" t="s">
        <v>67</v>
      </c>
      <c r="B25" s="453" t="s">
        <v>5058</v>
      </c>
      <c r="C25" s="448" t="s">
        <v>4858</v>
      </c>
      <c r="D25" s="455">
        <v>3</v>
      </c>
      <c r="E25" s="491"/>
      <c r="F25" s="491"/>
      <c r="G25" s="455">
        <f t="shared" si="0"/>
        <v>0</v>
      </c>
      <c r="H25" s="456">
        <f t="shared" si="1"/>
        <v>0</v>
      </c>
      <c r="I25" s="451">
        <f t="shared" si="2"/>
        <v>0</v>
      </c>
    </row>
    <row r="26" spans="1:9" ht="12">
      <c r="A26" s="448" t="s">
        <v>67</v>
      </c>
      <c r="B26" s="453" t="s">
        <v>5059</v>
      </c>
      <c r="C26" s="448" t="s">
        <v>4858</v>
      </c>
      <c r="D26" s="455">
        <v>15</v>
      </c>
      <c r="E26" s="491"/>
      <c r="F26" s="491"/>
      <c r="G26" s="455">
        <f t="shared" si="0"/>
        <v>0</v>
      </c>
      <c r="H26" s="456">
        <f t="shared" si="1"/>
        <v>0</v>
      </c>
      <c r="I26" s="451">
        <f t="shared" si="2"/>
        <v>0</v>
      </c>
    </row>
    <row r="27" spans="1:9" ht="12">
      <c r="A27" s="448" t="s">
        <v>67</v>
      </c>
      <c r="B27" s="453" t="s">
        <v>5060</v>
      </c>
      <c r="C27" s="448" t="s">
        <v>4858</v>
      </c>
      <c r="D27" s="455">
        <v>4</v>
      </c>
      <c r="E27" s="491"/>
      <c r="F27" s="491"/>
      <c r="G27" s="455">
        <f t="shared" si="0"/>
        <v>0</v>
      </c>
      <c r="H27" s="456">
        <f t="shared" si="1"/>
        <v>0</v>
      </c>
      <c r="I27" s="451">
        <f t="shared" si="2"/>
        <v>0</v>
      </c>
    </row>
    <row r="28" spans="1:9" ht="12">
      <c r="A28" s="448" t="s">
        <v>67</v>
      </c>
      <c r="B28" s="453" t="s">
        <v>5061</v>
      </c>
      <c r="C28" s="448" t="s">
        <v>4858</v>
      </c>
      <c r="D28" s="455">
        <v>1</v>
      </c>
      <c r="E28" s="491"/>
      <c r="F28" s="491"/>
      <c r="G28" s="455">
        <f t="shared" si="0"/>
        <v>0</v>
      </c>
      <c r="H28" s="456">
        <f t="shared" si="1"/>
        <v>0</v>
      </c>
      <c r="I28" s="451">
        <f t="shared" si="2"/>
        <v>0</v>
      </c>
    </row>
    <row r="29" spans="1:9" ht="12">
      <c r="A29" s="448" t="s">
        <v>67</v>
      </c>
      <c r="B29" s="453" t="s">
        <v>5062</v>
      </c>
      <c r="C29" s="448" t="s">
        <v>4858</v>
      </c>
      <c r="D29" s="455">
        <v>2</v>
      </c>
      <c r="E29" s="491"/>
      <c r="F29" s="491"/>
      <c r="G29" s="455">
        <f t="shared" si="0"/>
        <v>0</v>
      </c>
      <c r="H29" s="456">
        <f t="shared" si="1"/>
        <v>0</v>
      </c>
      <c r="I29" s="451">
        <f t="shared" si="2"/>
        <v>0</v>
      </c>
    </row>
    <row r="30" spans="1:9" ht="12">
      <c r="A30" s="448" t="s">
        <v>67</v>
      </c>
      <c r="B30" s="453" t="s">
        <v>5063</v>
      </c>
      <c r="C30" s="448" t="s">
        <v>4858</v>
      </c>
      <c r="D30" s="455">
        <v>1</v>
      </c>
      <c r="E30" s="491"/>
      <c r="F30" s="491"/>
      <c r="G30" s="455">
        <f t="shared" si="0"/>
        <v>0</v>
      </c>
      <c r="H30" s="456">
        <f t="shared" si="1"/>
        <v>0</v>
      </c>
      <c r="I30" s="451">
        <f t="shared" si="2"/>
        <v>0</v>
      </c>
    </row>
    <row r="31" spans="1:9" ht="12">
      <c r="A31" s="448" t="s">
        <v>67</v>
      </c>
      <c r="B31" s="453" t="s">
        <v>5064</v>
      </c>
      <c r="C31" s="448" t="s">
        <v>4858</v>
      </c>
      <c r="D31" s="455">
        <v>1</v>
      </c>
      <c r="E31" s="491"/>
      <c r="F31" s="491"/>
      <c r="G31" s="455">
        <f t="shared" si="0"/>
        <v>0</v>
      </c>
      <c r="H31" s="456">
        <f t="shared" si="1"/>
        <v>0</v>
      </c>
      <c r="I31" s="451">
        <f t="shared" si="2"/>
        <v>0</v>
      </c>
    </row>
    <row r="32" spans="1:9" ht="12">
      <c r="A32" s="448" t="s">
        <v>67</v>
      </c>
      <c r="B32" s="453" t="s">
        <v>5065</v>
      </c>
      <c r="C32" s="448" t="s">
        <v>4858</v>
      </c>
      <c r="D32" s="455">
        <v>2</v>
      </c>
      <c r="E32" s="491"/>
      <c r="F32" s="491"/>
      <c r="G32" s="455">
        <f t="shared" si="0"/>
        <v>0</v>
      </c>
      <c r="H32" s="456">
        <f t="shared" si="1"/>
        <v>0</v>
      </c>
      <c r="I32" s="451">
        <f t="shared" si="2"/>
        <v>0</v>
      </c>
    </row>
    <row r="33" spans="1:9" ht="12">
      <c r="A33" s="448" t="s">
        <v>67</v>
      </c>
      <c r="B33" s="453" t="s">
        <v>5066</v>
      </c>
      <c r="C33" s="448" t="s">
        <v>4858</v>
      </c>
      <c r="D33" s="455">
        <v>4</v>
      </c>
      <c r="E33" s="491"/>
      <c r="F33" s="491"/>
      <c r="G33" s="455">
        <f t="shared" si="0"/>
        <v>0</v>
      </c>
      <c r="H33" s="456">
        <f t="shared" si="1"/>
        <v>0</v>
      </c>
      <c r="I33" s="451">
        <f t="shared" si="2"/>
        <v>0</v>
      </c>
    </row>
    <row r="34" spans="1:9" ht="12">
      <c r="A34" s="448"/>
      <c r="B34" s="453"/>
      <c r="C34" s="448"/>
      <c r="D34" s="455"/>
      <c r="E34" s="491"/>
      <c r="F34" s="491"/>
      <c r="G34" s="455"/>
      <c r="H34" s="456"/>
      <c r="I34" s="451"/>
    </row>
    <row r="35" spans="1:9" ht="12">
      <c r="A35" s="448" t="s">
        <v>67</v>
      </c>
      <c r="B35" s="453" t="s">
        <v>5067</v>
      </c>
      <c r="C35" s="448" t="s">
        <v>4858</v>
      </c>
      <c r="D35" s="455">
        <v>5</v>
      </c>
      <c r="E35" s="491"/>
      <c r="F35" s="491"/>
      <c r="G35" s="455">
        <f t="shared" si="0"/>
        <v>0</v>
      </c>
      <c r="H35" s="456">
        <f t="shared" si="1"/>
        <v>0</v>
      </c>
      <c r="I35" s="451">
        <f t="shared" si="2"/>
        <v>0</v>
      </c>
    </row>
    <row r="36" spans="1:9" ht="12">
      <c r="A36" s="448" t="s">
        <v>67</v>
      </c>
      <c r="B36" s="453" t="s">
        <v>5068</v>
      </c>
      <c r="C36" s="448" t="s">
        <v>4858</v>
      </c>
      <c r="D36" s="455">
        <v>2</v>
      </c>
      <c r="E36" s="491"/>
      <c r="F36" s="491"/>
      <c r="G36" s="455">
        <f t="shared" si="0"/>
        <v>0</v>
      </c>
      <c r="H36" s="456">
        <f t="shared" si="1"/>
        <v>0</v>
      </c>
      <c r="I36" s="451">
        <f t="shared" si="2"/>
        <v>0</v>
      </c>
    </row>
    <row r="37" spans="1:9" ht="12">
      <c r="A37" s="448" t="s">
        <v>67</v>
      </c>
      <c r="B37" s="453" t="s">
        <v>5069</v>
      </c>
      <c r="C37" s="448" t="s">
        <v>4858</v>
      </c>
      <c r="D37" s="455">
        <v>1</v>
      </c>
      <c r="E37" s="491"/>
      <c r="F37" s="491"/>
      <c r="G37" s="455">
        <f t="shared" si="0"/>
        <v>0</v>
      </c>
      <c r="H37" s="456">
        <f t="shared" si="1"/>
        <v>0</v>
      </c>
      <c r="I37" s="451">
        <f t="shared" si="2"/>
        <v>0</v>
      </c>
    </row>
    <row r="38" spans="1:9" ht="12">
      <c r="A38" s="448"/>
      <c r="B38" s="453"/>
      <c r="C38" s="448"/>
      <c r="D38" s="455"/>
      <c r="E38" s="491"/>
      <c r="F38" s="491"/>
      <c r="G38" s="455"/>
      <c r="H38" s="456"/>
      <c r="I38" s="451"/>
    </row>
    <row r="39" spans="1:9" ht="24">
      <c r="A39" s="448" t="s">
        <v>67</v>
      </c>
      <c r="B39" s="453" t="s">
        <v>5070</v>
      </c>
      <c r="C39" s="448" t="s">
        <v>4858</v>
      </c>
      <c r="D39" s="455">
        <v>68</v>
      </c>
      <c r="E39" s="491"/>
      <c r="F39" s="491"/>
      <c r="G39" s="455">
        <f t="shared" si="0"/>
        <v>0</v>
      </c>
      <c r="H39" s="456">
        <f t="shared" si="1"/>
        <v>0</v>
      </c>
      <c r="I39" s="451">
        <f t="shared" si="2"/>
        <v>0</v>
      </c>
    </row>
    <row r="40" spans="1:9" ht="24">
      <c r="A40" s="448" t="s">
        <v>67</v>
      </c>
      <c r="B40" s="453" t="s">
        <v>5071</v>
      </c>
      <c r="C40" s="448" t="s">
        <v>4858</v>
      </c>
      <c r="D40" s="455">
        <v>5</v>
      </c>
      <c r="E40" s="491"/>
      <c r="F40" s="491"/>
      <c r="G40" s="455">
        <f t="shared" si="0"/>
        <v>0</v>
      </c>
      <c r="H40" s="456">
        <f t="shared" si="1"/>
        <v>0</v>
      </c>
      <c r="I40" s="451">
        <f t="shared" si="2"/>
        <v>0</v>
      </c>
    </row>
    <row r="41" spans="1:9" ht="24">
      <c r="A41" s="448" t="s">
        <v>67</v>
      </c>
      <c r="B41" s="453" t="s">
        <v>5072</v>
      </c>
      <c r="C41" s="448" t="s">
        <v>4858</v>
      </c>
      <c r="D41" s="455">
        <v>1</v>
      </c>
      <c r="E41" s="491"/>
      <c r="F41" s="491"/>
      <c r="G41" s="455">
        <f t="shared" si="0"/>
        <v>0</v>
      </c>
      <c r="H41" s="456">
        <f t="shared" si="1"/>
        <v>0</v>
      </c>
      <c r="I41" s="451">
        <f t="shared" si="2"/>
        <v>0</v>
      </c>
    </row>
    <row r="42" spans="1:9" ht="24">
      <c r="A42" s="448" t="s">
        <v>67</v>
      </c>
      <c r="B42" s="453" t="s">
        <v>5073</v>
      </c>
      <c r="C42" s="448" t="s">
        <v>4858</v>
      </c>
      <c r="D42" s="455">
        <v>2</v>
      </c>
      <c r="E42" s="491"/>
      <c r="F42" s="491"/>
      <c r="G42" s="455">
        <f t="shared" si="0"/>
        <v>0</v>
      </c>
      <c r="H42" s="456">
        <f t="shared" si="1"/>
        <v>0</v>
      </c>
      <c r="I42" s="451">
        <f t="shared" si="2"/>
        <v>0</v>
      </c>
    </row>
    <row r="43" spans="1:9" ht="24">
      <c r="A43" s="448" t="s">
        <v>67</v>
      </c>
      <c r="B43" s="453" t="s">
        <v>5074</v>
      </c>
      <c r="C43" s="448" t="s">
        <v>4858</v>
      </c>
      <c r="D43" s="455">
        <v>1</v>
      </c>
      <c r="E43" s="491"/>
      <c r="F43" s="491"/>
      <c r="G43" s="455">
        <f t="shared" si="0"/>
        <v>0</v>
      </c>
      <c r="H43" s="456">
        <f t="shared" si="1"/>
        <v>0</v>
      </c>
      <c r="I43" s="451">
        <f t="shared" si="2"/>
        <v>0</v>
      </c>
    </row>
    <row r="44" spans="1:9" ht="12">
      <c r="A44" s="448" t="s">
        <v>67</v>
      </c>
      <c r="B44" s="453" t="s">
        <v>5075</v>
      </c>
      <c r="C44" s="448" t="s">
        <v>4858</v>
      </c>
      <c r="D44" s="455">
        <v>7</v>
      </c>
      <c r="E44" s="491"/>
      <c r="F44" s="491"/>
      <c r="G44" s="455">
        <f t="shared" si="0"/>
        <v>0</v>
      </c>
      <c r="H44" s="456">
        <f t="shared" si="1"/>
        <v>0</v>
      </c>
      <c r="I44" s="451">
        <f t="shared" si="2"/>
        <v>0</v>
      </c>
    </row>
    <row r="45" spans="1:9" ht="12">
      <c r="A45" s="448" t="s">
        <v>67</v>
      </c>
      <c r="B45" s="453" t="s">
        <v>5076</v>
      </c>
      <c r="C45" s="448" t="s">
        <v>4858</v>
      </c>
      <c r="D45" s="455">
        <v>6</v>
      </c>
      <c r="E45" s="491"/>
      <c r="F45" s="491"/>
      <c r="G45" s="455">
        <f t="shared" si="0"/>
        <v>0</v>
      </c>
      <c r="H45" s="456">
        <f t="shared" si="1"/>
        <v>0</v>
      </c>
      <c r="I45" s="451">
        <f t="shared" si="2"/>
        <v>0</v>
      </c>
    </row>
    <row r="46" spans="1:9" ht="12">
      <c r="A46" s="448"/>
      <c r="B46" s="453"/>
      <c r="C46" s="448"/>
      <c r="D46" s="455"/>
      <c r="E46" s="491"/>
      <c r="F46" s="491"/>
      <c r="G46" s="455"/>
      <c r="H46" s="456"/>
      <c r="I46" s="451"/>
    </row>
    <row r="47" spans="1:9" ht="12">
      <c r="A47" s="448" t="s">
        <v>67</v>
      </c>
      <c r="B47" s="453" t="s">
        <v>5077</v>
      </c>
      <c r="C47" s="448" t="s">
        <v>4858</v>
      </c>
      <c r="D47" s="455">
        <v>35</v>
      </c>
      <c r="E47" s="491"/>
      <c r="F47" s="491"/>
      <c r="G47" s="455">
        <f t="shared" si="0"/>
        <v>0</v>
      </c>
      <c r="H47" s="456">
        <f t="shared" si="1"/>
        <v>0</v>
      </c>
      <c r="I47" s="451">
        <f t="shared" si="2"/>
        <v>0</v>
      </c>
    </row>
    <row r="48" spans="1:9" ht="12">
      <c r="A48" s="448" t="s">
        <v>67</v>
      </c>
      <c r="B48" s="453" t="s">
        <v>5078</v>
      </c>
      <c r="C48" s="448" t="s">
        <v>4858</v>
      </c>
      <c r="D48" s="455">
        <v>52</v>
      </c>
      <c r="E48" s="491"/>
      <c r="F48" s="491"/>
      <c r="G48" s="455">
        <f t="shared" si="0"/>
        <v>0</v>
      </c>
      <c r="H48" s="456">
        <f t="shared" si="1"/>
        <v>0</v>
      </c>
      <c r="I48" s="451">
        <f t="shared" si="2"/>
        <v>0</v>
      </c>
    </row>
    <row r="49" spans="1:9" ht="12">
      <c r="A49" s="448" t="s">
        <v>67</v>
      </c>
      <c r="B49" s="453" t="s">
        <v>5079</v>
      </c>
      <c r="C49" s="448" t="s">
        <v>4858</v>
      </c>
      <c r="D49" s="455">
        <v>15</v>
      </c>
      <c r="E49" s="491"/>
      <c r="F49" s="491"/>
      <c r="G49" s="455">
        <f t="shared" si="0"/>
        <v>0</v>
      </c>
      <c r="H49" s="456">
        <f t="shared" si="1"/>
        <v>0</v>
      </c>
      <c r="I49" s="451">
        <f t="shared" si="2"/>
        <v>0</v>
      </c>
    </row>
    <row r="50" spans="1:9" ht="12">
      <c r="A50" s="448"/>
      <c r="B50" s="453"/>
      <c r="C50" s="485"/>
      <c r="D50" s="455"/>
      <c r="E50" s="491"/>
      <c r="F50" s="491"/>
      <c r="G50" s="455"/>
      <c r="H50" s="456"/>
      <c r="I50" s="451"/>
    </row>
    <row r="51" spans="1:9" ht="12">
      <c r="A51" s="448" t="s">
        <v>67</v>
      </c>
      <c r="B51" s="453" t="s">
        <v>5080</v>
      </c>
      <c r="C51" s="448" t="s">
        <v>335</v>
      </c>
      <c r="D51" s="455">
        <v>30</v>
      </c>
      <c r="E51" s="491"/>
      <c r="F51" s="491"/>
      <c r="G51" s="455">
        <f t="shared" si="0"/>
        <v>0</v>
      </c>
      <c r="H51" s="456">
        <f t="shared" si="1"/>
        <v>0</v>
      </c>
      <c r="I51" s="451">
        <f t="shared" si="2"/>
        <v>0</v>
      </c>
    </row>
    <row r="52" spans="1:9" ht="12">
      <c r="A52" s="448"/>
      <c r="B52" s="453" t="s">
        <v>5081</v>
      </c>
      <c r="C52" s="448" t="s">
        <v>335</v>
      </c>
      <c r="D52" s="455">
        <v>6</v>
      </c>
      <c r="E52" s="491"/>
      <c r="F52" s="491"/>
      <c r="G52" s="455">
        <f t="shared" si="0"/>
        <v>0</v>
      </c>
      <c r="H52" s="456">
        <f t="shared" si="1"/>
        <v>0</v>
      </c>
      <c r="I52" s="451">
        <f t="shared" si="2"/>
        <v>0</v>
      </c>
    </row>
    <row r="53" spans="1:9" ht="24">
      <c r="A53" s="448" t="s">
        <v>67</v>
      </c>
      <c r="B53" s="453" t="s">
        <v>5082</v>
      </c>
      <c r="C53" s="448" t="s">
        <v>2653</v>
      </c>
      <c r="D53" s="455">
        <v>1</v>
      </c>
      <c r="E53" s="491"/>
      <c r="F53" s="491"/>
      <c r="G53" s="455">
        <f t="shared" si="0"/>
        <v>0</v>
      </c>
      <c r="H53" s="456">
        <f t="shared" si="1"/>
        <v>0</v>
      </c>
      <c r="I53" s="451">
        <f t="shared" si="2"/>
        <v>0</v>
      </c>
    </row>
    <row r="54" spans="1:9" ht="12">
      <c r="A54" s="448" t="s">
        <v>67</v>
      </c>
      <c r="B54" s="453" t="s">
        <v>5083</v>
      </c>
      <c r="C54" s="448" t="s">
        <v>335</v>
      </c>
      <c r="D54" s="455">
        <v>60</v>
      </c>
      <c r="E54" s="491"/>
      <c r="F54" s="491"/>
      <c r="G54" s="455">
        <f t="shared" si="0"/>
        <v>0</v>
      </c>
      <c r="H54" s="456">
        <f t="shared" si="1"/>
        <v>0</v>
      </c>
      <c r="I54" s="451">
        <f t="shared" si="2"/>
        <v>0</v>
      </c>
    </row>
    <row r="55" spans="1:9" ht="12">
      <c r="A55" s="448" t="s">
        <v>67</v>
      </c>
      <c r="B55" s="453" t="s">
        <v>5084</v>
      </c>
      <c r="C55" s="448" t="s">
        <v>335</v>
      </c>
      <c r="D55" s="455">
        <v>8</v>
      </c>
      <c r="E55" s="491"/>
      <c r="F55" s="491"/>
      <c r="G55" s="455">
        <f t="shared" si="0"/>
        <v>0</v>
      </c>
      <c r="H55" s="456">
        <f t="shared" si="1"/>
        <v>0</v>
      </c>
      <c r="I55" s="451">
        <f t="shared" si="2"/>
        <v>0</v>
      </c>
    </row>
    <row r="56" spans="1:9" ht="12">
      <c r="A56" s="448" t="s">
        <v>67</v>
      </c>
      <c r="B56" s="453" t="s">
        <v>5085</v>
      </c>
      <c r="C56" s="448" t="s">
        <v>335</v>
      </c>
      <c r="D56" s="455">
        <v>2</v>
      </c>
      <c r="E56" s="491"/>
      <c r="F56" s="491"/>
      <c r="G56" s="455">
        <f t="shared" si="0"/>
        <v>0</v>
      </c>
      <c r="H56" s="456">
        <f t="shared" si="1"/>
        <v>0</v>
      </c>
      <c r="I56" s="451">
        <f t="shared" si="2"/>
        <v>0</v>
      </c>
    </row>
    <row r="57" spans="1:9" ht="12">
      <c r="A57" s="448" t="s">
        <v>67</v>
      </c>
      <c r="B57" s="453" t="s">
        <v>5086</v>
      </c>
      <c r="C57" s="448" t="s">
        <v>4858</v>
      </c>
      <c r="D57" s="455">
        <v>30</v>
      </c>
      <c r="E57" s="491"/>
      <c r="F57" s="491"/>
      <c r="G57" s="455">
        <f t="shared" si="0"/>
        <v>0</v>
      </c>
      <c r="H57" s="456">
        <f t="shared" si="1"/>
        <v>0</v>
      </c>
      <c r="I57" s="451">
        <f t="shared" si="2"/>
        <v>0</v>
      </c>
    </row>
    <row r="58" spans="1:9" ht="12">
      <c r="A58" s="448" t="s">
        <v>67</v>
      </c>
      <c r="B58" s="453" t="s">
        <v>5087</v>
      </c>
      <c r="C58" s="448" t="s">
        <v>4858</v>
      </c>
      <c r="D58" s="455">
        <v>80</v>
      </c>
      <c r="E58" s="491"/>
      <c r="F58" s="491"/>
      <c r="G58" s="455">
        <f t="shared" si="0"/>
        <v>0</v>
      </c>
      <c r="H58" s="456">
        <f t="shared" si="1"/>
        <v>0</v>
      </c>
      <c r="I58" s="451">
        <f t="shared" si="2"/>
        <v>0</v>
      </c>
    </row>
    <row r="59" spans="1:9" ht="12">
      <c r="A59" s="448" t="s">
        <v>67</v>
      </c>
      <c r="B59" s="453" t="s">
        <v>5088</v>
      </c>
      <c r="C59" s="448" t="s">
        <v>335</v>
      </c>
      <c r="D59" s="455">
        <v>14</v>
      </c>
      <c r="E59" s="491"/>
      <c r="F59" s="491"/>
      <c r="G59" s="455">
        <f t="shared" si="0"/>
        <v>0</v>
      </c>
      <c r="H59" s="456">
        <f t="shared" si="1"/>
        <v>0</v>
      </c>
      <c r="I59" s="451">
        <f t="shared" si="2"/>
        <v>0</v>
      </c>
    </row>
    <row r="60" spans="1:9" ht="12">
      <c r="A60" s="448" t="s">
        <v>67</v>
      </c>
      <c r="B60" s="453" t="s">
        <v>5089</v>
      </c>
      <c r="C60" s="448" t="s">
        <v>4858</v>
      </c>
      <c r="D60" s="455">
        <v>28</v>
      </c>
      <c r="E60" s="491"/>
      <c r="F60" s="491"/>
      <c r="G60" s="455">
        <f t="shared" si="0"/>
        <v>0</v>
      </c>
      <c r="H60" s="456">
        <f t="shared" si="1"/>
        <v>0</v>
      </c>
      <c r="I60" s="451">
        <f t="shared" si="2"/>
        <v>0</v>
      </c>
    </row>
    <row r="61" spans="1:9" ht="12">
      <c r="A61" s="448" t="s">
        <v>67</v>
      </c>
      <c r="B61" s="453" t="s">
        <v>5090</v>
      </c>
      <c r="C61" s="448" t="s">
        <v>4858</v>
      </c>
      <c r="D61" s="455">
        <v>14</v>
      </c>
      <c r="E61" s="491"/>
      <c r="F61" s="491"/>
      <c r="G61" s="455">
        <f t="shared" si="0"/>
        <v>0</v>
      </c>
      <c r="H61" s="456">
        <f t="shared" si="1"/>
        <v>0</v>
      </c>
      <c r="I61" s="451">
        <f t="shared" si="2"/>
        <v>0</v>
      </c>
    </row>
    <row r="62" spans="1:9" ht="12">
      <c r="A62" s="448" t="s">
        <v>67</v>
      </c>
      <c r="B62" s="453" t="s">
        <v>5091</v>
      </c>
      <c r="C62" s="448" t="s">
        <v>4858</v>
      </c>
      <c r="D62" s="455">
        <v>130</v>
      </c>
      <c r="E62" s="491"/>
      <c r="F62" s="491"/>
      <c r="G62" s="455">
        <f t="shared" si="0"/>
        <v>0</v>
      </c>
      <c r="H62" s="456">
        <f t="shared" si="1"/>
        <v>0</v>
      </c>
      <c r="I62" s="451">
        <f t="shared" si="2"/>
        <v>0</v>
      </c>
    </row>
    <row r="63" spans="1:9" ht="12">
      <c r="A63" s="448" t="s">
        <v>67</v>
      </c>
      <c r="B63" s="453" t="s">
        <v>5092</v>
      </c>
      <c r="C63" s="448" t="s">
        <v>4858</v>
      </c>
      <c r="D63" s="455">
        <v>130</v>
      </c>
      <c r="E63" s="491"/>
      <c r="F63" s="491"/>
      <c r="G63" s="455">
        <f t="shared" si="0"/>
        <v>0</v>
      </c>
      <c r="H63" s="456">
        <f t="shared" si="1"/>
        <v>0</v>
      </c>
      <c r="I63" s="451">
        <f t="shared" si="2"/>
        <v>0</v>
      </c>
    </row>
    <row r="64" spans="1:9" ht="12">
      <c r="A64" s="448" t="s">
        <v>67</v>
      </c>
      <c r="B64" s="453" t="s">
        <v>5093</v>
      </c>
      <c r="C64" s="448" t="s">
        <v>4858</v>
      </c>
      <c r="D64" s="455">
        <v>40</v>
      </c>
      <c r="E64" s="491"/>
      <c r="F64" s="491"/>
      <c r="G64" s="455">
        <f t="shared" si="0"/>
        <v>0</v>
      </c>
      <c r="H64" s="456">
        <f t="shared" si="1"/>
        <v>0</v>
      </c>
      <c r="I64" s="451">
        <f t="shared" si="2"/>
        <v>0</v>
      </c>
    </row>
    <row r="65" spans="1:9" ht="12">
      <c r="A65" s="448" t="s">
        <v>67</v>
      </c>
      <c r="B65" s="453" t="s">
        <v>5094</v>
      </c>
      <c r="C65" s="448" t="s">
        <v>4858</v>
      </c>
      <c r="D65" s="455">
        <v>40</v>
      </c>
      <c r="E65" s="491"/>
      <c r="F65" s="491"/>
      <c r="G65" s="455">
        <f t="shared" si="0"/>
        <v>0</v>
      </c>
      <c r="H65" s="456">
        <f t="shared" si="1"/>
        <v>0</v>
      </c>
      <c r="I65" s="451">
        <f t="shared" si="2"/>
        <v>0</v>
      </c>
    </row>
    <row r="66" spans="1:9" ht="12">
      <c r="A66" s="448" t="s">
        <v>67</v>
      </c>
      <c r="B66" s="453" t="s">
        <v>5095</v>
      </c>
      <c r="C66" s="448" t="s">
        <v>4858</v>
      </c>
      <c r="D66" s="455">
        <v>92</v>
      </c>
      <c r="E66" s="491"/>
      <c r="F66" s="491"/>
      <c r="G66" s="455">
        <f t="shared" si="0"/>
        <v>0</v>
      </c>
      <c r="H66" s="456">
        <f t="shared" si="1"/>
        <v>0</v>
      </c>
      <c r="I66" s="451">
        <f t="shared" si="2"/>
        <v>0</v>
      </c>
    </row>
    <row r="67" spans="1:9" ht="12">
      <c r="A67" s="448" t="s">
        <v>67</v>
      </c>
      <c r="B67" s="453" t="s">
        <v>5096</v>
      </c>
      <c r="C67" s="448" t="s">
        <v>4858</v>
      </c>
      <c r="D67" s="455">
        <v>24</v>
      </c>
      <c r="E67" s="491"/>
      <c r="F67" s="491"/>
      <c r="G67" s="455">
        <f t="shared" si="0"/>
        <v>0</v>
      </c>
      <c r="H67" s="456">
        <f t="shared" si="1"/>
        <v>0</v>
      </c>
      <c r="I67" s="451">
        <f t="shared" si="2"/>
        <v>0</v>
      </c>
    </row>
    <row r="68" spans="1:9" ht="12">
      <c r="A68" s="448"/>
      <c r="B68" s="453"/>
      <c r="C68" s="448"/>
      <c r="D68" s="455"/>
      <c r="E68" s="491"/>
      <c r="F68" s="491"/>
      <c r="G68" s="455"/>
      <c r="H68" s="456"/>
      <c r="I68" s="451"/>
    </row>
    <row r="69" spans="1:9" ht="12">
      <c r="A69" s="448" t="s">
        <v>67</v>
      </c>
      <c r="B69" s="453" t="s">
        <v>5097</v>
      </c>
      <c r="C69" s="448" t="s">
        <v>335</v>
      </c>
      <c r="D69" s="455">
        <v>22</v>
      </c>
      <c r="E69" s="491"/>
      <c r="F69" s="491"/>
      <c r="G69" s="455">
        <f t="shared" si="0"/>
        <v>0</v>
      </c>
      <c r="H69" s="456">
        <f t="shared" si="1"/>
        <v>0</v>
      </c>
      <c r="I69" s="451">
        <f t="shared" si="2"/>
        <v>0</v>
      </c>
    </row>
    <row r="70" spans="1:9" ht="12">
      <c r="A70" s="448" t="s">
        <v>67</v>
      </c>
      <c r="B70" s="453" t="s">
        <v>5098</v>
      </c>
      <c r="C70" s="448" t="s">
        <v>4858</v>
      </c>
      <c r="D70" s="455">
        <v>22</v>
      </c>
      <c r="E70" s="491"/>
      <c r="F70" s="491"/>
      <c r="G70" s="455">
        <f aca="true" t="shared" si="3" ref="G70:G83">D70*E70</f>
        <v>0</v>
      </c>
      <c r="H70" s="456">
        <f aca="true" t="shared" si="4" ref="H70:H83">F70*D70</f>
        <v>0</v>
      </c>
      <c r="I70" s="451">
        <f aca="true" t="shared" si="5" ref="I70:I83">G70+H70</f>
        <v>0</v>
      </c>
    </row>
    <row r="71" spans="1:9" ht="12">
      <c r="A71" s="448" t="s">
        <v>67</v>
      </c>
      <c r="B71" s="453" t="s">
        <v>5099</v>
      </c>
      <c r="C71" s="448" t="s">
        <v>4858</v>
      </c>
      <c r="D71" s="455">
        <v>24</v>
      </c>
      <c r="E71" s="491"/>
      <c r="F71" s="491"/>
      <c r="G71" s="455">
        <f t="shared" si="3"/>
        <v>0</v>
      </c>
      <c r="H71" s="456">
        <f t="shared" si="4"/>
        <v>0</v>
      </c>
      <c r="I71" s="451">
        <f t="shared" si="5"/>
        <v>0</v>
      </c>
    </row>
    <row r="72" spans="1:9" ht="12">
      <c r="A72" s="448"/>
      <c r="B72" s="453"/>
      <c r="C72" s="448"/>
      <c r="D72" s="455"/>
      <c r="E72" s="491"/>
      <c r="F72" s="491"/>
      <c r="G72" s="455"/>
      <c r="H72" s="456"/>
      <c r="I72" s="451"/>
    </row>
    <row r="73" spans="1:9" ht="24">
      <c r="A73" s="448" t="s">
        <v>67</v>
      </c>
      <c r="B73" s="453" t="s">
        <v>5100</v>
      </c>
      <c r="C73" s="448" t="s">
        <v>4858</v>
      </c>
      <c r="D73" s="455">
        <v>1</v>
      </c>
      <c r="E73" s="491"/>
      <c r="F73" s="491"/>
      <c r="G73" s="455">
        <f t="shared" si="3"/>
        <v>0</v>
      </c>
      <c r="H73" s="456">
        <f t="shared" si="4"/>
        <v>0</v>
      </c>
      <c r="I73" s="451">
        <f t="shared" si="5"/>
        <v>0</v>
      </c>
    </row>
    <row r="74" spans="1:9" ht="12">
      <c r="A74" s="448" t="s">
        <v>67</v>
      </c>
      <c r="B74" s="453" t="s">
        <v>5101</v>
      </c>
      <c r="C74" s="448" t="s">
        <v>4858</v>
      </c>
      <c r="D74" s="455">
        <v>2</v>
      </c>
      <c r="E74" s="491"/>
      <c r="F74" s="491"/>
      <c r="G74" s="455">
        <f t="shared" si="3"/>
        <v>0</v>
      </c>
      <c r="H74" s="456">
        <f t="shared" si="4"/>
        <v>0</v>
      </c>
      <c r="I74" s="451">
        <f t="shared" si="5"/>
        <v>0</v>
      </c>
    </row>
    <row r="75" spans="1:9" ht="12">
      <c r="A75" s="448"/>
      <c r="B75" s="453"/>
      <c r="C75" s="448"/>
      <c r="D75" s="455"/>
      <c r="E75" s="491"/>
      <c r="F75" s="491"/>
      <c r="G75" s="455"/>
      <c r="H75" s="456"/>
      <c r="I75" s="451"/>
    </row>
    <row r="76" spans="1:9" ht="24">
      <c r="A76" s="448" t="s">
        <v>67</v>
      </c>
      <c r="B76" s="453" t="s">
        <v>5102</v>
      </c>
      <c r="C76" s="448" t="s">
        <v>4858</v>
      </c>
      <c r="D76" s="455">
        <v>3</v>
      </c>
      <c r="E76" s="491"/>
      <c r="F76" s="491"/>
      <c r="G76" s="455">
        <f aca="true" t="shared" si="6" ref="G76:G78">D76*E76</f>
        <v>0</v>
      </c>
      <c r="H76" s="456">
        <f aca="true" t="shared" si="7" ref="H76:H78">F76*D76</f>
        <v>0</v>
      </c>
      <c r="I76" s="451">
        <f aca="true" t="shared" si="8" ref="I76:I78">G76+H76</f>
        <v>0</v>
      </c>
    </row>
    <row r="77" spans="1:9" ht="12">
      <c r="A77" s="448" t="s">
        <v>67</v>
      </c>
      <c r="B77" s="453" t="s">
        <v>5103</v>
      </c>
      <c r="C77" s="448" t="s">
        <v>4858</v>
      </c>
      <c r="D77" s="455">
        <v>1</v>
      </c>
      <c r="E77" s="491"/>
      <c r="F77" s="491"/>
      <c r="G77" s="455">
        <f t="shared" si="6"/>
        <v>0</v>
      </c>
      <c r="H77" s="456">
        <f t="shared" si="7"/>
        <v>0</v>
      </c>
      <c r="I77" s="451">
        <f t="shared" si="8"/>
        <v>0</v>
      </c>
    </row>
    <row r="78" spans="1:9" ht="12">
      <c r="A78" s="448" t="s">
        <v>67</v>
      </c>
      <c r="B78" s="453" t="s">
        <v>5104</v>
      </c>
      <c r="C78" s="448" t="s">
        <v>4858</v>
      </c>
      <c r="D78" s="455">
        <v>2</v>
      </c>
      <c r="E78" s="491"/>
      <c r="F78" s="491"/>
      <c r="G78" s="455">
        <f t="shared" si="6"/>
        <v>0</v>
      </c>
      <c r="H78" s="456">
        <f t="shared" si="7"/>
        <v>0</v>
      </c>
      <c r="I78" s="451">
        <f t="shared" si="8"/>
        <v>0</v>
      </c>
    </row>
    <row r="79" spans="1:9" ht="12">
      <c r="A79" s="448"/>
      <c r="B79" s="453"/>
      <c r="C79" s="448"/>
      <c r="D79" s="455"/>
      <c r="E79" s="491"/>
      <c r="F79" s="491"/>
      <c r="G79" s="455"/>
      <c r="H79" s="456"/>
      <c r="I79" s="451"/>
    </row>
    <row r="80" spans="1:9" ht="12">
      <c r="A80" s="448"/>
      <c r="B80" s="453"/>
      <c r="C80" s="448"/>
      <c r="D80" s="455"/>
      <c r="E80" s="491"/>
      <c r="F80" s="491"/>
      <c r="G80" s="455"/>
      <c r="H80" s="456"/>
      <c r="I80" s="451"/>
    </row>
    <row r="81" spans="1:9" ht="12">
      <c r="A81" s="448" t="s">
        <v>67</v>
      </c>
      <c r="B81" s="453" t="s">
        <v>5105</v>
      </c>
      <c r="C81" s="448" t="s">
        <v>4858</v>
      </c>
      <c r="D81" s="455">
        <v>10</v>
      </c>
      <c r="E81" s="491"/>
      <c r="F81" s="491"/>
      <c r="G81" s="455">
        <f t="shared" si="3"/>
        <v>0</v>
      </c>
      <c r="H81" s="456">
        <f t="shared" si="4"/>
        <v>0</v>
      </c>
      <c r="I81" s="451">
        <f t="shared" si="5"/>
        <v>0</v>
      </c>
    </row>
    <row r="82" spans="1:9" ht="12">
      <c r="A82" s="448" t="s">
        <v>67</v>
      </c>
      <c r="B82" s="453" t="s">
        <v>5106</v>
      </c>
      <c r="C82" s="448" t="s">
        <v>4858</v>
      </c>
      <c r="D82" s="455">
        <v>4</v>
      </c>
      <c r="E82" s="491"/>
      <c r="F82" s="491"/>
      <c r="G82" s="455">
        <f t="shared" si="3"/>
        <v>0</v>
      </c>
      <c r="H82" s="456">
        <f t="shared" si="4"/>
        <v>0</v>
      </c>
      <c r="I82" s="451">
        <f t="shared" si="5"/>
        <v>0</v>
      </c>
    </row>
    <row r="83" spans="1:9" ht="12">
      <c r="A83" s="448" t="s">
        <v>67</v>
      </c>
      <c r="B83" s="453" t="s">
        <v>5107</v>
      </c>
      <c r="C83" s="448" t="s">
        <v>1762</v>
      </c>
      <c r="D83" s="455">
        <v>50</v>
      </c>
      <c r="E83" s="491"/>
      <c r="F83" s="491"/>
      <c r="G83" s="455">
        <f t="shared" si="3"/>
        <v>0</v>
      </c>
      <c r="H83" s="456">
        <f t="shared" si="4"/>
        <v>0</v>
      </c>
      <c r="I83" s="451">
        <f t="shared" si="5"/>
        <v>0</v>
      </c>
    </row>
    <row r="84" spans="1:9" ht="12">
      <c r="A84" s="448"/>
      <c r="B84" s="453"/>
      <c r="C84" s="448"/>
      <c r="D84" s="455"/>
      <c r="E84" s="484"/>
      <c r="F84" s="484"/>
      <c r="G84" s="455"/>
      <c r="H84" s="456"/>
      <c r="I84" s="451"/>
    </row>
    <row r="85" spans="1:9" ht="12">
      <c r="A85" s="448"/>
      <c r="B85" s="453" t="s">
        <v>5108</v>
      </c>
      <c r="C85" s="448"/>
      <c r="D85" s="455">
        <v>0.1</v>
      </c>
      <c r="E85" s="484">
        <f>D5*E5+D6*E6+D7*E7+D8*E8+D9*E9+D10*E10+D11*E11+D12*E12+D13*E13+D14*E14+D51*E51+D52*E52+D54*E54+D55*E55+D56*D59*E59+D69*E69</f>
        <v>0</v>
      </c>
      <c r="F85" s="484">
        <v>0</v>
      </c>
      <c r="G85" s="455">
        <f>E85</f>
        <v>0</v>
      </c>
      <c r="H85" s="456">
        <f aca="true" t="shared" si="9" ref="H85:H86">F85*D85</f>
        <v>0</v>
      </c>
      <c r="I85" s="451">
        <f aca="true" t="shared" si="10" ref="I85:I86">G85+H85</f>
        <v>0</v>
      </c>
    </row>
    <row r="86" spans="1:9" ht="12">
      <c r="A86" s="448"/>
      <c r="B86" s="453" t="s">
        <v>5109</v>
      </c>
      <c r="C86" s="448"/>
      <c r="D86" s="455">
        <v>0.03</v>
      </c>
      <c r="E86" s="484">
        <f>0.03*SUM(G5:G83)</f>
        <v>0</v>
      </c>
      <c r="F86" s="484">
        <v>0</v>
      </c>
      <c r="G86" s="455">
        <f>E86</f>
        <v>0</v>
      </c>
      <c r="H86" s="456">
        <f t="shared" si="9"/>
        <v>0</v>
      </c>
      <c r="I86" s="451">
        <f t="shared" si="10"/>
        <v>0</v>
      </c>
    </row>
    <row r="87" spans="1:9" ht="12">
      <c r="A87" s="485"/>
      <c r="B87" s="485"/>
      <c r="C87" s="485"/>
      <c r="D87" s="486"/>
      <c r="E87" s="487"/>
      <c r="F87" s="487"/>
      <c r="G87" s="486"/>
      <c r="H87" s="486"/>
      <c r="I87" s="485"/>
    </row>
    <row r="88" spans="1:9" ht="12">
      <c r="A88" s="485"/>
      <c r="B88" s="485"/>
      <c r="C88" s="485"/>
      <c r="D88" s="486"/>
      <c r="E88" s="487"/>
      <c r="F88" s="487"/>
      <c r="G88" s="486"/>
      <c r="H88" s="486"/>
      <c r="I88" s="485"/>
    </row>
    <row r="89" spans="1:9" ht="12">
      <c r="A89" s="478" t="s">
        <v>332</v>
      </c>
      <c r="B89" s="479" t="s">
        <v>5110</v>
      </c>
      <c r="C89" s="478"/>
      <c r="D89" s="488"/>
      <c r="E89" s="489"/>
      <c r="F89" s="489"/>
      <c r="G89" s="488"/>
      <c r="H89" s="483"/>
      <c r="I89" s="483">
        <f>SUM(I90:I97)</f>
        <v>0</v>
      </c>
    </row>
    <row r="90" spans="1:9" ht="24">
      <c r="A90" s="448" t="s">
        <v>332</v>
      </c>
      <c r="B90" s="461" t="s">
        <v>5111</v>
      </c>
      <c r="C90" s="448" t="s">
        <v>335</v>
      </c>
      <c r="D90" s="450">
        <v>77</v>
      </c>
      <c r="E90" s="490">
        <v>0</v>
      </c>
      <c r="F90" s="492"/>
      <c r="G90" s="490">
        <f>E90*D90</f>
        <v>0</v>
      </c>
      <c r="H90" s="490">
        <f>F90*D90</f>
        <v>0</v>
      </c>
      <c r="I90" s="451">
        <f>H90+G90</f>
        <v>0</v>
      </c>
    </row>
    <row r="91" spans="1:9" ht="24">
      <c r="A91" s="448" t="s">
        <v>332</v>
      </c>
      <c r="B91" s="461" t="s">
        <v>5112</v>
      </c>
      <c r="C91" s="448" t="s">
        <v>335</v>
      </c>
      <c r="D91" s="450">
        <v>23</v>
      </c>
      <c r="E91" s="490">
        <v>0</v>
      </c>
      <c r="F91" s="492"/>
      <c r="G91" s="490">
        <f>E91*D91</f>
        <v>0</v>
      </c>
      <c r="H91" s="490">
        <f>F91*D91</f>
        <v>0</v>
      </c>
      <c r="I91" s="451">
        <f>H91+G91</f>
        <v>0</v>
      </c>
    </row>
    <row r="92" spans="1:9" ht="24">
      <c r="A92" s="448" t="s">
        <v>332</v>
      </c>
      <c r="B92" s="461" t="s">
        <v>5113</v>
      </c>
      <c r="C92" s="448" t="s">
        <v>4858</v>
      </c>
      <c r="D92" s="450">
        <v>2</v>
      </c>
      <c r="E92" s="490">
        <v>0</v>
      </c>
      <c r="F92" s="492"/>
      <c r="G92" s="490">
        <f aca="true" t="shared" si="11" ref="G92:G94">E92*D92</f>
        <v>0</v>
      </c>
      <c r="H92" s="490">
        <f aca="true" t="shared" si="12" ref="H92:H94">F92*D92</f>
        <v>0</v>
      </c>
      <c r="I92" s="451">
        <f aca="true" t="shared" si="13" ref="I92:I97">H92+G92</f>
        <v>0</v>
      </c>
    </row>
    <row r="93" spans="1:9" ht="12">
      <c r="A93" s="448" t="s">
        <v>332</v>
      </c>
      <c r="B93" s="461" t="s">
        <v>5114</v>
      </c>
      <c r="C93" s="448" t="s">
        <v>4858</v>
      </c>
      <c r="D93" s="450">
        <v>3</v>
      </c>
      <c r="E93" s="490">
        <v>0</v>
      </c>
      <c r="F93" s="492"/>
      <c r="G93" s="490">
        <f t="shared" si="11"/>
        <v>0</v>
      </c>
      <c r="H93" s="490">
        <f t="shared" si="12"/>
        <v>0</v>
      </c>
      <c r="I93" s="451">
        <f t="shared" si="13"/>
        <v>0</v>
      </c>
    </row>
    <row r="94" spans="1:9" ht="12">
      <c r="A94" s="448" t="s">
        <v>332</v>
      </c>
      <c r="B94" s="461" t="s">
        <v>5115</v>
      </c>
      <c r="C94" s="448" t="s">
        <v>4858</v>
      </c>
      <c r="D94" s="450">
        <v>6</v>
      </c>
      <c r="E94" s="490">
        <v>0</v>
      </c>
      <c r="F94" s="492"/>
      <c r="G94" s="490">
        <f t="shared" si="11"/>
        <v>0</v>
      </c>
      <c r="H94" s="490">
        <f t="shared" si="12"/>
        <v>0</v>
      </c>
      <c r="I94" s="451">
        <f t="shared" si="13"/>
        <v>0</v>
      </c>
    </row>
    <row r="95" spans="1:9" ht="12">
      <c r="A95" s="448" t="s">
        <v>332</v>
      </c>
      <c r="B95" s="461" t="s">
        <v>4984</v>
      </c>
      <c r="C95" s="448"/>
      <c r="D95" s="454">
        <v>0.03</v>
      </c>
      <c r="E95" s="484"/>
      <c r="F95" s="484">
        <f>0.03*SUM(H5:H94)</f>
        <v>0</v>
      </c>
      <c r="G95" s="454"/>
      <c r="H95" s="464">
        <f aca="true" t="shared" si="14" ref="H95:H96">F95</f>
        <v>0</v>
      </c>
      <c r="I95" s="451">
        <f t="shared" si="13"/>
        <v>0</v>
      </c>
    </row>
    <row r="96" spans="1:9" ht="12">
      <c r="A96" s="448"/>
      <c r="B96" s="449" t="s">
        <v>5116</v>
      </c>
      <c r="C96" s="448"/>
      <c r="D96" s="454">
        <v>0.045</v>
      </c>
      <c r="E96" s="484"/>
      <c r="F96" s="484">
        <f>0.045*SUM(G1:G83)</f>
        <v>0</v>
      </c>
      <c r="G96" s="454"/>
      <c r="H96" s="464">
        <f t="shared" si="14"/>
        <v>0</v>
      </c>
      <c r="I96" s="451">
        <f t="shared" si="13"/>
        <v>0</v>
      </c>
    </row>
    <row r="97" spans="1:9" ht="12">
      <c r="A97" s="448"/>
      <c r="B97" s="449" t="s">
        <v>5117</v>
      </c>
      <c r="C97" s="448"/>
      <c r="D97" s="454">
        <v>0.03</v>
      </c>
      <c r="E97" s="484">
        <v>0</v>
      </c>
      <c r="F97" s="484">
        <f>SUM(G5:G83)*0.03</f>
        <v>0</v>
      </c>
      <c r="G97" s="484">
        <v>0</v>
      </c>
      <c r="H97" s="464">
        <f>F97</f>
        <v>0</v>
      </c>
      <c r="I97" s="451">
        <f t="shared" si="13"/>
        <v>0</v>
      </c>
    </row>
  </sheetData>
  <sheetProtection algorithmName="SHA-512" hashValue="+omfBLxEK7Bm/EuZFcGdmbtnJQETbCOsKursjLOhmvlowUdIhaLaXL9BAR83YXHXKyZLhi9WfxdPmFm3KJeCFw==" saltValue="DOWvOujanvUeIQVZi20bCQ==" spinCount="100000" sheet="1" objects="1" scenarios="1"/>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topLeftCell="A1">
      <selection activeCell="H18" sqref="H18"/>
    </sheetView>
  </sheetViews>
  <sheetFormatPr defaultColWidth="9.140625" defaultRowHeight="12"/>
  <cols>
    <col min="2" max="2" width="41.00390625" style="0" customWidth="1"/>
    <col min="5" max="5" width="15.28125" style="0" customWidth="1"/>
    <col min="6" max="6" width="13.00390625" style="0" customWidth="1"/>
    <col min="7" max="7" width="15.28125" style="0" customWidth="1"/>
    <col min="8" max="8" width="14.28125" style="0" customWidth="1"/>
    <col min="9" max="9" width="22.00390625" style="0" customWidth="1"/>
  </cols>
  <sheetData>
    <row r="1" spans="1:9" ht="36">
      <c r="A1" s="112" t="s">
        <v>53</v>
      </c>
      <c r="B1" s="112" t="s">
        <v>50</v>
      </c>
      <c r="C1" s="112" t="s">
        <v>155</v>
      </c>
      <c r="D1" s="112" t="s">
        <v>156</v>
      </c>
      <c r="E1" s="112" t="s">
        <v>4952</v>
      </c>
      <c r="F1" s="259" t="s">
        <v>4988</v>
      </c>
      <c r="G1" s="259" t="s">
        <v>4953</v>
      </c>
      <c r="H1" s="259" t="s">
        <v>4954</v>
      </c>
      <c r="I1" s="113" t="s">
        <v>121</v>
      </c>
    </row>
    <row r="2" spans="1:9" ht="15.75">
      <c r="A2" s="493"/>
      <c r="B2" s="494"/>
      <c r="C2" s="494"/>
      <c r="D2" s="494"/>
      <c r="E2" s="494"/>
      <c r="F2" s="494"/>
      <c r="G2" s="494"/>
      <c r="H2" s="494"/>
      <c r="I2" s="495">
        <f>I4+I17+I18</f>
        <v>0</v>
      </c>
    </row>
    <row r="3" spans="1:9" ht="12">
      <c r="A3" s="496"/>
      <c r="B3" s="496" t="s">
        <v>4989</v>
      </c>
      <c r="C3" s="497"/>
      <c r="D3" s="497"/>
      <c r="E3" s="497"/>
      <c r="F3" s="497"/>
      <c r="G3" s="497"/>
      <c r="H3" s="497"/>
      <c r="I3" s="498"/>
    </row>
    <row r="4" spans="1:9" ht="12">
      <c r="A4" s="499" t="s">
        <v>4940</v>
      </c>
      <c r="B4" s="496" t="s">
        <v>5027</v>
      </c>
      <c r="C4" s="497"/>
      <c r="D4" s="497"/>
      <c r="E4" s="497"/>
      <c r="F4" s="497"/>
      <c r="G4" s="497"/>
      <c r="H4" s="497"/>
      <c r="I4" s="498">
        <f>SUM(I5:I16)</f>
        <v>0</v>
      </c>
    </row>
    <row r="5" spans="1:9" ht="12">
      <c r="A5" s="500" t="s">
        <v>4940</v>
      </c>
      <c r="B5" s="501" t="s">
        <v>5028</v>
      </c>
      <c r="C5" s="500" t="s">
        <v>4858</v>
      </c>
      <c r="D5" s="502">
        <v>10</v>
      </c>
      <c r="E5" s="511"/>
      <c r="F5" s="511"/>
      <c r="G5" s="503">
        <f>E5*D5</f>
        <v>0</v>
      </c>
      <c r="H5" s="503">
        <f>F5*D5</f>
        <v>0</v>
      </c>
      <c r="I5" s="504">
        <f>H5+G5</f>
        <v>0</v>
      </c>
    </row>
    <row r="6" spans="1:9" ht="12">
      <c r="A6" s="500" t="s">
        <v>4940</v>
      </c>
      <c r="B6" s="501" t="s">
        <v>5029</v>
      </c>
      <c r="C6" s="500" t="s">
        <v>4858</v>
      </c>
      <c r="D6" s="502">
        <v>35</v>
      </c>
      <c r="E6" s="511"/>
      <c r="F6" s="511"/>
      <c r="G6" s="503">
        <f aca="true" t="shared" si="0" ref="G6:G16">E6*D6</f>
        <v>0</v>
      </c>
      <c r="H6" s="503">
        <f aca="true" t="shared" si="1" ref="H6:H16">F6*D6</f>
        <v>0</v>
      </c>
      <c r="I6" s="504">
        <f aca="true" t="shared" si="2" ref="I6:I16">H6+G6</f>
        <v>0</v>
      </c>
    </row>
    <row r="7" spans="1:9" ht="12">
      <c r="A7" s="500" t="s">
        <v>4940</v>
      </c>
      <c r="B7" s="501" t="s">
        <v>5030</v>
      </c>
      <c r="C7" s="500" t="s">
        <v>4858</v>
      </c>
      <c r="D7" s="502">
        <v>10</v>
      </c>
      <c r="E7" s="511"/>
      <c r="F7" s="511"/>
      <c r="G7" s="503">
        <f t="shared" si="0"/>
        <v>0</v>
      </c>
      <c r="H7" s="503">
        <f t="shared" si="1"/>
        <v>0</v>
      </c>
      <c r="I7" s="504">
        <f t="shared" si="2"/>
        <v>0</v>
      </c>
    </row>
    <row r="8" spans="1:9" ht="12">
      <c r="A8" s="500" t="s">
        <v>4940</v>
      </c>
      <c r="B8" s="501" t="s">
        <v>5031</v>
      </c>
      <c r="C8" s="500" t="s">
        <v>4858</v>
      </c>
      <c r="D8" s="502">
        <v>20</v>
      </c>
      <c r="E8" s="511"/>
      <c r="F8" s="511"/>
      <c r="G8" s="503">
        <f t="shared" si="0"/>
        <v>0</v>
      </c>
      <c r="H8" s="503">
        <f t="shared" si="1"/>
        <v>0</v>
      </c>
      <c r="I8" s="504">
        <f t="shared" si="2"/>
        <v>0</v>
      </c>
    </row>
    <row r="9" spans="1:9" ht="12">
      <c r="A9" s="500" t="s">
        <v>4940</v>
      </c>
      <c r="B9" s="501" t="s">
        <v>5032</v>
      </c>
      <c r="C9" s="500" t="s">
        <v>4858</v>
      </c>
      <c r="D9" s="502">
        <v>41</v>
      </c>
      <c r="E9" s="511"/>
      <c r="F9" s="511"/>
      <c r="G9" s="503">
        <f t="shared" si="0"/>
        <v>0</v>
      </c>
      <c r="H9" s="503">
        <f t="shared" si="1"/>
        <v>0</v>
      </c>
      <c r="I9" s="504">
        <f t="shared" si="2"/>
        <v>0</v>
      </c>
    </row>
    <row r="10" spans="1:9" ht="12">
      <c r="A10" s="500" t="s">
        <v>4940</v>
      </c>
      <c r="B10" s="501" t="s">
        <v>5033</v>
      </c>
      <c r="C10" s="500" t="s">
        <v>4858</v>
      </c>
      <c r="D10" s="502">
        <v>7</v>
      </c>
      <c r="E10" s="511"/>
      <c r="F10" s="511"/>
      <c r="G10" s="503">
        <f t="shared" si="0"/>
        <v>0</v>
      </c>
      <c r="H10" s="503">
        <f t="shared" si="1"/>
        <v>0</v>
      </c>
      <c r="I10" s="504">
        <f t="shared" si="2"/>
        <v>0</v>
      </c>
    </row>
    <row r="11" spans="1:9" ht="12">
      <c r="A11" s="500" t="s">
        <v>4940</v>
      </c>
      <c r="B11" s="501" t="s">
        <v>5034</v>
      </c>
      <c r="C11" s="500" t="s">
        <v>4858</v>
      </c>
      <c r="D11" s="502">
        <v>3</v>
      </c>
      <c r="E11" s="511"/>
      <c r="F11" s="511"/>
      <c r="G11" s="503">
        <f t="shared" si="0"/>
        <v>0</v>
      </c>
      <c r="H11" s="503">
        <f t="shared" si="1"/>
        <v>0</v>
      </c>
      <c r="I11" s="504">
        <f t="shared" si="2"/>
        <v>0</v>
      </c>
    </row>
    <row r="12" spans="1:9" ht="12">
      <c r="A12" s="500" t="s">
        <v>4940</v>
      </c>
      <c r="B12" s="501" t="s">
        <v>5035</v>
      </c>
      <c r="C12" s="500" t="s">
        <v>4858</v>
      </c>
      <c r="D12" s="502">
        <v>20</v>
      </c>
      <c r="E12" s="511"/>
      <c r="F12" s="511"/>
      <c r="G12" s="503">
        <f t="shared" si="0"/>
        <v>0</v>
      </c>
      <c r="H12" s="503">
        <f t="shared" si="1"/>
        <v>0</v>
      </c>
      <c r="I12" s="504">
        <f t="shared" si="2"/>
        <v>0</v>
      </c>
    </row>
    <row r="13" spans="1:9" ht="12">
      <c r="A13" s="500" t="s">
        <v>4940</v>
      </c>
      <c r="B13" s="501" t="s">
        <v>5036</v>
      </c>
      <c r="C13" s="500" t="s">
        <v>4858</v>
      </c>
      <c r="D13" s="502">
        <v>3</v>
      </c>
      <c r="E13" s="511"/>
      <c r="F13" s="511"/>
      <c r="G13" s="503">
        <f t="shared" si="0"/>
        <v>0</v>
      </c>
      <c r="H13" s="503">
        <f t="shared" si="1"/>
        <v>0</v>
      </c>
      <c r="I13" s="504">
        <f t="shared" si="2"/>
        <v>0</v>
      </c>
    </row>
    <row r="14" spans="1:9" ht="12">
      <c r="A14" s="500" t="s">
        <v>4940</v>
      </c>
      <c r="B14" s="501" t="s">
        <v>5037</v>
      </c>
      <c r="C14" s="500" t="s">
        <v>4858</v>
      </c>
      <c r="D14" s="502">
        <v>1</v>
      </c>
      <c r="E14" s="511"/>
      <c r="F14" s="511"/>
      <c r="G14" s="503">
        <f t="shared" si="0"/>
        <v>0</v>
      </c>
      <c r="H14" s="503">
        <f t="shared" si="1"/>
        <v>0</v>
      </c>
      <c r="I14" s="504">
        <f t="shared" si="2"/>
        <v>0</v>
      </c>
    </row>
    <row r="15" spans="1:9" ht="12">
      <c r="A15" s="500" t="s">
        <v>4940</v>
      </c>
      <c r="B15" s="501" t="s">
        <v>5038</v>
      </c>
      <c r="C15" s="500" t="s">
        <v>4858</v>
      </c>
      <c r="D15" s="502">
        <v>7</v>
      </c>
      <c r="E15" s="511"/>
      <c r="F15" s="511"/>
      <c r="G15" s="503">
        <f t="shared" si="0"/>
        <v>0</v>
      </c>
      <c r="H15" s="503">
        <f t="shared" si="1"/>
        <v>0</v>
      </c>
      <c r="I15" s="504">
        <f t="shared" si="2"/>
        <v>0</v>
      </c>
    </row>
    <row r="16" spans="1:9" ht="12">
      <c r="A16" s="500" t="s">
        <v>4940</v>
      </c>
      <c r="B16" s="501" t="s">
        <v>5039</v>
      </c>
      <c r="C16" s="500" t="s">
        <v>4858</v>
      </c>
      <c r="D16" s="502">
        <v>9</v>
      </c>
      <c r="E16" s="511"/>
      <c r="F16" s="511"/>
      <c r="G16" s="503">
        <f t="shared" si="0"/>
        <v>0</v>
      </c>
      <c r="H16" s="503">
        <f t="shared" si="1"/>
        <v>0</v>
      </c>
      <c r="I16" s="504">
        <f t="shared" si="2"/>
        <v>0</v>
      </c>
    </row>
    <row r="17" spans="1:9" ht="12">
      <c r="A17" s="505"/>
      <c r="B17" s="501" t="s">
        <v>4985</v>
      </c>
      <c r="C17" s="500"/>
      <c r="D17" s="506">
        <v>0.045</v>
      </c>
      <c r="E17" s="507"/>
      <c r="F17" s="507"/>
      <c r="G17" s="508"/>
      <c r="H17" s="508">
        <f>0.045*(SUM(G5:G16))</f>
        <v>0</v>
      </c>
      <c r="I17" s="509">
        <f>0.045*H17</f>
        <v>0</v>
      </c>
    </row>
    <row r="18" spans="1:9" ht="12">
      <c r="A18" s="505"/>
      <c r="B18" s="501" t="s">
        <v>4986</v>
      </c>
      <c r="C18" s="500"/>
      <c r="D18" s="510">
        <v>0.03</v>
      </c>
      <c r="E18" s="507"/>
      <c r="F18" s="507"/>
      <c r="G18" s="508"/>
      <c r="H18" s="508">
        <f>0.03*(SUM(G5:G16))</f>
        <v>0</v>
      </c>
      <c r="I18" s="509">
        <f>0.03*H18</f>
        <v>0</v>
      </c>
    </row>
  </sheetData>
  <sheetProtection algorithmName="SHA-512" hashValue="NAokF5o4+kBQxW+DWF1Hj6kxIiVISjGjwAitpheV+jxuuk8S9EHrwiOclnQT2APdwi97y1f7c/eHbF+ZhRBtZw==" saltValue="KIMucpcXZVMp8ipsM3pxMw==" spinCount="100000" sheet="1" objects="1" scenarios="1"/>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topLeftCell="A1">
      <selection activeCell="D24" sqref="D24"/>
    </sheetView>
  </sheetViews>
  <sheetFormatPr defaultColWidth="9.140625" defaultRowHeight="12"/>
  <cols>
    <col min="2" max="2" width="40.8515625" style="0" customWidth="1"/>
    <col min="4" max="4" width="9.7109375" style="0" customWidth="1"/>
    <col min="5" max="5" width="15.7109375" style="0" customWidth="1"/>
    <col min="6" max="6" width="20.8515625" style="0" customWidth="1"/>
    <col min="7" max="7" width="14.28125" style="0" customWidth="1"/>
    <col min="8" max="8" width="16.8515625" style="0" customWidth="1"/>
    <col min="9" max="9" width="24.00390625" style="0" customWidth="1"/>
  </cols>
  <sheetData>
    <row r="1" spans="1:9" ht="24">
      <c r="A1" s="287" t="s">
        <v>53</v>
      </c>
      <c r="B1" s="512" t="s">
        <v>50</v>
      </c>
      <c r="C1" s="287" t="s">
        <v>155</v>
      </c>
      <c r="D1" s="287" t="s">
        <v>156</v>
      </c>
      <c r="E1" s="287" t="s">
        <v>4952</v>
      </c>
      <c r="F1" s="287" t="s">
        <v>4988</v>
      </c>
      <c r="G1" s="287" t="s">
        <v>4953</v>
      </c>
      <c r="H1" s="287" t="s">
        <v>4954</v>
      </c>
      <c r="I1" s="513" t="s">
        <v>121</v>
      </c>
    </row>
    <row r="2" spans="1:9" ht="15.75">
      <c r="A2" s="289" t="s">
        <v>165</v>
      </c>
      <c r="B2" s="494"/>
      <c r="C2" s="514"/>
      <c r="D2" s="514"/>
      <c r="E2" s="514"/>
      <c r="F2" s="514"/>
      <c r="G2" s="514"/>
      <c r="H2" s="514"/>
      <c r="I2" s="495">
        <f>I4+I24+I25+I26+I27+I28</f>
        <v>0</v>
      </c>
    </row>
    <row r="3" spans="1:9" ht="12">
      <c r="A3" s="499"/>
      <c r="B3" s="496" t="s">
        <v>4989</v>
      </c>
      <c r="C3" s="515"/>
      <c r="D3" s="515"/>
      <c r="E3" s="515"/>
      <c r="F3" s="515"/>
      <c r="G3" s="515"/>
      <c r="H3" s="515"/>
      <c r="I3" s="498"/>
    </row>
    <row r="4" spans="1:9" ht="12">
      <c r="A4" s="516" t="s">
        <v>4940</v>
      </c>
      <c r="B4" s="517" t="s">
        <v>4990</v>
      </c>
      <c r="C4" s="516"/>
      <c r="D4" s="518"/>
      <c r="E4" s="518"/>
      <c r="F4" s="519"/>
      <c r="G4" s="519"/>
      <c r="H4" s="519"/>
      <c r="I4" s="520">
        <f>SUM(I5:I22)</f>
        <v>0</v>
      </c>
    </row>
    <row r="5" spans="1:9" ht="24">
      <c r="A5" s="500" t="s">
        <v>4940</v>
      </c>
      <c r="B5" s="521" t="s">
        <v>5020</v>
      </c>
      <c r="C5" s="500" t="s">
        <v>4858</v>
      </c>
      <c r="D5" s="522">
        <v>1</v>
      </c>
      <c r="E5" s="530"/>
      <c r="F5" s="530"/>
      <c r="G5" s="508">
        <f>E5*D5</f>
        <v>0</v>
      </c>
      <c r="H5" s="508">
        <f>F5*D5</f>
        <v>0</v>
      </c>
      <c r="I5" s="523">
        <f>H5+G5</f>
        <v>0</v>
      </c>
    </row>
    <row r="6" spans="1:9" ht="12">
      <c r="A6" s="500" t="s">
        <v>4940</v>
      </c>
      <c r="B6" s="521" t="s">
        <v>4992</v>
      </c>
      <c r="C6" s="500"/>
      <c r="D6" s="522">
        <v>1</v>
      </c>
      <c r="E6" s="530"/>
      <c r="F6" s="530"/>
      <c r="G6" s="508">
        <f aca="true" t="shared" si="0" ref="G6:G22">E6*D6</f>
        <v>0</v>
      </c>
      <c r="H6" s="508">
        <f aca="true" t="shared" si="1" ref="H6:H22">F6*D6</f>
        <v>0</v>
      </c>
      <c r="I6" s="523">
        <f aca="true" t="shared" si="2" ref="I6:I22">H6+G6</f>
        <v>0</v>
      </c>
    </row>
    <row r="7" spans="1:9" ht="12">
      <c r="A7" s="500" t="s">
        <v>4940</v>
      </c>
      <c r="B7" s="521" t="s">
        <v>4993</v>
      </c>
      <c r="C7" s="500" t="s">
        <v>4858</v>
      </c>
      <c r="D7" s="522">
        <v>1</v>
      </c>
      <c r="E7" s="530"/>
      <c r="F7" s="530"/>
      <c r="G7" s="508">
        <f t="shared" si="0"/>
        <v>0</v>
      </c>
      <c r="H7" s="508">
        <f t="shared" si="1"/>
        <v>0</v>
      </c>
      <c r="I7" s="523">
        <f t="shared" si="2"/>
        <v>0</v>
      </c>
    </row>
    <row r="8" spans="1:9" ht="12">
      <c r="A8" s="500" t="s">
        <v>4940</v>
      </c>
      <c r="B8" s="521" t="s">
        <v>5021</v>
      </c>
      <c r="C8" s="500" t="s">
        <v>4858</v>
      </c>
      <c r="D8" s="522">
        <v>1</v>
      </c>
      <c r="E8" s="530"/>
      <c r="F8" s="530"/>
      <c r="G8" s="508">
        <f t="shared" si="0"/>
        <v>0</v>
      </c>
      <c r="H8" s="508">
        <f t="shared" si="1"/>
        <v>0</v>
      </c>
      <c r="I8" s="523">
        <f t="shared" si="2"/>
        <v>0</v>
      </c>
    </row>
    <row r="9" spans="1:9" ht="12">
      <c r="A9" s="500" t="s">
        <v>4940</v>
      </c>
      <c r="B9" s="521" t="s">
        <v>5022</v>
      </c>
      <c r="C9" s="500" t="s">
        <v>4858</v>
      </c>
      <c r="D9" s="522">
        <v>2</v>
      </c>
      <c r="E9" s="530"/>
      <c r="F9" s="530"/>
      <c r="G9" s="508">
        <f t="shared" si="0"/>
        <v>0</v>
      </c>
      <c r="H9" s="508">
        <f t="shared" si="1"/>
        <v>0</v>
      </c>
      <c r="I9" s="523">
        <f t="shared" si="2"/>
        <v>0</v>
      </c>
    </row>
    <row r="10" spans="1:9" ht="12">
      <c r="A10" s="500" t="s">
        <v>4940</v>
      </c>
      <c r="B10" s="524" t="s">
        <v>4999</v>
      </c>
      <c r="C10" s="500" t="s">
        <v>4858</v>
      </c>
      <c r="D10" s="522">
        <v>1</v>
      </c>
      <c r="E10" s="530"/>
      <c r="F10" s="530"/>
      <c r="G10" s="508">
        <f t="shared" si="0"/>
        <v>0</v>
      </c>
      <c r="H10" s="508">
        <f t="shared" si="1"/>
        <v>0</v>
      </c>
      <c r="I10" s="523">
        <f t="shared" si="2"/>
        <v>0</v>
      </c>
    </row>
    <row r="11" spans="1:9" ht="12">
      <c r="A11" s="500" t="s">
        <v>4940</v>
      </c>
      <c r="B11" s="521" t="s">
        <v>5023</v>
      </c>
      <c r="C11" s="500" t="s">
        <v>4858</v>
      </c>
      <c r="D11" s="522">
        <v>1</v>
      </c>
      <c r="E11" s="530"/>
      <c r="F11" s="530"/>
      <c r="G11" s="508">
        <f t="shared" si="0"/>
        <v>0</v>
      </c>
      <c r="H11" s="508">
        <f t="shared" si="1"/>
        <v>0</v>
      </c>
      <c r="I11" s="523">
        <f t="shared" si="2"/>
        <v>0</v>
      </c>
    </row>
    <row r="12" spans="1:9" ht="12">
      <c r="A12" s="500" t="s">
        <v>4940</v>
      </c>
      <c r="B12" s="521" t="s">
        <v>5004</v>
      </c>
      <c r="C12" s="500" t="s">
        <v>4858</v>
      </c>
      <c r="D12" s="522">
        <v>1</v>
      </c>
      <c r="E12" s="530"/>
      <c r="F12" s="530"/>
      <c r="G12" s="508">
        <f t="shared" si="0"/>
        <v>0</v>
      </c>
      <c r="H12" s="508">
        <f t="shared" si="1"/>
        <v>0</v>
      </c>
      <c r="I12" s="523">
        <f t="shared" si="2"/>
        <v>0</v>
      </c>
    </row>
    <row r="13" spans="1:9" ht="12">
      <c r="A13" s="500" t="s">
        <v>4940</v>
      </c>
      <c r="B13" s="521" t="s">
        <v>5024</v>
      </c>
      <c r="C13" s="500" t="s">
        <v>4858</v>
      </c>
      <c r="D13" s="522">
        <v>4</v>
      </c>
      <c r="E13" s="530"/>
      <c r="F13" s="530"/>
      <c r="G13" s="508">
        <f t="shared" si="0"/>
        <v>0</v>
      </c>
      <c r="H13" s="508">
        <f t="shared" si="1"/>
        <v>0</v>
      </c>
      <c r="I13" s="523">
        <f t="shared" si="2"/>
        <v>0</v>
      </c>
    </row>
    <row r="14" spans="1:9" ht="12">
      <c r="A14" s="500" t="s">
        <v>4940</v>
      </c>
      <c r="B14" s="521" t="s">
        <v>5025</v>
      </c>
      <c r="C14" s="500" t="s">
        <v>4858</v>
      </c>
      <c r="D14" s="522">
        <v>1</v>
      </c>
      <c r="E14" s="530"/>
      <c r="F14" s="530"/>
      <c r="G14" s="508">
        <f t="shared" si="0"/>
        <v>0</v>
      </c>
      <c r="H14" s="508">
        <f t="shared" si="1"/>
        <v>0</v>
      </c>
      <c r="I14" s="523">
        <f t="shared" si="2"/>
        <v>0</v>
      </c>
    </row>
    <row r="15" spans="1:9" ht="12">
      <c r="A15" s="500" t="s">
        <v>4940</v>
      </c>
      <c r="B15" s="521" t="s">
        <v>5009</v>
      </c>
      <c r="C15" s="500" t="s">
        <v>335</v>
      </c>
      <c r="D15" s="522">
        <v>1</v>
      </c>
      <c r="E15" s="530"/>
      <c r="F15" s="530"/>
      <c r="G15" s="508">
        <f t="shared" si="0"/>
        <v>0</v>
      </c>
      <c r="H15" s="508">
        <f t="shared" si="1"/>
        <v>0</v>
      </c>
      <c r="I15" s="523">
        <f t="shared" si="2"/>
        <v>0</v>
      </c>
    </row>
    <row r="16" spans="1:9" ht="12">
      <c r="A16" s="500" t="s">
        <v>4940</v>
      </c>
      <c r="B16" s="521" t="s">
        <v>5010</v>
      </c>
      <c r="C16" s="500" t="s">
        <v>335</v>
      </c>
      <c r="D16" s="522">
        <v>1</v>
      </c>
      <c r="E16" s="530"/>
      <c r="F16" s="530"/>
      <c r="G16" s="508">
        <f t="shared" si="0"/>
        <v>0</v>
      </c>
      <c r="H16" s="508">
        <f t="shared" si="1"/>
        <v>0</v>
      </c>
      <c r="I16" s="523">
        <f t="shared" si="2"/>
        <v>0</v>
      </c>
    </row>
    <row r="17" spans="1:9" ht="12">
      <c r="A17" s="500" t="s">
        <v>4940</v>
      </c>
      <c r="B17" s="521" t="s">
        <v>5011</v>
      </c>
      <c r="C17" s="500" t="s">
        <v>335</v>
      </c>
      <c r="D17" s="522">
        <v>1</v>
      </c>
      <c r="E17" s="530"/>
      <c r="F17" s="530"/>
      <c r="G17" s="508">
        <f t="shared" si="0"/>
        <v>0</v>
      </c>
      <c r="H17" s="508">
        <f t="shared" si="1"/>
        <v>0</v>
      </c>
      <c r="I17" s="523">
        <f t="shared" si="2"/>
        <v>0</v>
      </c>
    </row>
    <row r="18" spans="1:9" ht="12">
      <c r="A18" s="500" t="s">
        <v>4940</v>
      </c>
      <c r="B18" s="521" t="s">
        <v>5012</v>
      </c>
      <c r="C18" s="500" t="s">
        <v>335</v>
      </c>
      <c r="D18" s="522">
        <v>1</v>
      </c>
      <c r="E18" s="530"/>
      <c r="F18" s="530"/>
      <c r="G18" s="508">
        <f t="shared" si="0"/>
        <v>0</v>
      </c>
      <c r="H18" s="508">
        <f t="shared" si="1"/>
        <v>0</v>
      </c>
      <c r="I18" s="523">
        <f t="shared" si="2"/>
        <v>0</v>
      </c>
    </row>
    <row r="19" spans="1:9" ht="12">
      <c r="A19" s="500" t="s">
        <v>4940</v>
      </c>
      <c r="B19" s="521" t="s">
        <v>5013</v>
      </c>
      <c r="C19" s="500" t="s">
        <v>335</v>
      </c>
      <c r="D19" s="522">
        <v>11</v>
      </c>
      <c r="E19" s="530"/>
      <c r="F19" s="530"/>
      <c r="G19" s="508">
        <f t="shared" si="0"/>
        <v>0</v>
      </c>
      <c r="H19" s="508">
        <f t="shared" si="1"/>
        <v>0</v>
      </c>
      <c r="I19" s="523">
        <f t="shared" si="2"/>
        <v>0</v>
      </c>
    </row>
    <row r="20" spans="1:9" ht="12">
      <c r="A20" s="500" t="s">
        <v>4940</v>
      </c>
      <c r="B20" s="524" t="s">
        <v>5014</v>
      </c>
      <c r="C20" s="500" t="s">
        <v>4858</v>
      </c>
      <c r="D20" s="522">
        <v>18</v>
      </c>
      <c r="E20" s="530"/>
      <c r="F20" s="530"/>
      <c r="G20" s="508">
        <f t="shared" si="0"/>
        <v>0</v>
      </c>
      <c r="H20" s="508">
        <f t="shared" si="1"/>
        <v>0</v>
      </c>
      <c r="I20" s="523">
        <f t="shared" si="2"/>
        <v>0</v>
      </c>
    </row>
    <row r="21" spans="1:9" ht="24">
      <c r="A21" s="500" t="s">
        <v>4940</v>
      </c>
      <c r="B21" s="524" t="s">
        <v>5015</v>
      </c>
      <c r="C21" s="500" t="s">
        <v>4858</v>
      </c>
      <c r="D21" s="522">
        <v>18</v>
      </c>
      <c r="E21" s="530"/>
      <c r="F21" s="530"/>
      <c r="G21" s="508">
        <f t="shared" si="0"/>
        <v>0</v>
      </c>
      <c r="H21" s="508">
        <f t="shared" si="1"/>
        <v>0</v>
      </c>
      <c r="I21" s="523">
        <f t="shared" si="2"/>
        <v>0</v>
      </c>
    </row>
    <row r="22" spans="1:9" ht="12">
      <c r="A22" s="500" t="s">
        <v>4940</v>
      </c>
      <c r="B22" s="524" t="s">
        <v>5026</v>
      </c>
      <c r="C22" s="500" t="s">
        <v>4858</v>
      </c>
      <c r="D22" s="522">
        <v>1</v>
      </c>
      <c r="E22" s="530"/>
      <c r="F22" s="530"/>
      <c r="G22" s="508">
        <f t="shared" si="0"/>
        <v>0</v>
      </c>
      <c r="H22" s="508">
        <f t="shared" si="1"/>
        <v>0</v>
      </c>
      <c r="I22" s="523">
        <f t="shared" si="2"/>
        <v>0</v>
      </c>
    </row>
    <row r="23" spans="1:9" ht="12">
      <c r="A23" s="500"/>
      <c r="B23" s="524"/>
      <c r="C23" s="500"/>
      <c r="D23" s="522"/>
      <c r="E23" s="522"/>
      <c r="F23" s="508"/>
      <c r="G23" s="508"/>
      <c r="H23" s="508"/>
      <c r="I23" s="523"/>
    </row>
    <row r="24" spans="1:9" ht="36">
      <c r="A24" s="500"/>
      <c r="B24" s="524" t="s">
        <v>5019</v>
      </c>
      <c r="C24" s="500" t="s">
        <v>2653</v>
      </c>
      <c r="D24" s="522">
        <v>1</v>
      </c>
      <c r="E24" s="522"/>
      <c r="F24" s="505"/>
      <c r="G24" s="508"/>
      <c r="H24" s="530"/>
      <c r="I24" s="523">
        <f>E24+H24*D24</f>
        <v>0</v>
      </c>
    </row>
    <row r="25" spans="1:9" ht="12">
      <c r="A25" s="505"/>
      <c r="B25" s="524" t="s">
        <v>4984</v>
      </c>
      <c r="C25" s="500"/>
      <c r="D25" s="510">
        <v>0.03</v>
      </c>
      <c r="E25" s="505"/>
      <c r="F25" s="505"/>
      <c r="G25" s="508"/>
      <c r="H25" s="508">
        <f>SUM(H5:H22)</f>
        <v>0</v>
      </c>
      <c r="I25" s="509">
        <f>0.03*H25</f>
        <v>0</v>
      </c>
    </row>
    <row r="26" spans="1:9" ht="12">
      <c r="A26" s="505"/>
      <c r="B26" s="525" t="s">
        <v>4985</v>
      </c>
      <c r="C26" s="500"/>
      <c r="D26" s="506">
        <v>0.045</v>
      </c>
      <c r="E26" s="505"/>
      <c r="F26" s="505"/>
      <c r="G26" s="508"/>
      <c r="H26" s="508">
        <f>SUM(H5:H22)</f>
        <v>0</v>
      </c>
      <c r="I26" s="509">
        <f>0.045*H26</f>
        <v>0</v>
      </c>
    </row>
    <row r="27" spans="1:9" ht="12">
      <c r="A27" s="505"/>
      <c r="B27" s="524" t="s">
        <v>4986</v>
      </c>
      <c r="C27" s="500"/>
      <c r="D27" s="510">
        <v>0.03</v>
      </c>
      <c r="E27" s="505"/>
      <c r="F27" s="505"/>
      <c r="G27" s="508"/>
      <c r="H27" s="508">
        <f>SUM(G5:G22)</f>
        <v>0</v>
      </c>
      <c r="I27" s="509">
        <f>0.03*H27</f>
        <v>0</v>
      </c>
    </row>
    <row r="28" spans="1:9" ht="12">
      <c r="A28" s="505"/>
      <c r="B28" s="526" t="s">
        <v>4987</v>
      </c>
      <c r="C28" s="527"/>
      <c r="D28" s="528">
        <v>0.05</v>
      </c>
      <c r="E28" s="505"/>
      <c r="F28" s="505"/>
      <c r="G28" s="529"/>
      <c r="H28" s="529">
        <f>SUM(G15:G19)</f>
        <v>0</v>
      </c>
      <c r="I28" s="509">
        <f>0.05*H28</f>
        <v>0</v>
      </c>
    </row>
  </sheetData>
  <sheetProtection algorithmName="SHA-512" hashValue="wjN/VRmW7svLFiwvv5ABj+Hqdey3XEszP9unX1/qG6BHgdmvH90XDD2vZ4jJleKAKIUA/dLbOC6G9et4c93jEA==" saltValue="ooeZyJmE9jyTz4p4zac4qg==" spinCount="100000" sheet="1" objects="1" scenarios="1"/>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D34" sqref="D34"/>
    </sheetView>
  </sheetViews>
  <sheetFormatPr defaultColWidth="9.140625" defaultRowHeight="12"/>
  <cols>
    <col min="2" max="2" width="41.421875" style="0" customWidth="1"/>
    <col min="5" max="5" width="16.7109375" style="0" customWidth="1"/>
    <col min="6" max="6" width="18.00390625" style="0" customWidth="1"/>
    <col min="7" max="7" width="15.421875" style="0" customWidth="1"/>
    <col min="8" max="8" width="16.8515625" style="0" customWidth="1"/>
    <col min="9" max="9" width="20.8515625" style="0" customWidth="1"/>
  </cols>
  <sheetData>
    <row r="1" spans="1:9" ht="24">
      <c r="A1" s="112" t="s">
        <v>53</v>
      </c>
      <c r="B1" s="261" t="s">
        <v>50</v>
      </c>
      <c r="C1" s="112" t="s">
        <v>155</v>
      </c>
      <c r="D1" s="112" t="s">
        <v>156</v>
      </c>
      <c r="E1" s="112" t="s">
        <v>4952</v>
      </c>
      <c r="F1" s="259" t="s">
        <v>4988</v>
      </c>
      <c r="G1" s="259" t="s">
        <v>4953</v>
      </c>
      <c r="H1" s="259" t="s">
        <v>4954</v>
      </c>
      <c r="I1" s="262" t="s">
        <v>121</v>
      </c>
    </row>
    <row r="2" spans="1:9" ht="15.75">
      <c r="A2" s="289" t="s">
        <v>165</v>
      </c>
      <c r="B2" s="531"/>
      <c r="C2" s="532"/>
      <c r="D2" s="532"/>
      <c r="E2" s="532"/>
      <c r="F2" s="532"/>
      <c r="G2" s="532"/>
      <c r="H2" s="532"/>
      <c r="I2" s="533">
        <f>I4+I34+I35+I36+I37+I38</f>
        <v>0</v>
      </c>
    </row>
    <row r="3" spans="1:9" ht="12">
      <c r="A3" s="534"/>
      <c r="B3" s="535" t="s">
        <v>4989</v>
      </c>
      <c r="C3" s="536"/>
      <c r="D3" s="536"/>
      <c r="E3" s="536"/>
      <c r="F3" s="536"/>
      <c r="G3" s="536"/>
      <c r="H3" s="536"/>
      <c r="I3" s="537"/>
    </row>
    <row r="4" spans="1:9" ht="12">
      <c r="A4" s="538" t="s">
        <v>4940</v>
      </c>
      <c r="B4" s="517" t="s">
        <v>4990</v>
      </c>
      <c r="C4" s="538"/>
      <c r="D4" s="539"/>
      <c r="E4" s="539"/>
      <c r="F4" s="540"/>
      <c r="G4" s="540"/>
      <c r="H4" s="540"/>
      <c r="I4" s="541">
        <f>SUM(I5:I32)</f>
        <v>0</v>
      </c>
    </row>
    <row r="5" spans="1:9" ht="24">
      <c r="A5" s="542" t="s">
        <v>4940</v>
      </c>
      <c r="B5" s="521" t="s">
        <v>4991</v>
      </c>
      <c r="C5" s="542" t="s">
        <v>4858</v>
      </c>
      <c r="D5" s="543">
        <v>1</v>
      </c>
      <c r="E5" s="553"/>
      <c r="F5" s="553"/>
      <c r="G5" s="544">
        <f>E5*D5</f>
        <v>0</v>
      </c>
      <c r="H5" s="544">
        <f>F5*D5</f>
        <v>0</v>
      </c>
      <c r="I5" s="545">
        <f>H5+G5</f>
        <v>0</v>
      </c>
    </row>
    <row r="6" spans="1:9" ht="12">
      <c r="A6" s="542" t="s">
        <v>4940</v>
      </c>
      <c r="B6" s="521" t="s">
        <v>4992</v>
      </c>
      <c r="C6" s="542" t="s">
        <v>4858</v>
      </c>
      <c r="D6" s="543">
        <v>1</v>
      </c>
      <c r="E6" s="553"/>
      <c r="F6" s="553"/>
      <c r="G6" s="544">
        <f aca="true" t="shared" si="0" ref="G6:G32">E6*D6</f>
        <v>0</v>
      </c>
      <c r="H6" s="544">
        <f aca="true" t="shared" si="1" ref="H6:H32">F6*D6</f>
        <v>0</v>
      </c>
      <c r="I6" s="545">
        <f aca="true" t="shared" si="2" ref="I6:I32">H6+G6</f>
        <v>0</v>
      </c>
    </row>
    <row r="7" spans="1:9" ht="12">
      <c r="A7" s="542" t="s">
        <v>4940</v>
      </c>
      <c r="B7" s="521" t="s">
        <v>4993</v>
      </c>
      <c r="C7" s="542" t="s">
        <v>4858</v>
      </c>
      <c r="D7" s="543">
        <v>1</v>
      </c>
      <c r="E7" s="553"/>
      <c r="F7" s="553"/>
      <c r="G7" s="544">
        <f t="shared" si="0"/>
        <v>0</v>
      </c>
      <c r="H7" s="544">
        <f t="shared" si="1"/>
        <v>0</v>
      </c>
      <c r="I7" s="545">
        <f t="shared" si="2"/>
        <v>0</v>
      </c>
    </row>
    <row r="8" spans="1:9" ht="12">
      <c r="A8" s="542" t="s">
        <v>4940</v>
      </c>
      <c r="B8" s="521" t="s">
        <v>4994</v>
      </c>
      <c r="C8" s="542" t="s">
        <v>4858</v>
      </c>
      <c r="D8" s="543">
        <v>1</v>
      </c>
      <c r="E8" s="553"/>
      <c r="F8" s="553"/>
      <c r="G8" s="544">
        <f t="shared" si="0"/>
        <v>0</v>
      </c>
      <c r="H8" s="544">
        <f t="shared" si="1"/>
        <v>0</v>
      </c>
      <c r="I8" s="545">
        <f t="shared" si="2"/>
        <v>0</v>
      </c>
    </row>
    <row r="9" spans="1:9" ht="12">
      <c r="A9" s="542" t="s">
        <v>4940</v>
      </c>
      <c r="B9" s="521" t="s">
        <v>4995</v>
      </c>
      <c r="C9" s="542" t="s">
        <v>4858</v>
      </c>
      <c r="D9" s="543">
        <v>19</v>
      </c>
      <c r="E9" s="553"/>
      <c r="F9" s="553"/>
      <c r="G9" s="544">
        <f t="shared" si="0"/>
        <v>0</v>
      </c>
      <c r="H9" s="544">
        <f t="shared" si="1"/>
        <v>0</v>
      </c>
      <c r="I9" s="545">
        <f t="shared" si="2"/>
        <v>0</v>
      </c>
    </row>
    <row r="10" spans="1:9" ht="12">
      <c r="A10" s="542" t="s">
        <v>4940</v>
      </c>
      <c r="B10" s="521" t="s">
        <v>4996</v>
      </c>
      <c r="C10" s="542" t="s">
        <v>4858</v>
      </c>
      <c r="D10" s="543">
        <v>8</v>
      </c>
      <c r="E10" s="553"/>
      <c r="F10" s="553"/>
      <c r="G10" s="544">
        <f t="shared" si="0"/>
        <v>0</v>
      </c>
      <c r="H10" s="544">
        <f t="shared" si="1"/>
        <v>0</v>
      </c>
      <c r="I10" s="545">
        <f t="shared" si="2"/>
        <v>0</v>
      </c>
    </row>
    <row r="11" spans="1:9" ht="12">
      <c r="A11" s="542" t="s">
        <v>4940</v>
      </c>
      <c r="B11" s="521" t="s">
        <v>4997</v>
      </c>
      <c r="C11" s="542" t="s">
        <v>4858</v>
      </c>
      <c r="D11" s="543">
        <v>2</v>
      </c>
      <c r="E11" s="553"/>
      <c r="F11" s="553"/>
      <c r="G11" s="544">
        <f t="shared" si="0"/>
        <v>0</v>
      </c>
      <c r="H11" s="544">
        <f t="shared" si="1"/>
        <v>0</v>
      </c>
      <c r="I11" s="545">
        <f t="shared" si="2"/>
        <v>0</v>
      </c>
    </row>
    <row r="12" spans="1:9" ht="12">
      <c r="A12" s="542" t="s">
        <v>4940</v>
      </c>
      <c r="B12" s="521" t="s">
        <v>4998</v>
      </c>
      <c r="C12" s="542" t="s">
        <v>4858</v>
      </c>
      <c r="D12" s="543">
        <v>2</v>
      </c>
      <c r="E12" s="553"/>
      <c r="F12" s="553"/>
      <c r="G12" s="544">
        <f t="shared" si="0"/>
        <v>0</v>
      </c>
      <c r="H12" s="544">
        <f t="shared" si="1"/>
        <v>0</v>
      </c>
      <c r="I12" s="545">
        <f t="shared" si="2"/>
        <v>0</v>
      </c>
    </row>
    <row r="13" spans="1:9" ht="12">
      <c r="A13" s="542" t="s">
        <v>4940</v>
      </c>
      <c r="B13" s="524" t="s">
        <v>4999</v>
      </c>
      <c r="C13" s="542" t="s">
        <v>4858</v>
      </c>
      <c r="D13" s="543">
        <v>1</v>
      </c>
      <c r="E13" s="553"/>
      <c r="F13" s="553"/>
      <c r="G13" s="544">
        <f t="shared" si="0"/>
        <v>0</v>
      </c>
      <c r="H13" s="544">
        <f t="shared" si="1"/>
        <v>0</v>
      </c>
      <c r="I13" s="545">
        <f t="shared" si="2"/>
        <v>0</v>
      </c>
    </row>
    <row r="14" spans="1:9" ht="12">
      <c r="A14" s="542" t="s">
        <v>4940</v>
      </c>
      <c r="B14" s="521" t="s">
        <v>5000</v>
      </c>
      <c r="C14" s="542" t="s">
        <v>4858</v>
      </c>
      <c r="D14" s="543">
        <v>8</v>
      </c>
      <c r="E14" s="553"/>
      <c r="F14" s="553"/>
      <c r="G14" s="544">
        <f t="shared" si="0"/>
        <v>0</v>
      </c>
      <c r="H14" s="544">
        <f t="shared" si="1"/>
        <v>0</v>
      </c>
      <c r="I14" s="545">
        <f t="shared" si="2"/>
        <v>0</v>
      </c>
    </row>
    <row r="15" spans="1:9" ht="12">
      <c r="A15" s="542" t="s">
        <v>4940</v>
      </c>
      <c r="B15" s="521" t="s">
        <v>5001</v>
      </c>
      <c r="C15" s="542" t="s">
        <v>4858</v>
      </c>
      <c r="D15" s="543">
        <v>2</v>
      </c>
      <c r="E15" s="553"/>
      <c r="F15" s="553"/>
      <c r="G15" s="544">
        <f t="shared" si="0"/>
        <v>0</v>
      </c>
      <c r="H15" s="544">
        <f t="shared" si="1"/>
        <v>0</v>
      </c>
      <c r="I15" s="545">
        <f t="shared" si="2"/>
        <v>0</v>
      </c>
    </row>
    <row r="16" spans="1:9" ht="12">
      <c r="A16" s="542" t="s">
        <v>4940</v>
      </c>
      <c r="B16" s="521" t="s">
        <v>5002</v>
      </c>
      <c r="C16" s="542" t="s">
        <v>4858</v>
      </c>
      <c r="D16" s="543">
        <v>1</v>
      </c>
      <c r="E16" s="553"/>
      <c r="F16" s="553"/>
      <c r="G16" s="544">
        <f t="shared" si="0"/>
        <v>0</v>
      </c>
      <c r="H16" s="544">
        <f t="shared" si="1"/>
        <v>0</v>
      </c>
      <c r="I16" s="545">
        <f t="shared" si="2"/>
        <v>0</v>
      </c>
    </row>
    <row r="17" spans="1:9" ht="12">
      <c r="A17" s="542" t="s">
        <v>4940</v>
      </c>
      <c r="B17" s="521" t="s">
        <v>5003</v>
      </c>
      <c r="C17" s="542" t="s">
        <v>4858</v>
      </c>
      <c r="D17" s="543">
        <v>1</v>
      </c>
      <c r="E17" s="553"/>
      <c r="F17" s="553"/>
      <c r="G17" s="544">
        <f t="shared" si="0"/>
        <v>0</v>
      </c>
      <c r="H17" s="544">
        <f t="shared" si="1"/>
        <v>0</v>
      </c>
      <c r="I17" s="545">
        <f t="shared" si="2"/>
        <v>0</v>
      </c>
    </row>
    <row r="18" spans="1:9" ht="12">
      <c r="A18" s="542" t="s">
        <v>4940</v>
      </c>
      <c r="B18" s="521" t="s">
        <v>5004</v>
      </c>
      <c r="C18" s="542" t="s">
        <v>4858</v>
      </c>
      <c r="D18" s="543">
        <v>1</v>
      </c>
      <c r="E18" s="553"/>
      <c r="F18" s="553"/>
      <c r="G18" s="544">
        <f t="shared" si="0"/>
        <v>0</v>
      </c>
      <c r="H18" s="544">
        <f t="shared" si="1"/>
        <v>0</v>
      </c>
      <c r="I18" s="545">
        <f t="shared" si="2"/>
        <v>0</v>
      </c>
    </row>
    <row r="19" spans="1:9" ht="12">
      <c r="A19" s="542" t="s">
        <v>4940</v>
      </c>
      <c r="B19" s="521" t="s">
        <v>5005</v>
      </c>
      <c r="C19" s="542" t="s">
        <v>4858</v>
      </c>
      <c r="D19" s="543">
        <v>1</v>
      </c>
      <c r="E19" s="553"/>
      <c r="F19" s="553"/>
      <c r="G19" s="544">
        <f t="shared" si="0"/>
        <v>0</v>
      </c>
      <c r="H19" s="544">
        <f t="shared" si="1"/>
        <v>0</v>
      </c>
      <c r="I19" s="545">
        <f t="shared" si="2"/>
        <v>0</v>
      </c>
    </row>
    <row r="20" spans="1:9" ht="12">
      <c r="A20" s="542" t="s">
        <v>4940</v>
      </c>
      <c r="B20" s="521" t="s">
        <v>5006</v>
      </c>
      <c r="C20" s="542" t="s">
        <v>4858</v>
      </c>
      <c r="D20" s="543">
        <v>1</v>
      </c>
      <c r="E20" s="553"/>
      <c r="F20" s="553"/>
      <c r="G20" s="544">
        <f t="shared" si="0"/>
        <v>0</v>
      </c>
      <c r="H20" s="544">
        <f t="shared" si="1"/>
        <v>0</v>
      </c>
      <c r="I20" s="545">
        <f t="shared" si="2"/>
        <v>0</v>
      </c>
    </row>
    <row r="21" spans="1:9" ht="12">
      <c r="A21" s="542" t="s">
        <v>4940</v>
      </c>
      <c r="B21" s="521" t="s">
        <v>5007</v>
      </c>
      <c r="C21" s="542" t="s">
        <v>4858</v>
      </c>
      <c r="D21" s="543">
        <v>10</v>
      </c>
      <c r="E21" s="553"/>
      <c r="F21" s="553"/>
      <c r="G21" s="544">
        <f t="shared" si="0"/>
        <v>0</v>
      </c>
      <c r="H21" s="544">
        <f t="shared" si="1"/>
        <v>0</v>
      </c>
      <c r="I21" s="545">
        <f t="shared" si="2"/>
        <v>0</v>
      </c>
    </row>
    <row r="22" spans="1:9" ht="12">
      <c r="A22" s="542" t="s">
        <v>4940</v>
      </c>
      <c r="B22" s="521" t="s">
        <v>5008</v>
      </c>
      <c r="C22" s="542" t="s">
        <v>4858</v>
      </c>
      <c r="D22" s="543">
        <v>2</v>
      </c>
      <c r="E22" s="553"/>
      <c r="F22" s="553"/>
      <c r="G22" s="544">
        <f t="shared" si="0"/>
        <v>0</v>
      </c>
      <c r="H22" s="544">
        <f t="shared" si="1"/>
        <v>0</v>
      </c>
      <c r="I22" s="545">
        <f t="shared" si="2"/>
        <v>0</v>
      </c>
    </row>
    <row r="23" spans="1:9" ht="12">
      <c r="A23" s="542" t="s">
        <v>4940</v>
      </c>
      <c r="B23" s="521" t="s">
        <v>5009</v>
      </c>
      <c r="C23" s="542" t="s">
        <v>335</v>
      </c>
      <c r="D23" s="543">
        <v>3</v>
      </c>
      <c r="E23" s="553"/>
      <c r="F23" s="553"/>
      <c r="G23" s="544">
        <f t="shared" si="0"/>
        <v>0</v>
      </c>
      <c r="H23" s="544">
        <f t="shared" si="1"/>
        <v>0</v>
      </c>
      <c r="I23" s="545">
        <f t="shared" si="2"/>
        <v>0</v>
      </c>
    </row>
    <row r="24" spans="1:9" ht="12">
      <c r="A24" s="542" t="s">
        <v>4940</v>
      </c>
      <c r="B24" s="521" t="s">
        <v>5010</v>
      </c>
      <c r="C24" s="542" t="s">
        <v>335</v>
      </c>
      <c r="D24" s="543">
        <v>3</v>
      </c>
      <c r="E24" s="553"/>
      <c r="F24" s="553"/>
      <c r="G24" s="544">
        <f t="shared" si="0"/>
        <v>0</v>
      </c>
      <c r="H24" s="544">
        <f t="shared" si="1"/>
        <v>0</v>
      </c>
      <c r="I24" s="545">
        <f t="shared" si="2"/>
        <v>0</v>
      </c>
    </row>
    <row r="25" spans="1:9" ht="12">
      <c r="A25" s="542" t="s">
        <v>4940</v>
      </c>
      <c r="B25" s="521" t="s">
        <v>5011</v>
      </c>
      <c r="C25" s="542" t="s">
        <v>335</v>
      </c>
      <c r="D25" s="543">
        <v>3</v>
      </c>
      <c r="E25" s="553"/>
      <c r="F25" s="553"/>
      <c r="G25" s="544">
        <f t="shared" si="0"/>
        <v>0</v>
      </c>
      <c r="H25" s="544">
        <f t="shared" si="1"/>
        <v>0</v>
      </c>
      <c r="I25" s="545">
        <f t="shared" si="2"/>
        <v>0</v>
      </c>
    </row>
    <row r="26" spans="1:9" ht="12">
      <c r="A26" s="542" t="s">
        <v>4940</v>
      </c>
      <c r="B26" s="521" t="s">
        <v>5012</v>
      </c>
      <c r="C26" s="542" t="s">
        <v>335</v>
      </c>
      <c r="D26" s="543">
        <v>3</v>
      </c>
      <c r="E26" s="553"/>
      <c r="F26" s="553"/>
      <c r="G26" s="544">
        <f t="shared" si="0"/>
        <v>0</v>
      </c>
      <c r="H26" s="544">
        <f t="shared" si="1"/>
        <v>0</v>
      </c>
      <c r="I26" s="545">
        <f t="shared" si="2"/>
        <v>0</v>
      </c>
    </row>
    <row r="27" spans="1:9" ht="12">
      <c r="A27" s="542" t="s">
        <v>4940</v>
      </c>
      <c r="B27" s="521" t="s">
        <v>5013</v>
      </c>
      <c r="C27" s="542" t="s">
        <v>335</v>
      </c>
      <c r="D27" s="543">
        <v>3</v>
      </c>
      <c r="E27" s="553"/>
      <c r="F27" s="553"/>
      <c r="G27" s="544">
        <f t="shared" si="0"/>
        <v>0</v>
      </c>
      <c r="H27" s="544">
        <f t="shared" si="1"/>
        <v>0</v>
      </c>
      <c r="I27" s="545">
        <f t="shared" si="2"/>
        <v>0</v>
      </c>
    </row>
    <row r="28" spans="1:9" ht="12">
      <c r="A28" s="542" t="s">
        <v>4940</v>
      </c>
      <c r="B28" s="524" t="s">
        <v>5014</v>
      </c>
      <c r="C28" s="542" t="s">
        <v>4858</v>
      </c>
      <c r="D28" s="543">
        <v>140</v>
      </c>
      <c r="E28" s="553"/>
      <c r="F28" s="553"/>
      <c r="G28" s="544">
        <f t="shared" si="0"/>
        <v>0</v>
      </c>
      <c r="H28" s="544">
        <f t="shared" si="1"/>
        <v>0</v>
      </c>
      <c r="I28" s="545">
        <f t="shared" si="2"/>
        <v>0</v>
      </c>
    </row>
    <row r="29" spans="1:9" ht="24">
      <c r="A29" s="542" t="s">
        <v>4940</v>
      </c>
      <c r="B29" s="524" t="s">
        <v>5015</v>
      </c>
      <c r="C29" s="542" t="s">
        <v>4858</v>
      </c>
      <c r="D29" s="543">
        <v>140</v>
      </c>
      <c r="E29" s="553"/>
      <c r="F29" s="553"/>
      <c r="G29" s="544">
        <f t="shared" si="0"/>
        <v>0</v>
      </c>
      <c r="H29" s="544">
        <f t="shared" si="1"/>
        <v>0</v>
      </c>
      <c r="I29" s="545">
        <f t="shared" si="2"/>
        <v>0</v>
      </c>
    </row>
    <row r="30" spans="1:9" ht="12">
      <c r="A30" s="542" t="s">
        <v>4940</v>
      </c>
      <c r="B30" s="524" t="s">
        <v>5016</v>
      </c>
      <c r="C30" s="542" t="s">
        <v>4858</v>
      </c>
      <c r="D30" s="543">
        <v>1</v>
      </c>
      <c r="E30" s="553"/>
      <c r="F30" s="553"/>
      <c r="G30" s="544">
        <f t="shared" si="0"/>
        <v>0</v>
      </c>
      <c r="H30" s="544">
        <f t="shared" si="1"/>
        <v>0</v>
      </c>
      <c r="I30" s="545">
        <f t="shared" si="2"/>
        <v>0</v>
      </c>
    </row>
    <row r="31" spans="1:9" ht="12">
      <c r="A31" s="542" t="s">
        <v>4940</v>
      </c>
      <c r="B31" s="521" t="s">
        <v>5017</v>
      </c>
      <c r="C31" s="542" t="s">
        <v>4858</v>
      </c>
      <c r="D31" s="543">
        <v>1</v>
      </c>
      <c r="E31" s="553"/>
      <c r="F31" s="553"/>
      <c r="G31" s="544">
        <f t="shared" si="0"/>
        <v>0</v>
      </c>
      <c r="H31" s="544">
        <f t="shared" si="1"/>
        <v>0</v>
      </c>
      <c r="I31" s="545">
        <f t="shared" si="2"/>
        <v>0</v>
      </c>
    </row>
    <row r="32" spans="1:9" ht="12">
      <c r="A32" s="542" t="s">
        <v>4940</v>
      </c>
      <c r="B32" s="524" t="s">
        <v>5018</v>
      </c>
      <c r="C32" s="542" t="s">
        <v>4858</v>
      </c>
      <c r="D32" s="543">
        <v>1</v>
      </c>
      <c r="E32" s="553"/>
      <c r="F32" s="553"/>
      <c r="G32" s="544">
        <f t="shared" si="0"/>
        <v>0</v>
      </c>
      <c r="H32" s="544">
        <f t="shared" si="1"/>
        <v>0</v>
      </c>
      <c r="I32" s="545">
        <f t="shared" si="2"/>
        <v>0</v>
      </c>
    </row>
    <row r="33" spans="1:9" ht="12">
      <c r="A33" s="542"/>
      <c r="B33" s="524"/>
      <c r="C33" s="542"/>
      <c r="D33" s="543"/>
      <c r="E33" s="543"/>
      <c r="F33" s="544"/>
      <c r="G33" s="544"/>
      <c r="H33" s="544"/>
      <c r="I33" s="545"/>
    </row>
    <row r="34" spans="1:9" ht="36">
      <c r="A34" s="542"/>
      <c r="B34" s="524" t="s">
        <v>5019</v>
      </c>
      <c r="C34" s="542" t="s">
        <v>2653</v>
      </c>
      <c r="D34" s="543">
        <v>1</v>
      </c>
      <c r="E34" s="543"/>
      <c r="F34" s="546"/>
      <c r="G34" s="544"/>
      <c r="H34" s="553"/>
      <c r="I34" s="545">
        <f>E34+H34*D34</f>
        <v>0</v>
      </c>
    </row>
    <row r="35" spans="1:9" ht="12">
      <c r="A35" s="546"/>
      <c r="B35" s="524" t="s">
        <v>4984</v>
      </c>
      <c r="C35" s="542"/>
      <c r="D35" s="547">
        <v>0.03</v>
      </c>
      <c r="E35" s="546"/>
      <c r="F35" s="546"/>
      <c r="G35" s="544"/>
      <c r="H35" s="544">
        <f>SUM(H5:H32)</f>
        <v>0</v>
      </c>
      <c r="I35" s="548">
        <f>0.03*H35</f>
        <v>0</v>
      </c>
    </row>
    <row r="36" spans="1:9" ht="12">
      <c r="A36" s="546"/>
      <c r="B36" s="525" t="s">
        <v>4985</v>
      </c>
      <c r="C36" s="542"/>
      <c r="D36" s="549">
        <v>0.045</v>
      </c>
      <c r="E36" s="546"/>
      <c r="F36" s="546"/>
      <c r="G36" s="544"/>
      <c r="H36" s="544">
        <f>SUM(H5:H32)</f>
        <v>0</v>
      </c>
      <c r="I36" s="548">
        <f>0.045*H36</f>
        <v>0</v>
      </c>
    </row>
    <row r="37" spans="1:9" ht="12">
      <c r="A37" s="546"/>
      <c r="B37" s="524" t="s">
        <v>4986</v>
      </c>
      <c r="C37" s="542"/>
      <c r="D37" s="547">
        <v>0.03</v>
      </c>
      <c r="E37" s="546"/>
      <c r="F37" s="546"/>
      <c r="G37" s="544"/>
      <c r="H37" s="544">
        <f>SUM(G5:G32)</f>
        <v>0</v>
      </c>
      <c r="I37" s="548">
        <f>0.03*H37</f>
        <v>0</v>
      </c>
    </row>
    <row r="38" spans="1:9" ht="12">
      <c r="A38" s="546"/>
      <c r="B38" s="526" t="s">
        <v>4987</v>
      </c>
      <c r="C38" s="550"/>
      <c r="D38" s="551">
        <v>0.05</v>
      </c>
      <c r="E38" s="546"/>
      <c r="F38" s="546"/>
      <c r="G38" s="552"/>
      <c r="H38" s="552">
        <f>SUM(G23:G27)</f>
        <v>0</v>
      </c>
      <c r="I38" s="548">
        <f>0.05*H38</f>
        <v>0</v>
      </c>
    </row>
  </sheetData>
  <sheetProtection algorithmName="SHA-512" hashValue="WWkJHvXzsZ/iziLb7hkh8lYXyI/t1O2FN0ztVN8No+hN6ea5I2lmXJBV7pHnUqwy4M84Cw4WuYKes9b2gBnPSA==" saltValue="OW7OT4jtqdJLCkJho1D7uw==" spinCount="100000" sheet="1" objects="1" scenarios="1"/>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workbookViewId="0" topLeftCell="A85">
      <selection activeCell="I105" sqref="I105"/>
    </sheetView>
  </sheetViews>
  <sheetFormatPr defaultColWidth="9.140625" defaultRowHeight="12"/>
  <cols>
    <col min="2" max="2" width="51.8515625" style="0" customWidth="1"/>
    <col min="5" max="5" width="18.00390625" style="0" customWidth="1"/>
    <col min="6" max="6" width="19.00390625" style="0" customWidth="1"/>
    <col min="7" max="8" width="21.00390625" style="0" customWidth="1"/>
    <col min="9" max="9" width="20.28125" style="0" customWidth="1"/>
  </cols>
  <sheetData>
    <row r="1" spans="1:9" ht="24">
      <c r="A1" s="470" t="s">
        <v>53</v>
      </c>
      <c r="B1" s="470" t="s">
        <v>50</v>
      </c>
      <c r="C1" s="470" t="s">
        <v>155</v>
      </c>
      <c r="D1" s="470" t="s">
        <v>156</v>
      </c>
      <c r="E1" s="470" t="s">
        <v>4850</v>
      </c>
      <c r="F1" s="471" t="s">
        <v>4851</v>
      </c>
      <c r="G1" s="470" t="s">
        <v>4852</v>
      </c>
      <c r="H1" s="470" t="s">
        <v>4853</v>
      </c>
      <c r="I1" s="472" t="s">
        <v>121</v>
      </c>
    </row>
    <row r="2" spans="1:9" ht="12">
      <c r="A2" s="473" t="s">
        <v>165</v>
      </c>
      <c r="B2" s="554"/>
      <c r="C2" s="554"/>
      <c r="D2" s="555"/>
      <c r="E2" s="555"/>
      <c r="F2" s="556"/>
      <c r="G2" s="555"/>
      <c r="H2" s="555"/>
      <c r="I2" s="557">
        <f>I5+I32+I55+I76+I98</f>
        <v>0</v>
      </c>
    </row>
    <row r="3" spans="1:9" ht="12">
      <c r="A3" s="558"/>
      <c r="B3" s="558" t="s">
        <v>4854</v>
      </c>
      <c r="C3" s="559"/>
      <c r="D3" s="560"/>
      <c r="E3" s="561"/>
      <c r="F3" s="561"/>
      <c r="G3" s="560"/>
      <c r="H3" s="560"/>
      <c r="I3" s="562"/>
    </row>
    <row r="4" spans="1:9" ht="12">
      <c r="A4" s="563"/>
      <c r="B4" s="563"/>
      <c r="C4" s="563"/>
      <c r="D4" s="564"/>
      <c r="E4" s="564"/>
      <c r="F4" s="565"/>
      <c r="G4" s="564"/>
      <c r="H4" s="564"/>
      <c r="I4" s="563"/>
    </row>
    <row r="5" spans="1:9" ht="12">
      <c r="A5" s="566" t="s">
        <v>67</v>
      </c>
      <c r="B5" s="479" t="s">
        <v>4855</v>
      </c>
      <c r="C5" s="478"/>
      <c r="D5" s="567"/>
      <c r="E5" s="568"/>
      <c r="F5" s="568"/>
      <c r="G5" s="567"/>
      <c r="H5" s="569"/>
      <c r="I5" s="570">
        <f>SUM(I6:I30)</f>
        <v>0</v>
      </c>
    </row>
    <row r="6" spans="1:9" ht="12">
      <c r="A6" s="571" t="s">
        <v>67</v>
      </c>
      <c r="B6" s="461" t="s">
        <v>4856</v>
      </c>
      <c r="C6" s="571"/>
      <c r="D6" s="572"/>
      <c r="E6" s="573"/>
      <c r="F6" s="573"/>
      <c r="G6" s="573"/>
      <c r="H6" s="573"/>
      <c r="I6" s="574"/>
    </row>
    <row r="7" spans="1:9" ht="24">
      <c r="A7" s="571" t="s">
        <v>67</v>
      </c>
      <c r="B7" s="461" t="s">
        <v>4857</v>
      </c>
      <c r="C7" s="571" t="s">
        <v>4858</v>
      </c>
      <c r="D7" s="572">
        <v>1</v>
      </c>
      <c r="E7" s="576"/>
      <c r="F7" s="573">
        <v>0</v>
      </c>
      <c r="G7" s="573">
        <f>E7*D7</f>
        <v>0</v>
      </c>
      <c r="H7" s="573">
        <f>F7*D7</f>
        <v>0</v>
      </c>
      <c r="I7" s="574">
        <f>H7+G7</f>
        <v>0</v>
      </c>
    </row>
    <row r="8" spans="1:9" ht="36">
      <c r="A8" s="571" t="s">
        <v>67</v>
      </c>
      <c r="B8" s="461" t="s">
        <v>4859</v>
      </c>
      <c r="C8" s="571" t="s">
        <v>4858</v>
      </c>
      <c r="D8" s="572">
        <v>1</v>
      </c>
      <c r="E8" s="576"/>
      <c r="F8" s="573">
        <v>0</v>
      </c>
      <c r="G8" s="573">
        <f aca="true" t="shared" si="0" ref="G8:G30">E8*D8</f>
        <v>0</v>
      </c>
      <c r="H8" s="573">
        <f aca="true" t="shared" si="1" ref="H8:H30">F8*D8</f>
        <v>0</v>
      </c>
      <c r="I8" s="574">
        <f aca="true" t="shared" si="2" ref="I8:I30">H8+G8</f>
        <v>0</v>
      </c>
    </row>
    <row r="9" spans="1:9" ht="12">
      <c r="A9" s="571" t="s">
        <v>67</v>
      </c>
      <c r="B9" s="461" t="s">
        <v>4860</v>
      </c>
      <c r="C9" s="571" t="s">
        <v>4858</v>
      </c>
      <c r="D9" s="572">
        <v>1</v>
      </c>
      <c r="E9" s="576"/>
      <c r="F9" s="573">
        <v>0</v>
      </c>
      <c r="G9" s="573">
        <f t="shared" si="0"/>
        <v>0</v>
      </c>
      <c r="H9" s="573">
        <f t="shared" si="1"/>
        <v>0</v>
      </c>
      <c r="I9" s="574">
        <f t="shared" si="2"/>
        <v>0</v>
      </c>
    </row>
    <row r="10" spans="1:9" ht="12">
      <c r="A10" s="571" t="s">
        <v>67</v>
      </c>
      <c r="B10" s="461" t="s">
        <v>4861</v>
      </c>
      <c r="C10" s="571" t="s">
        <v>4858</v>
      </c>
      <c r="D10" s="572">
        <v>1</v>
      </c>
      <c r="E10" s="576"/>
      <c r="F10" s="573">
        <v>0</v>
      </c>
      <c r="G10" s="573">
        <f t="shared" si="0"/>
        <v>0</v>
      </c>
      <c r="H10" s="573">
        <f t="shared" si="1"/>
        <v>0</v>
      </c>
      <c r="I10" s="574">
        <f t="shared" si="2"/>
        <v>0</v>
      </c>
    </row>
    <row r="11" spans="1:9" ht="24">
      <c r="A11" s="571" t="s">
        <v>67</v>
      </c>
      <c r="B11" s="461" t="s">
        <v>4862</v>
      </c>
      <c r="C11" s="571" t="s">
        <v>4858</v>
      </c>
      <c r="D11" s="572">
        <v>1</v>
      </c>
      <c r="E11" s="576"/>
      <c r="F11" s="573">
        <v>0</v>
      </c>
      <c r="G11" s="573">
        <f t="shared" si="0"/>
        <v>0</v>
      </c>
      <c r="H11" s="573">
        <f t="shared" si="1"/>
        <v>0</v>
      </c>
      <c r="I11" s="574">
        <f t="shared" si="2"/>
        <v>0</v>
      </c>
    </row>
    <row r="12" spans="1:9" ht="12">
      <c r="A12" s="571" t="s">
        <v>67</v>
      </c>
      <c r="B12" s="461" t="s">
        <v>4863</v>
      </c>
      <c r="C12" s="571" t="s">
        <v>4858</v>
      </c>
      <c r="D12" s="572">
        <v>1</v>
      </c>
      <c r="E12" s="576"/>
      <c r="F12" s="573">
        <v>0</v>
      </c>
      <c r="G12" s="573">
        <f t="shared" si="0"/>
        <v>0</v>
      </c>
      <c r="H12" s="573">
        <f t="shared" si="1"/>
        <v>0</v>
      </c>
      <c r="I12" s="574">
        <f t="shared" si="2"/>
        <v>0</v>
      </c>
    </row>
    <row r="13" spans="1:9" ht="12">
      <c r="A13" s="571" t="s">
        <v>67</v>
      </c>
      <c r="B13" s="461" t="s">
        <v>4864</v>
      </c>
      <c r="C13" s="571" t="s">
        <v>4858</v>
      </c>
      <c r="D13" s="572">
        <v>42</v>
      </c>
      <c r="E13" s="576"/>
      <c r="F13" s="573">
        <v>0</v>
      </c>
      <c r="G13" s="573">
        <f t="shared" si="0"/>
        <v>0</v>
      </c>
      <c r="H13" s="573">
        <f t="shared" si="1"/>
        <v>0</v>
      </c>
      <c r="I13" s="574">
        <f t="shared" si="2"/>
        <v>0</v>
      </c>
    </row>
    <row r="14" spans="1:9" ht="84">
      <c r="A14" s="571" t="s">
        <v>67</v>
      </c>
      <c r="B14" s="461" t="s">
        <v>4865</v>
      </c>
      <c r="C14" s="571" t="s">
        <v>4858</v>
      </c>
      <c r="D14" s="572">
        <v>1</v>
      </c>
      <c r="E14" s="576"/>
      <c r="F14" s="573">
        <v>0</v>
      </c>
      <c r="G14" s="573">
        <f t="shared" si="0"/>
        <v>0</v>
      </c>
      <c r="H14" s="573">
        <f t="shared" si="1"/>
        <v>0</v>
      </c>
      <c r="I14" s="574">
        <f t="shared" si="2"/>
        <v>0</v>
      </c>
    </row>
    <row r="15" spans="1:9" ht="96">
      <c r="A15" s="571" t="s">
        <v>67</v>
      </c>
      <c r="B15" s="461" t="s">
        <v>4866</v>
      </c>
      <c r="C15" s="571" t="s">
        <v>4858</v>
      </c>
      <c r="D15" s="572">
        <v>1</v>
      </c>
      <c r="E15" s="576"/>
      <c r="F15" s="573">
        <v>0</v>
      </c>
      <c r="G15" s="573">
        <f t="shared" si="0"/>
        <v>0</v>
      </c>
      <c r="H15" s="573">
        <f t="shared" si="1"/>
        <v>0</v>
      </c>
      <c r="I15" s="574">
        <f t="shared" si="2"/>
        <v>0</v>
      </c>
    </row>
    <row r="16" spans="1:9" ht="48">
      <c r="A16" s="571" t="s">
        <v>67</v>
      </c>
      <c r="B16" s="461" t="s">
        <v>4867</v>
      </c>
      <c r="C16" s="571" t="s">
        <v>4858</v>
      </c>
      <c r="D16" s="572">
        <v>3</v>
      </c>
      <c r="E16" s="576"/>
      <c r="F16" s="573">
        <v>0</v>
      </c>
      <c r="G16" s="573">
        <f t="shared" si="0"/>
        <v>0</v>
      </c>
      <c r="H16" s="573">
        <f t="shared" si="1"/>
        <v>0</v>
      </c>
      <c r="I16" s="574">
        <f t="shared" si="2"/>
        <v>0</v>
      </c>
    </row>
    <row r="17" spans="1:9" ht="24">
      <c r="A17" s="571" t="s">
        <v>67</v>
      </c>
      <c r="B17" s="461" t="s">
        <v>4868</v>
      </c>
      <c r="C17" s="571" t="s">
        <v>4858</v>
      </c>
      <c r="D17" s="572">
        <v>3</v>
      </c>
      <c r="E17" s="576"/>
      <c r="F17" s="573">
        <v>0</v>
      </c>
      <c r="G17" s="573">
        <f t="shared" si="0"/>
        <v>0</v>
      </c>
      <c r="H17" s="573">
        <f t="shared" si="1"/>
        <v>0</v>
      </c>
      <c r="I17" s="574">
        <f t="shared" si="2"/>
        <v>0</v>
      </c>
    </row>
    <row r="18" spans="1:9" ht="24">
      <c r="A18" s="571" t="s">
        <v>67</v>
      </c>
      <c r="B18" s="461" t="s">
        <v>4869</v>
      </c>
      <c r="C18" s="571" t="s">
        <v>4858</v>
      </c>
      <c r="D18" s="572">
        <v>2</v>
      </c>
      <c r="E18" s="576"/>
      <c r="F18" s="573">
        <v>0</v>
      </c>
      <c r="G18" s="573">
        <f t="shared" si="0"/>
        <v>0</v>
      </c>
      <c r="H18" s="573">
        <f t="shared" si="1"/>
        <v>0</v>
      </c>
      <c r="I18" s="574">
        <f t="shared" si="2"/>
        <v>0</v>
      </c>
    </row>
    <row r="19" spans="1:9" ht="12">
      <c r="A19" s="571" t="s">
        <v>67</v>
      </c>
      <c r="B19" s="461" t="s">
        <v>4870</v>
      </c>
      <c r="C19" s="571" t="s">
        <v>4858</v>
      </c>
      <c r="D19" s="572">
        <v>2</v>
      </c>
      <c r="E19" s="576"/>
      <c r="F19" s="573">
        <v>0</v>
      </c>
      <c r="G19" s="573">
        <f t="shared" si="0"/>
        <v>0</v>
      </c>
      <c r="H19" s="573">
        <f t="shared" si="1"/>
        <v>0</v>
      </c>
      <c r="I19" s="574">
        <f t="shared" si="2"/>
        <v>0</v>
      </c>
    </row>
    <row r="20" spans="1:9" ht="36">
      <c r="A20" s="571" t="s">
        <v>67</v>
      </c>
      <c r="B20" s="461" t="s">
        <v>4871</v>
      </c>
      <c r="C20" s="571" t="s">
        <v>4858</v>
      </c>
      <c r="D20" s="572">
        <v>1</v>
      </c>
      <c r="E20" s="576"/>
      <c r="F20" s="573">
        <v>0</v>
      </c>
      <c r="G20" s="573">
        <f t="shared" si="0"/>
        <v>0</v>
      </c>
      <c r="H20" s="573">
        <f t="shared" si="1"/>
        <v>0</v>
      </c>
      <c r="I20" s="574">
        <f t="shared" si="2"/>
        <v>0</v>
      </c>
    </row>
    <row r="21" spans="1:9" ht="36">
      <c r="A21" s="571" t="s">
        <v>67</v>
      </c>
      <c r="B21" s="461" t="s">
        <v>4872</v>
      </c>
      <c r="C21" s="571" t="s">
        <v>4858</v>
      </c>
      <c r="D21" s="572">
        <v>2</v>
      </c>
      <c r="E21" s="576"/>
      <c r="F21" s="573">
        <v>0</v>
      </c>
      <c r="G21" s="573">
        <f t="shared" si="0"/>
        <v>0</v>
      </c>
      <c r="H21" s="573">
        <f t="shared" si="1"/>
        <v>0</v>
      </c>
      <c r="I21" s="574">
        <f t="shared" si="2"/>
        <v>0</v>
      </c>
    </row>
    <row r="22" spans="1:9" ht="24">
      <c r="A22" s="571" t="s">
        <v>67</v>
      </c>
      <c r="B22" s="461" t="s">
        <v>4873</v>
      </c>
      <c r="C22" s="571" t="s">
        <v>4858</v>
      </c>
      <c r="D22" s="572">
        <v>2</v>
      </c>
      <c r="E22" s="576"/>
      <c r="F22" s="573">
        <v>0</v>
      </c>
      <c r="G22" s="573">
        <f t="shared" si="0"/>
        <v>0</v>
      </c>
      <c r="H22" s="573">
        <f t="shared" si="1"/>
        <v>0</v>
      </c>
      <c r="I22" s="574">
        <f t="shared" si="2"/>
        <v>0</v>
      </c>
    </row>
    <row r="23" spans="1:9" ht="60">
      <c r="A23" s="571" t="s">
        <v>67</v>
      </c>
      <c r="B23" s="461" t="s">
        <v>4874</v>
      </c>
      <c r="C23" s="571" t="s">
        <v>4858</v>
      </c>
      <c r="D23" s="572">
        <v>2</v>
      </c>
      <c r="E23" s="576"/>
      <c r="F23" s="573">
        <v>0</v>
      </c>
      <c r="G23" s="573">
        <f t="shared" si="0"/>
        <v>0</v>
      </c>
      <c r="H23" s="573">
        <f t="shared" si="1"/>
        <v>0</v>
      </c>
      <c r="I23" s="574">
        <f t="shared" si="2"/>
        <v>0</v>
      </c>
    </row>
    <row r="24" spans="1:9" ht="24">
      <c r="A24" s="571" t="s">
        <v>67</v>
      </c>
      <c r="B24" s="461" t="s">
        <v>4875</v>
      </c>
      <c r="C24" s="571" t="s">
        <v>335</v>
      </c>
      <c r="D24" s="572">
        <v>360</v>
      </c>
      <c r="E24" s="576"/>
      <c r="F24" s="573">
        <v>0</v>
      </c>
      <c r="G24" s="573">
        <f t="shared" si="0"/>
        <v>0</v>
      </c>
      <c r="H24" s="573">
        <f t="shared" si="1"/>
        <v>0</v>
      </c>
      <c r="I24" s="574">
        <f t="shared" si="2"/>
        <v>0</v>
      </c>
    </row>
    <row r="25" spans="1:9" ht="36">
      <c r="A25" s="571" t="s">
        <v>67</v>
      </c>
      <c r="B25" s="461" t="s">
        <v>4876</v>
      </c>
      <c r="C25" s="571" t="s">
        <v>335</v>
      </c>
      <c r="D25" s="572">
        <v>50</v>
      </c>
      <c r="E25" s="576"/>
      <c r="F25" s="573">
        <v>0</v>
      </c>
      <c r="G25" s="573">
        <f t="shared" si="0"/>
        <v>0</v>
      </c>
      <c r="H25" s="573">
        <f t="shared" si="1"/>
        <v>0</v>
      </c>
      <c r="I25" s="574">
        <f t="shared" si="2"/>
        <v>0</v>
      </c>
    </row>
    <row r="26" spans="1:9" ht="24">
      <c r="A26" s="571" t="s">
        <v>67</v>
      </c>
      <c r="B26" s="461" t="s">
        <v>4877</v>
      </c>
      <c r="C26" s="571" t="s">
        <v>4858</v>
      </c>
      <c r="D26" s="572">
        <v>8</v>
      </c>
      <c r="E26" s="576"/>
      <c r="F26" s="573">
        <v>0</v>
      </c>
      <c r="G26" s="573">
        <f t="shared" si="0"/>
        <v>0</v>
      </c>
      <c r="H26" s="573">
        <f t="shared" si="1"/>
        <v>0</v>
      </c>
      <c r="I26" s="574">
        <f t="shared" si="2"/>
        <v>0</v>
      </c>
    </row>
    <row r="27" spans="1:9" ht="12">
      <c r="A27" s="571" t="s">
        <v>67</v>
      </c>
      <c r="B27" s="461" t="s">
        <v>4878</v>
      </c>
      <c r="C27" s="571" t="s">
        <v>4858</v>
      </c>
      <c r="D27" s="572">
        <v>7</v>
      </c>
      <c r="E27" s="576"/>
      <c r="F27" s="573">
        <v>0</v>
      </c>
      <c r="G27" s="573">
        <f t="shared" si="0"/>
        <v>0</v>
      </c>
      <c r="H27" s="573">
        <f t="shared" si="1"/>
        <v>0</v>
      </c>
      <c r="I27" s="574">
        <f t="shared" si="2"/>
        <v>0</v>
      </c>
    </row>
    <row r="28" spans="1:9" ht="24">
      <c r="A28" s="571" t="s">
        <v>67</v>
      </c>
      <c r="B28" s="461" t="s">
        <v>4879</v>
      </c>
      <c r="C28" s="571" t="s">
        <v>4858</v>
      </c>
      <c r="D28" s="572">
        <v>15</v>
      </c>
      <c r="E28" s="576"/>
      <c r="F28" s="573">
        <v>0</v>
      </c>
      <c r="G28" s="573">
        <f t="shared" si="0"/>
        <v>0</v>
      </c>
      <c r="H28" s="573">
        <f t="shared" si="1"/>
        <v>0</v>
      </c>
      <c r="I28" s="574">
        <f t="shared" si="2"/>
        <v>0</v>
      </c>
    </row>
    <row r="29" spans="1:9" ht="12">
      <c r="A29" s="571" t="s">
        <v>67</v>
      </c>
      <c r="B29" s="461" t="s">
        <v>4880</v>
      </c>
      <c r="C29" s="571" t="s">
        <v>335</v>
      </c>
      <c r="D29" s="572">
        <v>50</v>
      </c>
      <c r="E29" s="576"/>
      <c r="F29" s="573">
        <v>0</v>
      </c>
      <c r="G29" s="573">
        <f t="shared" si="0"/>
        <v>0</v>
      </c>
      <c r="H29" s="573">
        <f t="shared" si="1"/>
        <v>0</v>
      </c>
      <c r="I29" s="574">
        <f t="shared" si="2"/>
        <v>0</v>
      </c>
    </row>
    <row r="30" spans="1:9" ht="12">
      <c r="A30" s="571" t="s">
        <v>67</v>
      </c>
      <c r="B30" s="461" t="s">
        <v>4881</v>
      </c>
      <c r="C30" s="571" t="s">
        <v>335</v>
      </c>
      <c r="D30" s="572">
        <v>25</v>
      </c>
      <c r="E30" s="576"/>
      <c r="F30" s="573">
        <v>0</v>
      </c>
      <c r="G30" s="573">
        <f t="shared" si="0"/>
        <v>0</v>
      </c>
      <c r="H30" s="573">
        <f t="shared" si="1"/>
        <v>0</v>
      </c>
      <c r="I30" s="574">
        <f t="shared" si="2"/>
        <v>0</v>
      </c>
    </row>
    <row r="31" spans="1:9" ht="12">
      <c r="A31" s="571"/>
      <c r="B31" s="461"/>
      <c r="C31" s="571"/>
      <c r="D31" s="572"/>
      <c r="E31" s="573"/>
      <c r="F31" s="573"/>
      <c r="G31" s="573"/>
      <c r="H31" s="573"/>
      <c r="I31" s="574"/>
    </row>
    <row r="32" spans="1:9" ht="12">
      <c r="A32" s="566" t="s">
        <v>332</v>
      </c>
      <c r="B32" s="479" t="s">
        <v>4882</v>
      </c>
      <c r="C32" s="478"/>
      <c r="D32" s="567"/>
      <c r="E32" s="568"/>
      <c r="F32" s="568"/>
      <c r="G32" s="567"/>
      <c r="H32" s="569"/>
      <c r="I32" s="570">
        <f>SUM(I33:I53)</f>
        <v>0</v>
      </c>
    </row>
    <row r="33" spans="1:9" ht="12">
      <c r="A33" s="571" t="s">
        <v>332</v>
      </c>
      <c r="B33" s="461" t="s">
        <v>4883</v>
      </c>
      <c r="C33" s="571" t="s">
        <v>4858</v>
      </c>
      <c r="D33" s="572">
        <v>3</v>
      </c>
      <c r="E33" s="573">
        <v>0</v>
      </c>
      <c r="F33" s="576"/>
      <c r="G33" s="575">
        <f>E33*D33</f>
        <v>0</v>
      </c>
      <c r="H33" s="573">
        <f>F33*D33</f>
        <v>0</v>
      </c>
      <c r="I33" s="574">
        <f>H33+G33</f>
        <v>0</v>
      </c>
    </row>
    <row r="34" spans="1:9" ht="24">
      <c r="A34" s="571" t="s">
        <v>332</v>
      </c>
      <c r="B34" s="461" t="s">
        <v>4884</v>
      </c>
      <c r="C34" s="571" t="s">
        <v>335</v>
      </c>
      <c r="D34" s="572">
        <v>285</v>
      </c>
      <c r="E34" s="573">
        <v>0</v>
      </c>
      <c r="F34" s="576"/>
      <c r="G34" s="575">
        <f aca="true" t="shared" si="3" ref="G34:G51">E34*D34</f>
        <v>0</v>
      </c>
      <c r="H34" s="573">
        <f aca="true" t="shared" si="4" ref="H34:H51">F34*D34</f>
        <v>0</v>
      </c>
      <c r="I34" s="574">
        <f aca="true" t="shared" si="5" ref="I34:I51">H34+G34</f>
        <v>0</v>
      </c>
    </row>
    <row r="35" spans="1:9" ht="24">
      <c r="A35" s="571" t="s">
        <v>332</v>
      </c>
      <c r="B35" s="461" t="s">
        <v>4885</v>
      </c>
      <c r="C35" s="571" t="s">
        <v>335</v>
      </c>
      <c r="D35" s="572">
        <v>75</v>
      </c>
      <c r="E35" s="573">
        <v>0</v>
      </c>
      <c r="F35" s="576"/>
      <c r="G35" s="575">
        <f t="shared" si="3"/>
        <v>0</v>
      </c>
      <c r="H35" s="573">
        <f t="shared" si="4"/>
        <v>0</v>
      </c>
      <c r="I35" s="574">
        <f t="shared" si="5"/>
        <v>0</v>
      </c>
    </row>
    <row r="36" spans="1:9" ht="24">
      <c r="A36" s="571" t="s">
        <v>332</v>
      </c>
      <c r="B36" s="461" t="s">
        <v>4886</v>
      </c>
      <c r="C36" s="571" t="s">
        <v>4858</v>
      </c>
      <c r="D36" s="572">
        <v>1</v>
      </c>
      <c r="E36" s="573">
        <v>0</v>
      </c>
      <c r="F36" s="576"/>
      <c r="G36" s="575">
        <f t="shared" si="3"/>
        <v>0</v>
      </c>
      <c r="H36" s="573">
        <f t="shared" si="4"/>
        <v>0</v>
      </c>
      <c r="I36" s="574">
        <f t="shared" si="5"/>
        <v>0</v>
      </c>
    </row>
    <row r="37" spans="1:9" ht="24">
      <c r="A37" s="571" t="s">
        <v>332</v>
      </c>
      <c r="B37" s="461" t="s">
        <v>4887</v>
      </c>
      <c r="C37" s="571" t="s">
        <v>4858</v>
      </c>
      <c r="D37" s="572">
        <v>1</v>
      </c>
      <c r="E37" s="573">
        <v>0</v>
      </c>
      <c r="F37" s="576"/>
      <c r="G37" s="575">
        <f t="shared" si="3"/>
        <v>0</v>
      </c>
      <c r="H37" s="573">
        <f t="shared" si="4"/>
        <v>0</v>
      </c>
      <c r="I37" s="574">
        <f t="shared" si="5"/>
        <v>0</v>
      </c>
    </row>
    <row r="38" spans="1:9" ht="24">
      <c r="A38" s="571" t="s">
        <v>332</v>
      </c>
      <c r="B38" s="461" t="s">
        <v>4888</v>
      </c>
      <c r="C38" s="571" t="s">
        <v>4858</v>
      </c>
      <c r="D38" s="572">
        <v>1</v>
      </c>
      <c r="E38" s="573">
        <v>0</v>
      </c>
      <c r="F38" s="576"/>
      <c r="G38" s="575">
        <f t="shared" si="3"/>
        <v>0</v>
      </c>
      <c r="H38" s="573">
        <f t="shared" si="4"/>
        <v>0</v>
      </c>
      <c r="I38" s="574">
        <f t="shared" si="5"/>
        <v>0</v>
      </c>
    </row>
    <row r="39" spans="1:9" ht="12">
      <c r="A39" s="571" t="s">
        <v>332</v>
      </c>
      <c r="B39" s="461" t="s">
        <v>4889</v>
      </c>
      <c r="C39" s="571" t="s">
        <v>4858</v>
      </c>
      <c r="D39" s="572">
        <v>3</v>
      </c>
      <c r="E39" s="573">
        <v>0</v>
      </c>
      <c r="F39" s="576"/>
      <c r="G39" s="575">
        <f t="shared" si="3"/>
        <v>0</v>
      </c>
      <c r="H39" s="573">
        <f t="shared" si="4"/>
        <v>0</v>
      </c>
      <c r="I39" s="574">
        <f t="shared" si="5"/>
        <v>0</v>
      </c>
    </row>
    <row r="40" spans="1:9" ht="12">
      <c r="A40" s="571" t="s">
        <v>332</v>
      </c>
      <c r="B40" s="461" t="s">
        <v>4890</v>
      </c>
      <c r="C40" s="571" t="s">
        <v>4858</v>
      </c>
      <c r="D40" s="572">
        <v>23</v>
      </c>
      <c r="E40" s="573">
        <v>0</v>
      </c>
      <c r="F40" s="576"/>
      <c r="G40" s="575">
        <f t="shared" si="3"/>
        <v>0</v>
      </c>
      <c r="H40" s="573">
        <f t="shared" si="4"/>
        <v>0</v>
      </c>
      <c r="I40" s="574">
        <f t="shared" si="5"/>
        <v>0</v>
      </c>
    </row>
    <row r="41" spans="1:9" ht="12">
      <c r="A41" s="571" t="s">
        <v>332</v>
      </c>
      <c r="B41" s="461" t="s">
        <v>4891</v>
      </c>
      <c r="C41" s="571" t="s">
        <v>4858</v>
      </c>
      <c r="D41" s="572">
        <v>8</v>
      </c>
      <c r="E41" s="573">
        <v>0</v>
      </c>
      <c r="F41" s="576"/>
      <c r="G41" s="575">
        <f t="shared" si="3"/>
        <v>0</v>
      </c>
      <c r="H41" s="573">
        <f t="shared" si="4"/>
        <v>0</v>
      </c>
      <c r="I41" s="574">
        <f t="shared" si="5"/>
        <v>0</v>
      </c>
    </row>
    <row r="42" spans="1:9" ht="24">
      <c r="A42" s="571" t="s">
        <v>332</v>
      </c>
      <c r="B42" s="461" t="s">
        <v>4892</v>
      </c>
      <c r="C42" s="571" t="s">
        <v>4858</v>
      </c>
      <c r="D42" s="572">
        <v>1</v>
      </c>
      <c r="E42" s="573">
        <v>0</v>
      </c>
      <c r="F42" s="576"/>
      <c r="G42" s="575">
        <f t="shared" si="3"/>
        <v>0</v>
      </c>
      <c r="H42" s="573">
        <f t="shared" si="4"/>
        <v>0</v>
      </c>
      <c r="I42" s="574">
        <f t="shared" si="5"/>
        <v>0</v>
      </c>
    </row>
    <row r="43" spans="1:9" ht="24">
      <c r="A43" s="571" t="s">
        <v>332</v>
      </c>
      <c r="B43" s="461" t="s">
        <v>4893</v>
      </c>
      <c r="C43" s="571" t="s">
        <v>4858</v>
      </c>
      <c r="D43" s="572">
        <v>7</v>
      </c>
      <c r="E43" s="573">
        <v>0</v>
      </c>
      <c r="F43" s="576"/>
      <c r="G43" s="575">
        <f t="shared" si="3"/>
        <v>0</v>
      </c>
      <c r="H43" s="573">
        <f t="shared" si="4"/>
        <v>0</v>
      </c>
      <c r="I43" s="574">
        <f t="shared" si="5"/>
        <v>0</v>
      </c>
    </row>
    <row r="44" spans="1:9" ht="12">
      <c r="A44" s="571" t="s">
        <v>332</v>
      </c>
      <c r="B44" s="461" t="s">
        <v>4894</v>
      </c>
      <c r="C44" s="571" t="s">
        <v>4858</v>
      </c>
      <c r="D44" s="572">
        <v>3</v>
      </c>
      <c r="E44" s="573">
        <v>0</v>
      </c>
      <c r="F44" s="576"/>
      <c r="G44" s="575">
        <f t="shared" si="3"/>
        <v>0</v>
      </c>
      <c r="H44" s="573">
        <f t="shared" si="4"/>
        <v>0</v>
      </c>
      <c r="I44" s="574">
        <f t="shared" si="5"/>
        <v>0</v>
      </c>
    </row>
    <row r="45" spans="1:9" ht="24">
      <c r="A45" s="571" t="s">
        <v>332</v>
      </c>
      <c r="B45" s="461" t="s">
        <v>4895</v>
      </c>
      <c r="C45" s="571" t="s">
        <v>4858</v>
      </c>
      <c r="D45" s="572">
        <v>2</v>
      </c>
      <c r="E45" s="573">
        <v>0</v>
      </c>
      <c r="F45" s="576"/>
      <c r="G45" s="575">
        <f t="shared" si="3"/>
        <v>0</v>
      </c>
      <c r="H45" s="573">
        <f t="shared" si="4"/>
        <v>0</v>
      </c>
      <c r="I45" s="574">
        <f t="shared" si="5"/>
        <v>0</v>
      </c>
    </row>
    <row r="46" spans="1:9" ht="12">
      <c r="A46" s="571" t="s">
        <v>332</v>
      </c>
      <c r="B46" s="461" t="s">
        <v>4896</v>
      </c>
      <c r="C46" s="571" t="s">
        <v>4858</v>
      </c>
      <c r="D46" s="572">
        <v>2</v>
      </c>
      <c r="E46" s="573">
        <v>0</v>
      </c>
      <c r="F46" s="576"/>
      <c r="G46" s="575">
        <f t="shared" si="3"/>
        <v>0</v>
      </c>
      <c r="H46" s="573">
        <f t="shared" si="4"/>
        <v>0</v>
      </c>
      <c r="I46" s="574">
        <f t="shared" si="5"/>
        <v>0</v>
      </c>
    </row>
    <row r="47" spans="1:9" ht="12">
      <c r="A47" s="571" t="s">
        <v>332</v>
      </c>
      <c r="B47" s="461" t="s">
        <v>4897</v>
      </c>
      <c r="C47" s="571" t="s">
        <v>4858</v>
      </c>
      <c r="D47" s="572">
        <v>17</v>
      </c>
      <c r="E47" s="573">
        <v>0</v>
      </c>
      <c r="F47" s="576"/>
      <c r="G47" s="575">
        <f t="shared" si="3"/>
        <v>0</v>
      </c>
      <c r="H47" s="573">
        <f t="shared" si="4"/>
        <v>0</v>
      </c>
      <c r="I47" s="574">
        <f t="shared" si="5"/>
        <v>0</v>
      </c>
    </row>
    <row r="48" spans="1:9" ht="12">
      <c r="A48" s="571" t="s">
        <v>332</v>
      </c>
      <c r="B48" s="461" t="s">
        <v>4898</v>
      </c>
      <c r="C48" s="571" t="s">
        <v>4858</v>
      </c>
      <c r="D48" s="572">
        <v>1</v>
      </c>
      <c r="E48" s="573">
        <v>0</v>
      </c>
      <c r="F48" s="576"/>
      <c r="G48" s="575">
        <f t="shared" si="3"/>
        <v>0</v>
      </c>
      <c r="H48" s="573">
        <f t="shared" si="4"/>
        <v>0</v>
      </c>
      <c r="I48" s="574">
        <f t="shared" si="5"/>
        <v>0</v>
      </c>
    </row>
    <row r="49" spans="1:9" ht="12">
      <c r="A49" s="571" t="s">
        <v>332</v>
      </c>
      <c r="B49" s="461" t="s">
        <v>4899</v>
      </c>
      <c r="C49" s="571" t="s">
        <v>4858</v>
      </c>
      <c r="D49" s="572">
        <v>1</v>
      </c>
      <c r="E49" s="573">
        <v>0</v>
      </c>
      <c r="F49" s="576"/>
      <c r="G49" s="575">
        <f t="shared" si="3"/>
        <v>0</v>
      </c>
      <c r="H49" s="573">
        <f t="shared" si="4"/>
        <v>0</v>
      </c>
      <c r="I49" s="574">
        <f t="shared" si="5"/>
        <v>0</v>
      </c>
    </row>
    <row r="50" spans="1:9" ht="12">
      <c r="A50" s="571" t="s">
        <v>332</v>
      </c>
      <c r="B50" s="461" t="s">
        <v>4900</v>
      </c>
      <c r="C50" s="571" t="s">
        <v>2653</v>
      </c>
      <c r="D50" s="572">
        <v>1</v>
      </c>
      <c r="E50" s="573">
        <v>0</v>
      </c>
      <c r="F50" s="576"/>
      <c r="G50" s="575">
        <f t="shared" si="3"/>
        <v>0</v>
      </c>
      <c r="H50" s="573">
        <f t="shared" si="4"/>
        <v>0</v>
      </c>
      <c r="I50" s="574">
        <f t="shared" si="5"/>
        <v>0</v>
      </c>
    </row>
    <row r="51" spans="1:9" ht="12">
      <c r="A51" s="571" t="s">
        <v>332</v>
      </c>
      <c r="B51" s="461" t="s">
        <v>4901</v>
      </c>
      <c r="C51" s="571" t="s">
        <v>4858</v>
      </c>
      <c r="D51" s="572">
        <v>1</v>
      </c>
      <c r="E51" s="573">
        <v>0</v>
      </c>
      <c r="F51" s="576"/>
      <c r="G51" s="575">
        <f t="shared" si="3"/>
        <v>0</v>
      </c>
      <c r="H51" s="573">
        <f t="shared" si="4"/>
        <v>0</v>
      </c>
      <c r="I51" s="574">
        <f t="shared" si="5"/>
        <v>0</v>
      </c>
    </row>
    <row r="52" spans="1:9" ht="12">
      <c r="A52" s="571" t="s">
        <v>332</v>
      </c>
      <c r="B52" s="461" t="s">
        <v>4902</v>
      </c>
      <c r="C52" s="571" t="s">
        <v>4858</v>
      </c>
      <c r="D52" s="572">
        <v>1</v>
      </c>
      <c r="E52" s="573"/>
      <c r="F52" s="573"/>
      <c r="G52" s="573"/>
      <c r="H52" s="573"/>
      <c r="I52" s="574">
        <f>0.06*SUM(I33:I51)</f>
        <v>0</v>
      </c>
    </row>
    <row r="53" spans="1:9" ht="12">
      <c r="A53" s="571" t="s">
        <v>332</v>
      </c>
      <c r="B53" s="461" t="s">
        <v>4903</v>
      </c>
      <c r="C53" s="571" t="s">
        <v>4858</v>
      </c>
      <c r="D53" s="572">
        <v>1</v>
      </c>
      <c r="E53" s="573"/>
      <c r="F53" s="573"/>
      <c r="G53" s="573"/>
      <c r="H53" s="573"/>
      <c r="I53" s="574">
        <f>0.036*I5</f>
        <v>0</v>
      </c>
    </row>
    <row r="54" spans="1:9" ht="12">
      <c r="A54" s="571"/>
      <c r="B54" s="461"/>
      <c r="C54" s="571"/>
      <c r="D54" s="572"/>
      <c r="E54" s="573"/>
      <c r="F54" s="573"/>
      <c r="G54" s="573"/>
      <c r="H54" s="573"/>
      <c r="I54" s="574"/>
    </row>
    <row r="55" spans="1:9" ht="12">
      <c r="A55" s="566" t="s">
        <v>67</v>
      </c>
      <c r="B55" s="479" t="s">
        <v>4904</v>
      </c>
      <c r="C55" s="478"/>
      <c r="D55" s="567"/>
      <c r="E55" s="568"/>
      <c r="F55" s="568"/>
      <c r="G55" s="567"/>
      <c r="H55" s="569"/>
      <c r="I55" s="570">
        <f>SUM(I56:I73)</f>
        <v>0</v>
      </c>
    </row>
    <row r="56" spans="1:9" ht="12">
      <c r="A56" s="571" t="s">
        <v>67</v>
      </c>
      <c r="B56" s="461" t="s">
        <v>4905</v>
      </c>
      <c r="C56" s="571"/>
      <c r="D56" s="572"/>
      <c r="E56" s="573"/>
      <c r="F56" s="573"/>
      <c r="G56" s="573"/>
      <c r="H56" s="573"/>
      <c r="I56" s="574"/>
    </row>
    <row r="57" spans="1:9" ht="24">
      <c r="A57" s="571" t="s">
        <v>67</v>
      </c>
      <c r="B57" s="461" t="s">
        <v>4906</v>
      </c>
      <c r="C57" s="571" t="s">
        <v>4858</v>
      </c>
      <c r="D57" s="572">
        <v>1</v>
      </c>
      <c r="E57" s="576"/>
      <c r="F57" s="576"/>
      <c r="G57" s="573">
        <f>E57*D57</f>
        <v>0</v>
      </c>
      <c r="H57" s="573">
        <f>F57*D57</f>
        <v>0</v>
      </c>
      <c r="I57" s="574">
        <f>H57+G57</f>
        <v>0</v>
      </c>
    </row>
    <row r="58" spans="1:9" ht="24">
      <c r="A58" s="571" t="s">
        <v>67</v>
      </c>
      <c r="B58" s="461" t="s">
        <v>4907</v>
      </c>
      <c r="C58" s="571" t="s">
        <v>4858</v>
      </c>
      <c r="D58" s="572">
        <v>1</v>
      </c>
      <c r="E58" s="576"/>
      <c r="F58" s="576"/>
      <c r="G58" s="573">
        <f aca="true" t="shared" si="6" ref="G58:G74">E58*D58</f>
        <v>0</v>
      </c>
      <c r="H58" s="573">
        <f aca="true" t="shared" si="7" ref="H58:H74">F58*D58</f>
        <v>0</v>
      </c>
      <c r="I58" s="574">
        <f aca="true" t="shared" si="8" ref="I58:I74">H58+G58</f>
        <v>0</v>
      </c>
    </row>
    <row r="59" spans="1:9" ht="36">
      <c r="A59" s="571" t="s">
        <v>67</v>
      </c>
      <c r="B59" s="461" t="s">
        <v>4908</v>
      </c>
      <c r="C59" s="571" t="s">
        <v>4858</v>
      </c>
      <c r="D59" s="572">
        <v>1</v>
      </c>
      <c r="E59" s="576"/>
      <c r="F59" s="576"/>
      <c r="G59" s="573">
        <f t="shared" si="6"/>
        <v>0</v>
      </c>
      <c r="H59" s="573">
        <f t="shared" si="7"/>
        <v>0</v>
      </c>
      <c r="I59" s="574">
        <f t="shared" si="8"/>
        <v>0</v>
      </c>
    </row>
    <row r="60" spans="1:9" ht="12">
      <c r="A60" s="571" t="s">
        <v>67</v>
      </c>
      <c r="B60" s="461" t="s">
        <v>4909</v>
      </c>
      <c r="C60" s="571" t="s">
        <v>4858</v>
      </c>
      <c r="D60" s="572">
        <v>2</v>
      </c>
      <c r="E60" s="576"/>
      <c r="F60" s="576"/>
      <c r="G60" s="573">
        <f t="shared" si="6"/>
        <v>0</v>
      </c>
      <c r="H60" s="573">
        <f t="shared" si="7"/>
        <v>0</v>
      </c>
      <c r="I60" s="574">
        <f t="shared" si="8"/>
        <v>0</v>
      </c>
    </row>
    <row r="61" spans="1:9" ht="12">
      <c r="A61" s="571" t="s">
        <v>67</v>
      </c>
      <c r="B61" s="461" t="s">
        <v>4910</v>
      </c>
      <c r="C61" s="571" t="s">
        <v>4858</v>
      </c>
      <c r="D61" s="572">
        <v>1</v>
      </c>
      <c r="E61" s="576"/>
      <c r="F61" s="576"/>
      <c r="G61" s="573">
        <f t="shared" si="6"/>
        <v>0</v>
      </c>
      <c r="H61" s="573">
        <f t="shared" si="7"/>
        <v>0</v>
      </c>
      <c r="I61" s="574">
        <f t="shared" si="8"/>
        <v>0</v>
      </c>
    </row>
    <row r="62" spans="1:9" ht="24">
      <c r="A62" s="571" t="s">
        <v>67</v>
      </c>
      <c r="B62" s="461" t="s">
        <v>4911</v>
      </c>
      <c r="C62" s="571" t="s">
        <v>4858</v>
      </c>
      <c r="D62" s="572">
        <v>2</v>
      </c>
      <c r="E62" s="576"/>
      <c r="F62" s="576"/>
      <c r="G62" s="573">
        <f t="shared" si="6"/>
        <v>0</v>
      </c>
      <c r="H62" s="573">
        <f t="shared" si="7"/>
        <v>0</v>
      </c>
      <c r="I62" s="574">
        <f t="shared" si="8"/>
        <v>0</v>
      </c>
    </row>
    <row r="63" spans="1:9" ht="24">
      <c r="A63" s="571" t="s">
        <v>67</v>
      </c>
      <c r="B63" s="461" t="s">
        <v>4912</v>
      </c>
      <c r="C63" s="571" t="s">
        <v>4858</v>
      </c>
      <c r="D63" s="572">
        <v>2</v>
      </c>
      <c r="E63" s="576"/>
      <c r="F63" s="576"/>
      <c r="G63" s="573">
        <f t="shared" si="6"/>
        <v>0</v>
      </c>
      <c r="H63" s="573">
        <f t="shared" si="7"/>
        <v>0</v>
      </c>
      <c r="I63" s="574">
        <f t="shared" si="8"/>
        <v>0</v>
      </c>
    </row>
    <row r="64" spans="1:9" ht="12">
      <c r="A64" s="571" t="s">
        <v>67</v>
      </c>
      <c r="B64" s="461" t="s">
        <v>4913</v>
      </c>
      <c r="C64" s="571" t="s">
        <v>4858</v>
      </c>
      <c r="D64" s="572">
        <v>1</v>
      </c>
      <c r="E64" s="576"/>
      <c r="F64" s="576"/>
      <c r="G64" s="573">
        <f t="shared" si="6"/>
        <v>0</v>
      </c>
      <c r="H64" s="573">
        <f t="shared" si="7"/>
        <v>0</v>
      </c>
      <c r="I64" s="574">
        <f t="shared" si="8"/>
        <v>0</v>
      </c>
    </row>
    <row r="65" spans="1:9" ht="36">
      <c r="A65" s="571" t="s">
        <v>67</v>
      </c>
      <c r="B65" s="461" t="s">
        <v>4914</v>
      </c>
      <c r="C65" s="571" t="s">
        <v>4858</v>
      </c>
      <c r="D65" s="572">
        <v>2</v>
      </c>
      <c r="E65" s="576"/>
      <c r="F65" s="576"/>
      <c r="G65" s="573">
        <f t="shared" si="6"/>
        <v>0</v>
      </c>
      <c r="H65" s="573">
        <f t="shared" si="7"/>
        <v>0</v>
      </c>
      <c r="I65" s="574">
        <f t="shared" si="8"/>
        <v>0</v>
      </c>
    </row>
    <row r="66" spans="1:9" ht="24">
      <c r="A66" s="571" t="s">
        <v>67</v>
      </c>
      <c r="B66" s="461" t="s">
        <v>4915</v>
      </c>
      <c r="C66" s="571" t="s">
        <v>4858</v>
      </c>
      <c r="D66" s="572">
        <v>7</v>
      </c>
      <c r="E66" s="576"/>
      <c r="F66" s="576"/>
      <c r="G66" s="573">
        <f t="shared" si="6"/>
        <v>0</v>
      </c>
      <c r="H66" s="573">
        <f t="shared" si="7"/>
        <v>0</v>
      </c>
      <c r="I66" s="574">
        <f t="shared" si="8"/>
        <v>0</v>
      </c>
    </row>
    <row r="67" spans="1:9" ht="36">
      <c r="A67" s="571" t="s">
        <v>67</v>
      </c>
      <c r="B67" s="461" t="s">
        <v>4916</v>
      </c>
      <c r="C67" s="571" t="s">
        <v>4858</v>
      </c>
      <c r="D67" s="572">
        <v>3</v>
      </c>
      <c r="E67" s="576"/>
      <c r="F67" s="576"/>
      <c r="G67" s="573">
        <f t="shared" si="6"/>
        <v>0</v>
      </c>
      <c r="H67" s="573">
        <f t="shared" si="7"/>
        <v>0</v>
      </c>
      <c r="I67" s="574">
        <f t="shared" si="8"/>
        <v>0</v>
      </c>
    </row>
    <row r="68" spans="1:9" ht="12">
      <c r="A68" s="571" t="s">
        <v>67</v>
      </c>
      <c r="B68" s="461" t="s">
        <v>4917</v>
      </c>
      <c r="C68" s="571" t="s">
        <v>4858</v>
      </c>
      <c r="D68" s="572">
        <v>17</v>
      </c>
      <c r="E68" s="576"/>
      <c r="F68" s="576"/>
      <c r="G68" s="573">
        <f t="shared" si="6"/>
        <v>0</v>
      </c>
      <c r="H68" s="573">
        <f t="shared" si="7"/>
        <v>0</v>
      </c>
      <c r="I68" s="574">
        <f t="shared" si="8"/>
        <v>0</v>
      </c>
    </row>
    <row r="69" spans="1:9" ht="12">
      <c r="A69" s="571" t="s">
        <v>67</v>
      </c>
      <c r="B69" s="461" t="s">
        <v>4918</v>
      </c>
      <c r="C69" s="571" t="s">
        <v>4858</v>
      </c>
      <c r="D69" s="572">
        <v>17</v>
      </c>
      <c r="E69" s="576"/>
      <c r="F69" s="576"/>
      <c r="G69" s="573">
        <f t="shared" si="6"/>
        <v>0</v>
      </c>
      <c r="H69" s="573">
        <f t="shared" si="7"/>
        <v>0</v>
      </c>
      <c r="I69" s="574">
        <f t="shared" si="8"/>
        <v>0</v>
      </c>
    </row>
    <row r="70" spans="1:9" ht="12">
      <c r="A70" s="571" t="s">
        <v>67</v>
      </c>
      <c r="B70" s="461" t="s">
        <v>4919</v>
      </c>
      <c r="C70" s="571" t="s">
        <v>4858</v>
      </c>
      <c r="D70" s="572">
        <v>17</v>
      </c>
      <c r="E70" s="576"/>
      <c r="F70" s="576"/>
      <c r="G70" s="573">
        <f t="shared" si="6"/>
        <v>0</v>
      </c>
      <c r="H70" s="573">
        <f t="shared" si="7"/>
        <v>0</v>
      </c>
      <c r="I70" s="574">
        <f t="shared" si="8"/>
        <v>0</v>
      </c>
    </row>
    <row r="71" spans="1:9" ht="24">
      <c r="A71" s="571" t="s">
        <v>67</v>
      </c>
      <c r="B71" s="461" t="s">
        <v>4920</v>
      </c>
      <c r="C71" s="571" t="s">
        <v>335</v>
      </c>
      <c r="D71" s="572">
        <v>68</v>
      </c>
      <c r="E71" s="576"/>
      <c r="F71" s="576"/>
      <c r="G71" s="573">
        <f t="shared" si="6"/>
        <v>0</v>
      </c>
      <c r="H71" s="573">
        <f t="shared" si="7"/>
        <v>0</v>
      </c>
      <c r="I71" s="574">
        <f t="shared" si="8"/>
        <v>0</v>
      </c>
    </row>
    <row r="72" spans="1:9" ht="24">
      <c r="A72" s="571" t="s">
        <v>67</v>
      </c>
      <c r="B72" s="461" t="s">
        <v>4921</v>
      </c>
      <c r="C72" s="571" t="s">
        <v>335</v>
      </c>
      <c r="D72" s="572">
        <v>240</v>
      </c>
      <c r="E72" s="576"/>
      <c r="F72" s="576"/>
      <c r="G72" s="573">
        <f t="shared" si="6"/>
        <v>0</v>
      </c>
      <c r="H72" s="573">
        <f t="shared" si="7"/>
        <v>0</v>
      </c>
      <c r="I72" s="574">
        <f t="shared" si="8"/>
        <v>0</v>
      </c>
    </row>
    <row r="73" spans="1:9" ht="24">
      <c r="A73" s="571" t="s">
        <v>67</v>
      </c>
      <c r="B73" s="461" t="s">
        <v>4922</v>
      </c>
      <c r="C73" s="571" t="s">
        <v>335</v>
      </c>
      <c r="D73" s="572">
        <v>250</v>
      </c>
      <c r="E73" s="576"/>
      <c r="F73" s="576"/>
      <c r="G73" s="573">
        <f t="shared" si="6"/>
        <v>0</v>
      </c>
      <c r="H73" s="573">
        <f t="shared" si="7"/>
        <v>0</v>
      </c>
      <c r="I73" s="574">
        <f t="shared" si="8"/>
        <v>0</v>
      </c>
    </row>
    <row r="74" spans="1:9" ht="12">
      <c r="A74" s="571" t="s">
        <v>67</v>
      </c>
      <c r="B74" s="461" t="s">
        <v>4923</v>
      </c>
      <c r="C74" s="571"/>
      <c r="D74" s="572">
        <v>0.1</v>
      </c>
      <c r="E74" s="573">
        <f>(E71*D71)+E72*D72+E73*D73</f>
        <v>0</v>
      </c>
      <c r="F74" s="573">
        <v>0</v>
      </c>
      <c r="G74" s="573">
        <f t="shared" si="6"/>
        <v>0</v>
      </c>
      <c r="H74" s="573">
        <f t="shared" si="7"/>
        <v>0</v>
      </c>
      <c r="I74" s="574">
        <f t="shared" si="8"/>
        <v>0</v>
      </c>
    </row>
    <row r="75" spans="1:9" ht="12">
      <c r="A75" s="571"/>
      <c r="B75" s="461"/>
      <c r="C75" s="571"/>
      <c r="D75" s="572"/>
      <c r="E75" s="573"/>
      <c r="F75" s="573"/>
      <c r="G75" s="573"/>
      <c r="H75" s="573"/>
      <c r="I75" s="574"/>
    </row>
    <row r="76" spans="1:9" ht="12">
      <c r="A76" s="566" t="s">
        <v>332</v>
      </c>
      <c r="B76" s="479" t="s">
        <v>4924</v>
      </c>
      <c r="C76" s="478"/>
      <c r="D76" s="567"/>
      <c r="E76" s="568"/>
      <c r="F76" s="568"/>
      <c r="G76" s="567"/>
      <c r="H76" s="569"/>
      <c r="I76" s="570">
        <f>SUM(I77:I96)</f>
        <v>0</v>
      </c>
    </row>
    <row r="77" spans="1:9" ht="12">
      <c r="A77" s="571" t="s">
        <v>332</v>
      </c>
      <c r="B77" s="461" t="s">
        <v>4883</v>
      </c>
      <c r="C77" s="571" t="s">
        <v>4858</v>
      </c>
      <c r="D77" s="572">
        <v>1</v>
      </c>
      <c r="E77" s="573">
        <v>0</v>
      </c>
      <c r="F77" s="576"/>
      <c r="G77" s="575">
        <f>E77*D77</f>
        <v>0</v>
      </c>
      <c r="H77" s="573">
        <f>F77*D77</f>
        <v>0</v>
      </c>
      <c r="I77" s="574">
        <f>H77+G77</f>
        <v>0</v>
      </c>
    </row>
    <row r="78" spans="1:9" ht="12">
      <c r="A78" s="571" t="s">
        <v>332</v>
      </c>
      <c r="B78" s="461" t="s">
        <v>4925</v>
      </c>
      <c r="C78" s="571" t="s">
        <v>335</v>
      </c>
      <c r="D78" s="572">
        <v>250</v>
      </c>
      <c r="E78" s="573">
        <v>0</v>
      </c>
      <c r="F78" s="576"/>
      <c r="G78" s="575">
        <f aca="true" t="shared" si="9" ref="G78:G96">E78*D78</f>
        <v>0</v>
      </c>
      <c r="H78" s="573">
        <f aca="true" t="shared" si="10" ref="H78:H96">F78*D78</f>
        <v>0</v>
      </c>
      <c r="I78" s="574">
        <f aca="true" t="shared" si="11" ref="I78:I96">H78+G78</f>
        <v>0</v>
      </c>
    </row>
    <row r="79" spans="1:9" ht="24">
      <c r="A79" s="571" t="s">
        <v>332</v>
      </c>
      <c r="B79" s="461" t="s">
        <v>4926</v>
      </c>
      <c r="C79" s="571" t="s">
        <v>335</v>
      </c>
      <c r="D79" s="572">
        <v>58</v>
      </c>
      <c r="E79" s="573">
        <v>0</v>
      </c>
      <c r="F79" s="576"/>
      <c r="G79" s="575">
        <f t="shared" si="9"/>
        <v>0</v>
      </c>
      <c r="H79" s="573">
        <f t="shared" si="10"/>
        <v>0</v>
      </c>
      <c r="I79" s="574">
        <f t="shared" si="11"/>
        <v>0</v>
      </c>
    </row>
    <row r="80" spans="1:9" ht="24">
      <c r="A80" s="571" t="s">
        <v>332</v>
      </c>
      <c r="B80" s="461" t="s">
        <v>4927</v>
      </c>
      <c r="C80" s="571" t="s">
        <v>4858</v>
      </c>
      <c r="D80" s="572">
        <v>1</v>
      </c>
      <c r="E80" s="573">
        <v>0</v>
      </c>
      <c r="F80" s="576"/>
      <c r="G80" s="575">
        <f t="shared" si="9"/>
        <v>0</v>
      </c>
      <c r="H80" s="573">
        <f t="shared" si="10"/>
        <v>0</v>
      </c>
      <c r="I80" s="574">
        <f t="shared" si="11"/>
        <v>0</v>
      </c>
    </row>
    <row r="81" spans="1:9" ht="24">
      <c r="A81" s="571" t="s">
        <v>332</v>
      </c>
      <c r="B81" s="461" t="s">
        <v>4928</v>
      </c>
      <c r="C81" s="571" t="s">
        <v>4858</v>
      </c>
      <c r="D81" s="572">
        <v>2</v>
      </c>
      <c r="E81" s="573">
        <v>0</v>
      </c>
      <c r="F81" s="576"/>
      <c r="G81" s="575">
        <f t="shared" si="9"/>
        <v>0</v>
      </c>
      <c r="H81" s="573">
        <f t="shared" si="10"/>
        <v>0</v>
      </c>
      <c r="I81" s="574">
        <f t="shared" si="11"/>
        <v>0</v>
      </c>
    </row>
    <row r="82" spans="1:9" ht="24">
      <c r="A82" s="571" t="s">
        <v>332</v>
      </c>
      <c r="B82" s="461" t="s">
        <v>4929</v>
      </c>
      <c r="C82" s="571" t="s">
        <v>4858</v>
      </c>
      <c r="D82" s="572">
        <v>2</v>
      </c>
      <c r="E82" s="573">
        <v>0</v>
      </c>
      <c r="F82" s="576"/>
      <c r="G82" s="575">
        <f t="shared" si="9"/>
        <v>0</v>
      </c>
      <c r="H82" s="573">
        <f t="shared" si="10"/>
        <v>0</v>
      </c>
      <c r="I82" s="574">
        <f t="shared" si="11"/>
        <v>0</v>
      </c>
    </row>
    <row r="83" spans="1:9" ht="24">
      <c r="A83" s="571" t="s">
        <v>332</v>
      </c>
      <c r="B83" s="461" t="s">
        <v>4930</v>
      </c>
      <c r="C83" s="571" t="s">
        <v>4858</v>
      </c>
      <c r="D83" s="572">
        <v>7</v>
      </c>
      <c r="E83" s="573">
        <v>0</v>
      </c>
      <c r="F83" s="576"/>
      <c r="G83" s="575">
        <f t="shared" si="9"/>
        <v>0</v>
      </c>
      <c r="H83" s="573">
        <f t="shared" si="10"/>
        <v>0</v>
      </c>
      <c r="I83" s="574">
        <f t="shared" si="11"/>
        <v>0</v>
      </c>
    </row>
    <row r="84" spans="1:9" ht="24">
      <c r="A84" s="571" t="s">
        <v>332</v>
      </c>
      <c r="B84" s="461" t="s">
        <v>4931</v>
      </c>
      <c r="C84" s="571" t="s">
        <v>4858</v>
      </c>
      <c r="D84" s="572">
        <v>2</v>
      </c>
      <c r="E84" s="573">
        <v>0</v>
      </c>
      <c r="F84" s="576"/>
      <c r="G84" s="575">
        <f t="shared" si="9"/>
        <v>0</v>
      </c>
      <c r="H84" s="573">
        <f t="shared" si="10"/>
        <v>0</v>
      </c>
      <c r="I84" s="574">
        <f t="shared" si="11"/>
        <v>0</v>
      </c>
    </row>
    <row r="85" spans="1:9" ht="12">
      <c r="A85" s="571" t="s">
        <v>332</v>
      </c>
      <c r="B85" s="461" t="s">
        <v>4932</v>
      </c>
      <c r="C85" s="571" t="s">
        <v>4858</v>
      </c>
      <c r="D85" s="572">
        <v>2</v>
      </c>
      <c r="E85" s="573">
        <v>0</v>
      </c>
      <c r="F85" s="576"/>
      <c r="G85" s="575">
        <f t="shared" si="9"/>
        <v>0</v>
      </c>
      <c r="H85" s="573">
        <f t="shared" si="10"/>
        <v>0</v>
      </c>
      <c r="I85" s="574">
        <f t="shared" si="11"/>
        <v>0</v>
      </c>
    </row>
    <row r="86" spans="1:9" ht="12">
      <c r="A86" s="571" t="s">
        <v>332</v>
      </c>
      <c r="B86" s="461" t="s">
        <v>4933</v>
      </c>
      <c r="C86" s="571" t="s">
        <v>4858</v>
      </c>
      <c r="D86" s="572">
        <v>17</v>
      </c>
      <c r="E86" s="573">
        <v>0</v>
      </c>
      <c r="F86" s="576"/>
      <c r="G86" s="575">
        <f t="shared" si="9"/>
        <v>0</v>
      </c>
      <c r="H86" s="573">
        <f t="shared" si="10"/>
        <v>0</v>
      </c>
      <c r="I86" s="574">
        <f t="shared" si="11"/>
        <v>0</v>
      </c>
    </row>
    <row r="87" spans="1:9" ht="12">
      <c r="A87" s="571" t="s">
        <v>332</v>
      </c>
      <c r="B87" s="461" t="s">
        <v>4934</v>
      </c>
      <c r="C87" s="571" t="s">
        <v>4858</v>
      </c>
      <c r="D87" s="572">
        <v>17</v>
      </c>
      <c r="E87" s="573">
        <v>0</v>
      </c>
      <c r="F87" s="576"/>
      <c r="G87" s="575">
        <f t="shared" si="9"/>
        <v>0</v>
      </c>
      <c r="H87" s="573">
        <f t="shared" si="10"/>
        <v>0</v>
      </c>
      <c r="I87" s="574">
        <f t="shared" si="11"/>
        <v>0</v>
      </c>
    </row>
    <row r="88" spans="1:9" ht="12">
      <c r="A88" s="571" t="s">
        <v>332</v>
      </c>
      <c r="B88" s="461" t="s">
        <v>4935</v>
      </c>
      <c r="C88" s="571" t="s">
        <v>4858</v>
      </c>
      <c r="D88" s="572">
        <v>1</v>
      </c>
      <c r="E88" s="573">
        <v>0</v>
      </c>
      <c r="F88" s="576"/>
      <c r="G88" s="575">
        <f t="shared" si="9"/>
        <v>0</v>
      </c>
      <c r="H88" s="573">
        <f t="shared" si="10"/>
        <v>0</v>
      </c>
      <c r="I88" s="574">
        <f t="shared" si="11"/>
        <v>0</v>
      </c>
    </row>
    <row r="89" spans="1:9" ht="12">
      <c r="A89" s="571" t="s">
        <v>332</v>
      </c>
      <c r="B89" s="461" t="s">
        <v>4936</v>
      </c>
      <c r="C89" s="571" t="s">
        <v>4937</v>
      </c>
      <c r="D89" s="572">
        <v>8</v>
      </c>
      <c r="E89" s="573">
        <v>0</v>
      </c>
      <c r="F89" s="576"/>
      <c r="G89" s="575">
        <f t="shared" si="9"/>
        <v>0</v>
      </c>
      <c r="H89" s="573">
        <f t="shared" si="10"/>
        <v>0</v>
      </c>
      <c r="I89" s="574">
        <f t="shared" si="11"/>
        <v>0</v>
      </c>
    </row>
    <row r="90" spans="1:9" ht="12">
      <c r="A90" s="571" t="s">
        <v>332</v>
      </c>
      <c r="B90" s="461" t="s">
        <v>4938</v>
      </c>
      <c r="C90" s="571" t="s">
        <v>4937</v>
      </c>
      <c r="D90" s="572">
        <v>8</v>
      </c>
      <c r="E90" s="573">
        <v>0</v>
      </c>
      <c r="F90" s="576"/>
      <c r="G90" s="575">
        <f t="shared" si="9"/>
        <v>0</v>
      </c>
      <c r="H90" s="573">
        <f t="shared" si="10"/>
        <v>0</v>
      </c>
      <c r="I90" s="574">
        <f t="shared" si="11"/>
        <v>0</v>
      </c>
    </row>
    <row r="91" spans="1:9" ht="12">
      <c r="A91" s="571" t="s">
        <v>332</v>
      </c>
      <c r="B91" s="461" t="s">
        <v>4939</v>
      </c>
      <c r="C91" s="571" t="s">
        <v>4937</v>
      </c>
      <c r="D91" s="572">
        <v>8</v>
      </c>
      <c r="E91" s="573">
        <v>0</v>
      </c>
      <c r="F91" s="576"/>
      <c r="G91" s="575">
        <f t="shared" si="9"/>
        <v>0</v>
      </c>
      <c r="H91" s="573">
        <f t="shared" si="10"/>
        <v>0</v>
      </c>
      <c r="I91" s="574">
        <f t="shared" si="11"/>
        <v>0</v>
      </c>
    </row>
    <row r="92" spans="1:9" ht="12">
      <c r="A92" s="571" t="s">
        <v>332</v>
      </c>
      <c r="B92" s="461" t="s">
        <v>4901</v>
      </c>
      <c r="C92" s="571" t="s">
        <v>2653</v>
      </c>
      <c r="D92" s="572">
        <v>1</v>
      </c>
      <c r="E92" s="573">
        <v>0</v>
      </c>
      <c r="F92" s="576"/>
      <c r="G92" s="575">
        <f t="shared" si="9"/>
        <v>0</v>
      </c>
      <c r="H92" s="573">
        <f t="shared" si="10"/>
        <v>0</v>
      </c>
      <c r="I92" s="574">
        <f t="shared" si="11"/>
        <v>0</v>
      </c>
    </row>
    <row r="93" spans="1:9" ht="12">
      <c r="A93" s="571" t="s">
        <v>332</v>
      </c>
      <c r="B93" s="461" t="s">
        <v>4898</v>
      </c>
      <c r="C93" s="571" t="s">
        <v>2653</v>
      </c>
      <c r="D93" s="572">
        <v>1</v>
      </c>
      <c r="E93" s="573">
        <v>0</v>
      </c>
      <c r="F93" s="576"/>
      <c r="G93" s="575">
        <f t="shared" si="9"/>
        <v>0</v>
      </c>
      <c r="H93" s="573">
        <f t="shared" si="10"/>
        <v>0</v>
      </c>
      <c r="I93" s="574">
        <f t="shared" si="11"/>
        <v>0</v>
      </c>
    </row>
    <row r="94" spans="1:9" ht="12">
      <c r="A94" s="571" t="s">
        <v>332</v>
      </c>
      <c r="B94" s="461" t="s">
        <v>4900</v>
      </c>
      <c r="C94" s="571" t="s">
        <v>2653</v>
      </c>
      <c r="D94" s="572">
        <v>1</v>
      </c>
      <c r="E94" s="573">
        <v>0</v>
      </c>
      <c r="F94" s="576"/>
      <c r="G94" s="575">
        <f t="shared" si="9"/>
        <v>0</v>
      </c>
      <c r="H94" s="573">
        <f t="shared" si="10"/>
        <v>0</v>
      </c>
      <c r="I94" s="574">
        <f t="shared" si="11"/>
        <v>0</v>
      </c>
    </row>
    <row r="95" spans="1:9" ht="12">
      <c r="A95" s="571" t="s">
        <v>332</v>
      </c>
      <c r="B95" s="461" t="s">
        <v>4902</v>
      </c>
      <c r="C95" s="571"/>
      <c r="D95" s="572">
        <v>1</v>
      </c>
      <c r="E95" s="573"/>
      <c r="F95" s="576"/>
      <c r="G95" s="575">
        <f t="shared" si="9"/>
        <v>0</v>
      </c>
      <c r="H95" s="573">
        <f t="shared" si="10"/>
        <v>0</v>
      </c>
      <c r="I95" s="574">
        <f t="shared" si="11"/>
        <v>0</v>
      </c>
    </row>
    <row r="96" spans="1:9" ht="12">
      <c r="A96" s="571" t="s">
        <v>332</v>
      </c>
      <c r="B96" s="461" t="s">
        <v>4903</v>
      </c>
      <c r="C96" s="571"/>
      <c r="D96" s="572">
        <v>1</v>
      </c>
      <c r="E96" s="573"/>
      <c r="F96" s="573">
        <f>0.036*I55</f>
        <v>0</v>
      </c>
      <c r="G96" s="575">
        <f t="shared" si="9"/>
        <v>0</v>
      </c>
      <c r="H96" s="573">
        <f t="shared" si="10"/>
        <v>0</v>
      </c>
      <c r="I96" s="574">
        <f t="shared" si="11"/>
        <v>0</v>
      </c>
    </row>
    <row r="97" spans="1:9" ht="12">
      <c r="A97" s="563"/>
      <c r="B97" s="461"/>
      <c r="C97" s="563"/>
      <c r="D97" s="564"/>
      <c r="E97" s="564"/>
      <c r="F97" s="565"/>
      <c r="G97" s="564"/>
      <c r="H97" s="564"/>
      <c r="I97" s="563"/>
    </row>
    <row r="98" spans="1:9" ht="12">
      <c r="A98" s="566" t="s">
        <v>4940</v>
      </c>
      <c r="B98" s="479" t="s">
        <v>4941</v>
      </c>
      <c r="C98" s="478"/>
      <c r="D98" s="567"/>
      <c r="E98" s="568"/>
      <c r="F98" s="568"/>
      <c r="G98" s="567"/>
      <c r="H98" s="569"/>
      <c r="I98" s="570">
        <f>SUM(I99:I106)</f>
        <v>0</v>
      </c>
    </row>
    <row r="99" spans="1:9" ht="24">
      <c r="A99" s="571" t="s">
        <v>4940</v>
      </c>
      <c r="B99" s="461" t="s">
        <v>4942</v>
      </c>
      <c r="C99" s="571" t="s">
        <v>2653</v>
      </c>
      <c r="D99" s="572">
        <v>1</v>
      </c>
      <c r="E99" s="576"/>
      <c r="F99" s="576"/>
      <c r="G99" s="575">
        <f>E99*D99</f>
        <v>0</v>
      </c>
      <c r="H99" s="573">
        <f>F99*D99</f>
        <v>0</v>
      </c>
      <c r="I99" s="574">
        <f>H99+G99</f>
        <v>0</v>
      </c>
    </row>
    <row r="100" spans="1:9" ht="24">
      <c r="A100" s="571" t="s">
        <v>4940</v>
      </c>
      <c r="B100" s="461" t="s">
        <v>4943</v>
      </c>
      <c r="C100" s="571" t="s">
        <v>4858</v>
      </c>
      <c r="D100" s="572">
        <v>2</v>
      </c>
      <c r="E100" s="576"/>
      <c r="F100" s="576"/>
      <c r="G100" s="575">
        <f aca="true" t="shared" si="12" ref="G100:G105">E100*D100</f>
        <v>0</v>
      </c>
      <c r="H100" s="573">
        <f aca="true" t="shared" si="13" ref="H100:H105">F100*D100</f>
        <v>0</v>
      </c>
      <c r="I100" s="574">
        <f aca="true" t="shared" si="14" ref="I100:I105">H100+G100</f>
        <v>0</v>
      </c>
    </row>
    <row r="101" spans="1:9" ht="24">
      <c r="A101" s="571" t="s">
        <v>4940</v>
      </c>
      <c r="B101" s="461" t="s">
        <v>4944</v>
      </c>
      <c r="C101" s="571" t="s">
        <v>4858</v>
      </c>
      <c r="D101" s="572">
        <v>2</v>
      </c>
      <c r="E101" s="576"/>
      <c r="F101" s="576"/>
      <c r="G101" s="575">
        <f t="shared" si="12"/>
        <v>0</v>
      </c>
      <c r="H101" s="573">
        <f t="shared" si="13"/>
        <v>0</v>
      </c>
      <c r="I101" s="574">
        <f t="shared" si="14"/>
        <v>0</v>
      </c>
    </row>
    <row r="102" spans="1:9" ht="12">
      <c r="A102" s="571" t="s">
        <v>4940</v>
      </c>
      <c r="B102" s="461" t="s">
        <v>4945</v>
      </c>
      <c r="C102" s="571" t="s">
        <v>4946</v>
      </c>
      <c r="D102" s="572">
        <v>2</v>
      </c>
      <c r="E102" s="576"/>
      <c r="F102" s="576"/>
      <c r="G102" s="575">
        <f t="shared" si="12"/>
        <v>0</v>
      </c>
      <c r="H102" s="573">
        <f t="shared" si="13"/>
        <v>0</v>
      </c>
      <c r="I102" s="574">
        <f t="shared" si="14"/>
        <v>0</v>
      </c>
    </row>
    <row r="103" spans="1:9" ht="12">
      <c r="A103" s="571" t="s">
        <v>4940</v>
      </c>
      <c r="B103" s="461" t="s">
        <v>4947</v>
      </c>
      <c r="C103" s="571" t="s">
        <v>335</v>
      </c>
      <c r="D103" s="572">
        <v>50</v>
      </c>
      <c r="E103" s="576"/>
      <c r="F103" s="576"/>
      <c r="G103" s="575">
        <f t="shared" si="12"/>
        <v>0</v>
      </c>
      <c r="H103" s="573">
        <f t="shared" si="13"/>
        <v>0</v>
      </c>
      <c r="I103" s="574">
        <f t="shared" si="14"/>
        <v>0</v>
      </c>
    </row>
    <row r="104" spans="1:9" ht="12">
      <c r="A104" s="571" t="s">
        <v>4940</v>
      </c>
      <c r="B104" s="461" t="s">
        <v>4948</v>
      </c>
      <c r="C104" s="571" t="s">
        <v>335</v>
      </c>
      <c r="D104" s="572">
        <v>45</v>
      </c>
      <c r="E104" s="576"/>
      <c r="F104" s="576"/>
      <c r="G104" s="575">
        <f t="shared" si="12"/>
        <v>0</v>
      </c>
      <c r="H104" s="573">
        <f t="shared" si="13"/>
        <v>0</v>
      </c>
      <c r="I104" s="574">
        <f t="shared" si="14"/>
        <v>0</v>
      </c>
    </row>
    <row r="105" spans="1:9" ht="12">
      <c r="A105" s="571" t="s">
        <v>4940</v>
      </c>
      <c r="B105" s="461" t="s">
        <v>4949</v>
      </c>
      <c r="C105" s="571" t="s">
        <v>2653</v>
      </c>
      <c r="D105" s="572">
        <v>1</v>
      </c>
      <c r="E105" s="576"/>
      <c r="F105" s="576"/>
      <c r="G105" s="575">
        <f t="shared" si="12"/>
        <v>0</v>
      </c>
      <c r="H105" s="573">
        <f t="shared" si="13"/>
        <v>0</v>
      </c>
      <c r="I105" s="574">
        <f t="shared" si="14"/>
        <v>0</v>
      </c>
    </row>
    <row r="106" spans="1:9" ht="12">
      <c r="A106" s="571" t="s">
        <v>4940</v>
      </c>
      <c r="B106" s="461" t="s">
        <v>4950</v>
      </c>
      <c r="C106" s="571" t="s">
        <v>4951</v>
      </c>
      <c r="D106" s="572">
        <v>1</v>
      </c>
      <c r="E106" s="573"/>
      <c r="F106" s="573"/>
      <c r="G106" s="575"/>
      <c r="H106" s="573"/>
      <c r="I106" s="574">
        <f>0.1*SUM(I99:I105)</f>
        <v>0</v>
      </c>
    </row>
  </sheetData>
  <sheetProtection algorithmName="SHA-512" hashValue="+yr+NhQDAG3T75D4j6akD0Q6vmEZVkH75WQELEjMqma3dWl7vyrkhYVuguSlmb0jKwy6xLXfltuj2Tcm3Gb8wA==" saltValue="F/gTwgiiZmbWzl/ClYP3rA==" spinCount="100000" sheet="1" objects="1" scenarios="1"/>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F31" sqref="F31"/>
    </sheetView>
  </sheetViews>
  <sheetFormatPr defaultColWidth="9.140625" defaultRowHeight="12"/>
  <cols>
    <col min="2" max="2" width="57.140625" style="0" customWidth="1"/>
    <col min="5" max="5" width="21.00390625" style="0" customWidth="1"/>
    <col min="6" max="6" width="22.8515625" style="0" customWidth="1"/>
    <col min="7" max="7" width="16.00390625" style="0" customWidth="1"/>
    <col min="8" max="8" width="16.28125" style="0" customWidth="1"/>
    <col min="9" max="9" width="21.00390625" style="0" customWidth="1"/>
  </cols>
  <sheetData>
    <row r="1" spans="1:9" ht="24">
      <c r="A1" s="287" t="s">
        <v>53</v>
      </c>
      <c r="B1" s="287" t="s">
        <v>50</v>
      </c>
      <c r="C1" s="287" t="s">
        <v>155</v>
      </c>
      <c r="D1" s="287" t="s">
        <v>156</v>
      </c>
      <c r="E1" s="287" t="s">
        <v>4952</v>
      </c>
      <c r="F1" s="287" t="s">
        <v>4851</v>
      </c>
      <c r="G1" s="287" t="s">
        <v>4953</v>
      </c>
      <c r="H1" s="287" t="s">
        <v>4954</v>
      </c>
      <c r="I1" s="288" t="s">
        <v>121</v>
      </c>
    </row>
    <row r="2" spans="1:9" ht="15.75">
      <c r="A2" s="289" t="s">
        <v>165</v>
      </c>
      <c r="B2" s="531"/>
      <c r="C2" s="531"/>
      <c r="D2" s="531"/>
      <c r="E2" s="531"/>
      <c r="F2" s="531"/>
      <c r="G2" s="531"/>
      <c r="H2" s="531"/>
      <c r="I2" s="577">
        <f>I4+I28</f>
        <v>0</v>
      </c>
    </row>
    <row r="3" spans="1:9" ht="12">
      <c r="A3" s="535"/>
      <c r="B3" s="535"/>
      <c r="C3" s="578"/>
      <c r="D3" s="578"/>
      <c r="E3" s="578"/>
      <c r="F3" s="578"/>
      <c r="G3" s="578"/>
      <c r="H3" s="578"/>
      <c r="I3" s="579"/>
    </row>
    <row r="4" spans="1:9" ht="12">
      <c r="A4" s="534" t="s">
        <v>4940</v>
      </c>
      <c r="B4" s="535" t="s">
        <v>4955</v>
      </c>
      <c r="C4" s="578"/>
      <c r="D4" s="578"/>
      <c r="E4" s="578"/>
      <c r="F4" s="578"/>
      <c r="G4" s="578"/>
      <c r="H4" s="578"/>
      <c r="I4" s="579">
        <f>SUM(I5:I26)</f>
        <v>0</v>
      </c>
    </row>
    <row r="5" spans="1:9" ht="12">
      <c r="A5" s="542" t="s">
        <v>4940</v>
      </c>
      <c r="B5" s="580" t="s">
        <v>4956</v>
      </c>
      <c r="C5" s="542" t="s">
        <v>335</v>
      </c>
      <c r="D5" s="581">
        <v>120</v>
      </c>
      <c r="E5" s="597"/>
      <c r="F5" s="597"/>
      <c r="G5" s="582">
        <f>E5*D5</f>
        <v>0</v>
      </c>
      <c r="H5" s="582">
        <f>F5*D5</f>
        <v>0</v>
      </c>
      <c r="I5" s="583">
        <f>H5+G5</f>
        <v>0</v>
      </c>
    </row>
    <row r="6" spans="1:9" ht="12">
      <c r="A6" s="542" t="s">
        <v>4940</v>
      </c>
      <c r="B6" s="580" t="s">
        <v>4957</v>
      </c>
      <c r="C6" s="542" t="s">
        <v>335</v>
      </c>
      <c r="D6" s="581">
        <v>22</v>
      </c>
      <c r="E6" s="597"/>
      <c r="F6" s="597"/>
      <c r="G6" s="582">
        <f aca="true" t="shared" si="0" ref="G6:G34">E6*D6</f>
        <v>0</v>
      </c>
      <c r="H6" s="582">
        <f aca="true" t="shared" si="1" ref="H6:H34">F6*D6</f>
        <v>0</v>
      </c>
      <c r="I6" s="583">
        <f aca="true" t="shared" si="2" ref="I6:I26">H6+G6</f>
        <v>0</v>
      </c>
    </row>
    <row r="7" spans="1:9" ht="12">
      <c r="A7" s="542" t="s">
        <v>4940</v>
      </c>
      <c r="B7" s="584" t="s">
        <v>4958</v>
      </c>
      <c r="C7" s="500" t="s">
        <v>335</v>
      </c>
      <c r="D7" s="581">
        <v>285</v>
      </c>
      <c r="E7" s="597"/>
      <c r="F7" s="597"/>
      <c r="G7" s="582">
        <f t="shared" si="0"/>
        <v>0</v>
      </c>
      <c r="H7" s="582">
        <f t="shared" si="1"/>
        <v>0</v>
      </c>
      <c r="I7" s="583">
        <f t="shared" si="2"/>
        <v>0</v>
      </c>
    </row>
    <row r="8" spans="1:9" ht="12">
      <c r="A8" s="542" t="s">
        <v>4940</v>
      </c>
      <c r="B8" s="584" t="s">
        <v>4959</v>
      </c>
      <c r="C8" s="500" t="s">
        <v>4946</v>
      </c>
      <c r="D8" s="581">
        <v>190</v>
      </c>
      <c r="E8" s="597"/>
      <c r="F8" s="597"/>
      <c r="G8" s="582">
        <f t="shared" si="0"/>
        <v>0</v>
      </c>
      <c r="H8" s="582">
        <f t="shared" si="1"/>
        <v>0</v>
      </c>
      <c r="I8" s="583">
        <f t="shared" si="2"/>
        <v>0</v>
      </c>
    </row>
    <row r="9" spans="1:9" ht="12">
      <c r="A9" s="542" t="s">
        <v>4940</v>
      </c>
      <c r="B9" s="584" t="s">
        <v>4960</v>
      </c>
      <c r="C9" s="500" t="s">
        <v>4946</v>
      </c>
      <c r="D9" s="581">
        <v>55</v>
      </c>
      <c r="E9" s="597"/>
      <c r="F9" s="597"/>
      <c r="G9" s="582">
        <f t="shared" si="0"/>
        <v>0</v>
      </c>
      <c r="H9" s="582">
        <f t="shared" si="1"/>
        <v>0</v>
      </c>
      <c r="I9" s="583">
        <f t="shared" si="2"/>
        <v>0</v>
      </c>
    </row>
    <row r="10" spans="1:9" ht="12">
      <c r="A10" s="542" t="s">
        <v>4940</v>
      </c>
      <c r="B10" s="584" t="s">
        <v>4961</v>
      </c>
      <c r="C10" s="500" t="s">
        <v>4946</v>
      </c>
      <c r="D10" s="543">
        <v>8</v>
      </c>
      <c r="E10" s="597"/>
      <c r="F10" s="597"/>
      <c r="G10" s="582">
        <f t="shared" si="0"/>
        <v>0</v>
      </c>
      <c r="H10" s="582">
        <f t="shared" si="1"/>
        <v>0</v>
      </c>
      <c r="I10" s="583">
        <f t="shared" si="2"/>
        <v>0</v>
      </c>
    </row>
    <row r="11" spans="1:9" ht="12">
      <c r="A11" s="542" t="s">
        <v>4940</v>
      </c>
      <c r="B11" s="584" t="s">
        <v>4962</v>
      </c>
      <c r="C11" s="500" t="s">
        <v>4946</v>
      </c>
      <c r="D11" s="543">
        <v>130</v>
      </c>
      <c r="E11" s="597"/>
      <c r="F11" s="597"/>
      <c r="G11" s="582">
        <f t="shared" si="0"/>
        <v>0</v>
      </c>
      <c r="H11" s="582">
        <f t="shared" si="1"/>
        <v>0</v>
      </c>
      <c r="I11" s="583">
        <f t="shared" si="2"/>
        <v>0</v>
      </c>
    </row>
    <row r="12" spans="1:9" ht="12">
      <c r="A12" s="542" t="s">
        <v>4940</v>
      </c>
      <c r="B12" s="584" t="s">
        <v>4963</v>
      </c>
      <c r="C12" s="500" t="s">
        <v>4946</v>
      </c>
      <c r="D12" s="543">
        <v>1</v>
      </c>
      <c r="E12" s="597"/>
      <c r="F12" s="597"/>
      <c r="G12" s="582">
        <f t="shared" si="0"/>
        <v>0</v>
      </c>
      <c r="H12" s="582">
        <f t="shared" si="1"/>
        <v>0</v>
      </c>
      <c r="I12" s="583">
        <f t="shared" si="2"/>
        <v>0</v>
      </c>
    </row>
    <row r="13" spans="1:9" ht="12">
      <c r="A13" s="542" t="s">
        <v>4940</v>
      </c>
      <c r="B13" s="584" t="s">
        <v>4964</v>
      </c>
      <c r="C13" s="500" t="s">
        <v>4946</v>
      </c>
      <c r="D13" s="543">
        <v>8</v>
      </c>
      <c r="E13" s="597"/>
      <c r="F13" s="597"/>
      <c r="G13" s="582">
        <f t="shared" si="0"/>
        <v>0</v>
      </c>
      <c r="H13" s="582">
        <f t="shared" si="1"/>
        <v>0</v>
      </c>
      <c r="I13" s="583">
        <f t="shared" si="2"/>
        <v>0</v>
      </c>
    </row>
    <row r="14" spans="1:9" ht="12">
      <c r="A14" s="542" t="s">
        <v>4940</v>
      </c>
      <c r="B14" s="584" t="s">
        <v>4965</v>
      </c>
      <c r="C14" s="500" t="s">
        <v>4946</v>
      </c>
      <c r="D14" s="543">
        <v>2</v>
      </c>
      <c r="E14" s="597"/>
      <c r="F14" s="597"/>
      <c r="G14" s="582">
        <f t="shared" si="0"/>
        <v>0</v>
      </c>
      <c r="H14" s="582">
        <f t="shared" si="1"/>
        <v>0</v>
      </c>
      <c r="I14" s="583">
        <f t="shared" si="2"/>
        <v>0</v>
      </c>
    </row>
    <row r="15" spans="1:9" ht="12">
      <c r="A15" s="542" t="s">
        <v>4940</v>
      </c>
      <c r="B15" s="584" t="s">
        <v>4966</v>
      </c>
      <c r="C15" s="500" t="s">
        <v>4946</v>
      </c>
      <c r="D15" s="543">
        <v>8</v>
      </c>
      <c r="E15" s="597"/>
      <c r="F15" s="597"/>
      <c r="G15" s="582">
        <f t="shared" si="0"/>
        <v>0</v>
      </c>
      <c r="H15" s="582">
        <f>F15*D15</f>
        <v>0</v>
      </c>
      <c r="I15" s="583">
        <f t="shared" si="2"/>
        <v>0</v>
      </c>
    </row>
    <row r="16" spans="1:9" ht="12">
      <c r="A16" s="542" t="s">
        <v>4940</v>
      </c>
      <c r="B16" s="584" t="s">
        <v>4967</v>
      </c>
      <c r="C16" s="500" t="s">
        <v>4858</v>
      </c>
      <c r="D16" s="543">
        <v>40</v>
      </c>
      <c r="E16" s="597"/>
      <c r="F16" s="597"/>
      <c r="G16" s="582">
        <f t="shared" si="0"/>
        <v>0</v>
      </c>
      <c r="H16" s="582">
        <f aca="true" t="shared" si="3" ref="H16:H20">F16*D16</f>
        <v>0</v>
      </c>
      <c r="I16" s="583">
        <f t="shared" si="2"/>
        <v>0</v>
      </c>
    </row>
    <row r="17" spans="1:9" ht="12">
      <c r="A17" s="542" t="s">
        <v>4940</v>
      </c>
      <c r="B17" s="584" t="s">
        <v>4968</v>
      </c>
      <c r="C17" s="500" t="s">
        <v>4858</v>
      </c>
      <c r="D17" s="543">
        <v>24</v>
      </c>
      <c r="E17" s="597"/>
      <c r="F17" s="597"/>
      <c r="G17" s="582">
        <f t="shared" si="0"/>
        <v>0</v>
      </c>
      <c r="H17" s="582">
        <f t="shared" si="3"/>
        <v>0</v>
      </c>
      <c r="I17" s="583">
        <f t="shared" si="2"/>
        <v>0</v>
      </c>
    </row>
    <row r="18" spans="1:9" ht="12">
      <c r="A18" s="542" t="s">
        <v>4940</v>
      </c>
      <c r="B18" s="584" t="s">
        <v>4969</v>
      </c>
      <c r="C18" s="500" t="s">
        <v>4858</v>
      </c>
      <c r="D18" s="543">
        <v>25</v>
      </c>
      <c r="E18" s="597"/>
      <c r="F18" s="597"/>
      <c r="G18" s="582">
        <f t="shared" si="0"/>
        <v>0</v>
      </c>
      <c r="H18" s="582">
        <f t="shared" si="3"/>
        <v>0</v>
      </c>
      <c r="I18" s="583">
        <f t="shared" si="2"/>
        <v>0</v>
      </c>
    </row>
    <row r="19" spans="1:9" ht="12">
      <c r="A19" s="542" t="s">
        <v>4940</v>
      </c>
      <c r="B19" s="584" t="s">
        <v>4970</v>
      </c>
      <c r="C19" s="500" t="s">
        <v>4858</v>
      </c>
      <c r="D19" s="543">
        <v>11</v>
      </c>
      <c r="E19" s="597"/>
      <c r="F19" s="597"/>
      <c r="G19" s="582">
        <f t="shared" si="0"/>
        <v>0</v>
      </c>
      <c r="H19" s="582">
        <f t="shared" si="3"/>
        <v>0</v>
      </c>
      <c r="I19" s="583">
        <f t="shared" si="2"/>
        <v>0</v>
      </c>
    </row>
    <row r="20" spans="1:9" ht="12">
      <c r="A20" s="542" t="s">
        <v>4940</v>
      </c>
      <c r="B20" s="584" t="s">
        <v>4971</v>
      </c>
      <c r="C20" s="500" t="s">
        <v>2653</v>
      </c>
      <c r="D20" s="543">
        <v>1</v>
      </c>
      <c r="E20" s="597"/>
      <c r="F20" s="597"/>
      <c r="G20" s="582">
        <f t="shared" si="0"/>
        <v>0</v>
      </c>
      <c r="H20" s="582">
        <f t="shared" si="3"/>
        <v>0</v>
      </c>
      <c r="I20" s="583">
        <f t="shared" si="2"/>
        <v>0</v>
      </c>
    </row>
    <row r="21" spans="1:9" ht="12">
      <c r="A21" s="542" t="s">
        <v>4940</v>
      </c>
      <c r="B21" s="584" t="s">
        <v>4972</v>
      </c>
      <c r="C21" s="500" t="s">
        <v>4946</v>
      </c>
      <c r="D21" s="543">
        <v>8</v>
      </c>
      <c r="E21" s="597"/>
      <c r="F21" s="597"/>
      <c r="G21" s="582">
        <f t="shared" si="0"/>
        <v>0</v>
      </c>
      <c r="H21" s="582">
        <f t="shared" si="1"/>
        <v>0</v>
      </c>
      <c r="I21" s="583">
        <f t="shared" si="2"/>
        <v>0</v>
      </c>
    </row>
    <row r="22" spans="1:9" ht="12">
      <c r="A22" s="542" t="s">
        <v>4940</v>
      </c>
      <c r="B22" s="584" t="s">
        <v>4973</v>
      </c>
      <c r="C22" s="500" t="s">
        <v>4946</v>
      </c>
      <c r="D22" s="543">
        <v>8</v>
      </c>
      <c r="E22" s="597"/>
      <c r="F22" s="597"/>
      <c r="G22" s="582">
        <f t="shared" si="0"/>
        <v>0</v>
      </c>
      <c r="H22" s="582">
        <f t="shared" si="1"/>
        <v>0</v>
      </c>
      <c r="I22" s="583">
        <f t="shared" si="2"/>
        <v>0</v>
      </c>
    </row>
    <row r="23" spans="1:9" ht="12">
      <c r="A23" s="542" t="s">
        <v>4940</v>
      </c>
      <c r="B23" s="584" t="s">
        <v>4974</v>
      </c>
      <c r="C23" s="500" t="s">
        <v>4946</v>
      </c>
      <c r="D23" s="543">
        <v>24</v>
      </c>
      <c r="E23" s="597"/>
      <c r="F23" s="597"/>
      <c r="G23" s="582">
        <f t="shared" si="0"/>
        <v>0</v>
      </c>
      <c r="H23" s="582">
        <f t="shared" si="1"/>
        <v>0</v>
      </c>
      <c r="I23" s="583">
        <f t="shared" si="2"/>
        <v>0</v>
      </c>
    </row>
    <row r="24" spans="1:9" ht="12">
      <c r="A24" s="542" t="s">
        <v>4940</v>
      </c>
      <c r="B24" s="584" t="s">
        <v>4975</v>
      </c>
      <c r="C24" s="500" t="s">
        <v>4946</v>
      </c>
      <c r="D24" s="543">
        <v>55</v>
      </c>
      <c r="E24" s="597"/>
      <c r="F24" s="597"/>
      <c r="G24" s="582">
        <f t="shared" si="0"/>
        <v>0</v>
      </c>
      <c r="H24" s="582">
        <f t="shared" si="1"/>
        <v>0</v>
      </c>
      <c r="I24" s="583">
        <f t="shared" si="2"/>
        <v>0</v>
      </c>
    </row>
    <row r="25" spans="1:9" ht="12">
      <c r="A25" s="542" t="s">
        <v>4940</v>
      </c>
      <c r="B25" s="584" t="s">
        <v>4976</v>
      </c>
      <c r="C25" s="500" t="s">
        <v>4858</v>
      </c>
      <c r="D25" s="543">
        <v>55</v>
      </c>
      <c r="E25" s="597"/>
      <c r="F25" s="597"/>
      <c r="G25" s="582">
        <f t="shared" si="0"/>
        <v>0</v>
      </c>
      <c r="H25" s="582">
        <f t="shared" si="1"/>
        <v>0</v>
      </c>
      <c r="I25" s="583">
        <f t="shared" si="2"/>
        <v>0</v>
      </c>
    </row>
    <row r="26" spans="1:9" ht="12">
      <c r="A26" s="542"/>
      <c r="B26" s="584" t="s">
        <v>4977</v>
      </c>
      <c r="C26" s="500" t="s">
        <v>2653</v>
      </c>
      <c r="D26" s="543">
        <v>1</v>
      </c>
      <c r="E26" s="597"/>
      <c r="F26" s="597"/>
      <c r="G26" s="582">
        <f t="shared" si="0"/>
        <v>0</v>
      </c>
      <c r="H26" s="582">
        <f t="shared" si="1"/>
        <v>0</v>
      </c>
      <c r="I26" s="583">
        <f t="shared" si="2"/>
        <v>0</v>
      </c>
    </row>
    <row r="27" spans="1:9" ht="12">
      <c r="A27" s="542"/>
      <c r="B27" s="584"/>
      <c r="C27" s="500"/>
      <c r="D27" s="543"/>
      <c r="E27" s="543"/>
      <c r="F27" s="544"/>
      <c r="G27" s="582"/>
      <c r="H27" s="582"/>
      <c r="I27" s="585"/>
    </row>
    <row r="28" spans="1:9" ht="12">
      <c r="A28" s="586" t="s">
        <v>4821</v>
      </c>
      <c r="B28" s="587" t="s">
        <v>4978</v>
      </c>
      <c r="C28" s="588"/>
      <c r="D28" s="589"/>
      <c r="E28" s="589"/>
      <c r="F28" s="590"/>
      <c r="G28" s="582"/>
      <c r="H28" s="582"/>
      <c r="I28" s="591">
        <f>SUM(I29:I38)</f>
        <v>0</v>
      </c>
    </row>
    <row r="29" spans="1:9" ht="12">
      <c r="A29" s="542" t="s">
        <v>4821</v>
      </c>
      <c r="B29" s="580" t="s">
        <v>4979</v>
      </c>
      <c r="C29" s="542" t="s">
        <v>335</v>
      </c>
      <c r="D29" s="581">
        <v>120</v>
      </c>
      <c r="E29" s="544">
        <v>0</v>
      </c>
      <c r="F29" s="553"/>
      <c r="G29" s="582">
        <f t="shared" si="0"/>
        <v>0</v>
      </c>
      <c r="H29" s="582">
        <f t="shared" si="1"/>
        <v>0</v>
      </c>
      <c r="I29" s="585">
        <f>H29+G29</f>
        <v>0</v>
      </c>
    </row>
    <row r="30" spans="1:9" ht="12">
      <c r="A30" s="542" t="s">
        <v>4821</v>
      </c>
      <c r="B30" s="584" t="s">
        <v>4980</v>
      </c>
      <c r="C30" s="500" t="s">
        <v>335</v>
      </c>
      <c r="D30" s="592">
        <v>120</v>
      </c>
      <c r="E30" s="544">
        <v>0</v>
      </c>
      <c r="F30" s="553"/>
      <c r="G30" s="582">
        <f t="shared" si="0"/>
        <v>0</v>
      </c>
      <c r="H30" s="582">
        <f t="shared" si="1"/>
        <v>0</v>
      </c>
      <c r="I30" s="585">
        <f aca="true" t="shared" si="4" ref="I30:I34">H30+G30</f>
        <v>0</v>
      </c>
    </row>
    <row r="31" spans="1:9" ht="12">
      <c r="A31" s="542" t="s">
        <v>4821</v>
      </c>
      <c r="B31" s="584" t="s">
        <v>4981</v>
      </c>
      <c r="C31" s="500" t="s">
        <v>335</v>
      </c>
      <c r="D31" s="543">
        <v>120</v>
      </c>
      <c r="E31" s="544">
        <v>0</v>
      </c>
      <c r="F31" s="553"/>
      <c r="G31" s="582">
        <f t="shared" si="0"/>
        <v>0</v>
      </c>
      <c r="H31" s="582">
        <f t="shared" si="1"/>
        <v>0</v>
      </c>
      <c r="I31" s="585">
        <f t="shared" si="4"/>
        <v>0</v>
      </c>
    </row>
    <row r="32" spans="1:9" ht="12">
      <c r="A32" s="542" t="s">
        <v>4821</v>
      </c>
      <c r="B32" s="584" t="s">
        <v>4982</v>
      </c>
      <c r="C32" s="500" t="s">
        <v>2653</v>
      </c>
      <c r="D32" s="543">
        <v>1</v>
      </c>
      <c r="E32" s="544">
        <v>0</v>
      </c>
      <c r="F32" s="553"/>
      <c r="G32" s="582">
        <f t="shared" si="0"/>
        <v>0</v>
      </c>
      <c r="H32" s="582">
        <f t="shared" si="1"/>
        <v>0</v>
      </c>
      <c r="I32" s="585">
        <f t="shared" si="4"/>
        <v>0</v>
      </c>
    </row>
    <row r="33" spans="1:9" ht="12">
      <c r="A33" s="542" t="s">
        <v>4821</v>
      </c>
      <c r="B33" s="584" t="s">
        <v>4983</v>
      </c>
      <c r="C33" s="500" t="s">
        <v>2653</v>
      </c>
      <c r="D33" s="543">
        <v>1</v>
      </c>
      <c r="E33" s="544">
        <v>0</v>
      </c>
      <c r="F33" s="553"/>
      <c r="G33" s="582">
        <f t="shared" si="0"/>
        <v>0</v>
      </c>
      <c r="H33" s="582">
        <f t="shared" si="1"/>
        <v>0</v>
      </c>
      <c r="I33" s="585">
        <f t="shared" si="4"/>
        <v>0</v>
      </c>
    </row>
    <row r="34" spans="1:9" ht="12">
      <c r="A34" s="542" t="s">
        <v>4821</v>
      </c>
      <c r="B34" s="584" t="s">
        <v>4829</v>
      </c>
      <c r="C34" s="500" t="s">
        <v>2653</v>
      </c>
      <c r="D34" s="543">
        <v>1</v>
      </c>
      <c r="E34" s="544">
        <v>0</v>
      </c>
      <c r="F34" s="553"/>
      <c r="G34" s="582">
        <f t="shared" si="0"/>
        <v>0</v>
      </c>
      <c r="H34" s="582">
        <f t="shared" si="1"/>
        <v>0</v>
      </c>
      <c r="I34" s="585">
        <f t="shared" si="4"/>
        <v>0</v>
      </c>
    </row>
    <row r="35" spans="1:9" ht="12">
      <c r="A35" s="542" t="s">
        <v>4821</v>
      </c>
      <c r="B35" s="593" t="s">
        <v>4984</v>
      </c>
      <c r="C35" s="500"/>
      <c r="D35" s="547">
        <v>0.03</v>
      </c>
      <c r="E35" s="594"/>
      <c r="F35" s="544"/>
      <c r="G35" s="544"/>
      <c r="H35" s="544">
        <f>SUM(H5:H34)</f>
        <v>0</v>
      </c>
      <c r="I35" s="595">
        <f>H35*0.03</f>
        <v>0</v>
      </c>
    </row>
    <row r="36" spans="1:9" ht="12">
      <c r="A36" s="542" t="s">
        <v>4821</v>
      </c>
      <c r="B36" s="596" t="s">
        <v>4985</v>
      </c>
      <c r="C36" s="500"/>
      <c r="D36" s="549">
        <v>0.045</v>
      </c>
      <c r="E36" s="594"/>
      <c r="F36" s="544"/>
      <c r="G36" s="544"/>
      <c r="H36" s="544">
        <f>SUM(G5:G34)</f>
        <v>0</v>
      </c>
      <c r="I36" s="595">
        <f>H36*0.045</f>
        <v>0</v>
      </c>
    </row>
    <row r="37" spans="1:9" ht="12">
      <c r="A37" s="542" t="s">
        <v>4821</v>
      </c>
      <c r="B37" s="593" t="s">
        <v>4986</v>
      </c>
      <c r="C37" s="500"/>
      <c r="D37" s="547">
        <v>0.03</v>
      </c>
      <c r="E37" s="594"/>
      <c r="F37" s="544"/>
      <c r="G37" s="544"/>
      <c r="H37" s="544">
        <f>SUM(G5:G34)</f>
        <v>0</v>
      </c>
      <c r="I37" s="595">
        <f>H37*0.03</f>
        <v>0</v>
      </c>
    </row>
    <row r="38" spans="1:9" ht="12">
      <c r="A38" s="542" t="s">
        <v>4821</v>
      </c>
      <c r="B38" s="526" t="s">
        <v>4987</v>
      </c>
      <c r="C38" s="550"/>
      <c r="D38" s="551">
        <v>0.05</v>
      </c>
      <c r="E38" s="594"/>
      <c r="F38" s="552"/>
      <c r="G38" s="552"/>
      <c r="H38" s="552">
        <f>SUM(G5:G6)</f>
        <v>0</v>
      </c>
      <c r="I38" s="595">
        <f>H38*0.05</f>
        <v>0</v>
      </c>
    </row>
  </sheetData>
  <sheetProtection algorithmName="SHA-512" hashValue="F81g23xXw72rkwsfNoidj3Di3QAwfVvXq7L/1ShLVIgjmOYaAdnND2LdcHQ9vv5ek0v+sQrzKI6v6r72vxVpxw==" saltValue="UXTBoNzZ8OqzEF8gjZmtxA==" spinCount="100000" sheet="1" objects="1" scenarios="1"/>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topLeftCell="A1">
      <selection activeCell="E14" sqref="E14"/>
    </sheetView>
  </sheetViews>
  <sheetFormatPr defaultColWidth="9.140625" defaultRowHeight="12"/>
  <cols>
    <col min="2" max="2" width="53.421875" style="0" customWidth="1"/>
    <col min="4" max="4" width="11.8515625" style="0" customWidth="1"/>
    <col min="5" max="5" width="19.00390625" style="0" customWidth="1"/>
    <col min="6" max="6" width="19.28125" style="0" customWidth="1"/>
  </cols>
  <sheetData>
    <row r="1" spans="1:6" ht="12">
      <c r="A1" s="436" t="s">
        <v>53</v>
      </c>
      <c r="B1" s="436" t="s">
        <v>50</v>
      </c>
      <c r="C1" s="436" t="s">
        <v>155</v>
      </c>
      <c r="D1" s="598" t="s">
        <v>156</v>
      </c>
      <c r="E1" s="599" t="s">
        <v>157</v>
      </c>
      <c r="F1" s="437" t="s">
        <v>121</v>
      </c>
    </row>
    <row r="2" spans="1:6" ht="15.75">
      <c r="A2" s="438" t="s">
        <v>165</v>
      </c>
      <c r="B2" s="600"/>
      <c r="C2" s="601"/>
      <c r="D2" s="602"/>
      <c r="E2" s="603"/>
      <c r="F2" s="604">
        <f>SUM(F5:F30)</f>
        <v>0</v>
      </c>
    </row>
    <row r="3" spans="1:6" ht="12">
      <c r="A3" s="605"/>
      <c r="B3" s="606"/>
      <c r="C3" s="607"/>
      <c r="D3" s="608"/>
      <c r="E3" s="609"/>
      <c r="F3" s="610"/>
    </row>
    <row r="4" spans="1:6" ht="12">
      <c r="A4" s="611" t="s">
        <v>4821</v>
      </c>
      <c r="B4" s="612" t="s">
        <v>4822</v>
      </c>
      <c r="C4" s="611"/>
      <c r="D4" s="613"/>
      <c r="E4" s="614"/>
      <c r="F4" s="615"/>
    </row>
    <row r="5" spans="1:6" ht="12">
      <c r="A5" s="616" t="s">
        <v>4821</v>
      </c>
      <c r="B5" s="617" t="s">
        <v>4823</v>
      </c>
      <c r="C5" s="618" t="s">
        <v>3305</v>
      </c>
      <c r="D5" s="619">
        <v>15</v>
      </c>
      <c r="E5" s="627"/>
      <c r="F5" s="620">
        <f aca="true" t="shared" si="0" ref="F5:F30">E5*D5</f>
        <v>0</v>
      </c>
    </row>
    <row r="6" spans="1:6" ht="12">
      <c r="A6" s="616" t="s">
        <v>4821</v>
      </c>
      <c r="B6" s="621" t="s">
        <v>4824</v>
      </c>
      <c r="C6" s="616" t="s">
        <v>231</v>
      </c>
      <c r="D6" s="622">
        <v>4</v>
      </c>
      <c r="E6" s="628"/>
      <c r="F6" s="620">
        <f t="shared" si="0"/>
        <v>0</v>
      </c>
    </row>
    <row r="7" spans="1:6" ht="12">
      <c r="A7" s="616" t="s">
        <v>4821</v>
      </c>
      <c r="B7" s="621" t="s">
        <v>4825</v>
      </c>
      <c r="C7" s="616" t="s">
        <v>231</v>
      </c>
      <c r="D7" s="622">
        <v>4</v>
      </c>
      <c r="E7" s="628"/>
      <c r="F7" s="620">
        <f t="shared" si="0"/>
        <v>0</v>
      </c>
    </row>
    <row r="8" spans="1:6" ht="12">
      <c r="A8" s="616" t="s">
        <v>4821</v>
      </c>
      <c r="B8" s="621" t="s">
        <v>4826</v>
      </c>
      <c r="C8" s="616" t="s">
        <v>3305</v>
      </c>
      <c r="D8" s="622">
        <v>20</v>
      </c>
      <c r="E8" s="628"/>
      <c r="F8" s="620">
        <f t="shared" si="0"/>
        <v>0</v>
      </c>
    </row>
    <row r="9" spans="1:6" ht="12">
      <c r="A9" s="616" t="s">
        <v>4821</v>
      </c>
      <c r="B9" s="623" t="s">
        <v>4827</v>
      </c>
      <c r="C9" s="618" t="s">
        <v>3305</v>
      </c>
      <c r="D9" s="624">
        <v>12</v>
      </c>
      <c r="E9" s="627"/>
      <c r="F9" s="620">
        <f t="shared" si="0"/>
        <v>0</v>
      </c>
    </row>
    <row r="10" spans="1:6" ht="12">
      <c r="A10" s="616" t="s">
        <v>4821</v>
      </c>
      <c r="B10" s="625" t="s">
        <v>4828</v>
      </c>
      <c r="C10" s="618" t="s">
        <v>2653</v>
      </c>
      <c r="D10" s="619">
        <v>1</v>
      </c>
      <c r="E10" s="627"/>
      <c r="F10" s="620">
        <f t="shared" si="0"/>
        <v>0</v>
      </c>
    </row>
    <row r="11" spans="1:6" ht="12">
      <c r="A11" s="616" t="s">
        <v>4821</v>
      </c>
      <c r="B11" s="625" t="s">
        <v>4829</v>
      </c>
      <c r="C11" s="618" t="s">
        <v>2653</v>
      </c>
      <c r="D11" s="619">
        <v>1</v>
      </c>
      <c r="E11" s="627"/>
      <c r="F11" s="620">
        <f t="shared" si="0"/>
        <v>0</v>
      </c>
    </row>
    <row r="12" spans="1:6" ht="12">
      <c r="A12" s="616" t="s">
        <v>4821</v>
      </c>
      <c r="B12" s="617" t="s">
        <v>4830</v>
      </c>
      <c r="C12" s="618" t="s">
        <v>3305</v>
      </c>
      <c r="D12" s="619">
        <v>8</v>
      </c>
      <c r="E12" s="627"/>
      <c r="F12" s="620">
        <f t="shared" si="0"/>
        <v>0</v>
      </c>
    </row>
    <row r="13" spans="1:6" ht="12">
      <c r="A13" s="616" t="s">
        <v>4821</v>
      </c>
      <c r="B13" s="626" t="s">
        <v>4831</v>
      </c>
      <c r="C13" s="618" t="s">
        <v>3305</v>
      </c>
      <c r="D13" s="619">
        <v>5</v>
      </c>
      <c r="E13" s="627"/>
      <c r="F13" s="620">
        <f t="shared" si="0"/>
        <v>0</v>
      </c>
    </row>
    <row r="14" spans="1:6" ht="12">
      <c r="A14" s="616" t="s">
        <v>4821</v>
      </c>
      <c r="B14" s="626" t="s">
        <v>4832</v>
      </c>
      <c r="C14" s="618" t="s">
        <v>3305</v>
      </c>
      <c r="D14" s="619">
        <v>15</v>
      </c>
      <c r="E14" s="627"/>
      <c r="F14" s="620">
        <f t="shared" si="0"/>
        <v>0</v>
      </c>
    </row>
    <row r="15" spans="1:6" ht="12">
      <c r="A15" s="616" t="s">
        <v>4821</v>
      </c>
      <c r="B15" s="625" t="s">
        <v>4833</v>
      </c>
      <c r="C15" s="618" t="s">
        <v>2653</v>
      </c>
      <c r="D15" s="619">
        <v>1</v>
      </c>
      <c r="E15" s="627"/>
      <c r="F15" s="620">
        <f t="shared" si="0"/>
        <v>0</v>
      </c>
    </row>
    <row r="16" spans="1:6" ht="12">
      <c r="A16" s="616" t="s">
        <v>4821</v>
      </c>
      <c r="B16" s="625" t="s">
        <v>4834</v>
      </c>
      <c r="C16" s="618" t="s">
        <v>3305</v>
      </c>
      <c r="D16" s="619">
        <v>10</v>
      </c>
      <c r="E16" s="627"/>
      <c r="F16" s="620">
        <f t="shared" si="0"/>
        <v>0</v>
      </c>
    </row>
    <row r="17" spans="1:6" ht="12">
      <c r="A17" s="616" t="s">
        <v>4821</v>
      </c>
      <c r="B17" s="625" t="s">
        <v>4835</v>
      </c>
      <c r="C17" s="618" t="s">
        <v>2653</v>
      </c>
      <c r="D17" s="619">
        <v>1</v>
      </c>
      <c r="E17" s="627"/>
      <c r="F17" s="620">
        <f t="shared" si="0"/>
        <v>0</v>
      </c>
    </row>
    <row r="18" spans="1:6" ht="12">
      <c r="A18" s="616" t="s">
        <v>4821</v>
      </c>
      <c r="B18" s="625" t="s">
        <v>4836</v>
      </c>
      <c r="C18" s="618" t="s">
        <v>3305</v>
      </c>
      <c r="D18" s="619">
        <v>25</v>
      </c>
      <c r="E18" s="627"/>
      <c r="F18" s="620">
        <f t="shared" si="0"/>
        <v>0</v>
      </c>
    </row>
    <row r="19" spans="1:6" ht="12">
      <c r="A19" s="616" t="s">
        <v>4821</v>
      </c>
      <c r="B19" s="625" t="s">
        <v>4837</v>
      </c>
      <c r="C19" s="618" t="s">
        <v>4838</v>
      </c>
      <c r="D19" s="619">
        <v>3</v>
      </c>
      <c r="E19" s="627"/>
      <c r="F19" s="620">
        <f t="shared" si="0"/>
        <v>0</v>
      </c>
    </row>
    <row r="20" spans="1:6" ht="12">
      <c r="A20" s="616" t="s">
        <v>4821</v>
      </c>
      <c r="B20" s="625" t="s">
        <v>4839</v>
      </c>
      <c r="C20" s="618" t="s">
        <v>2653</v>
      </c>
      <c r="D20" s="619">
        <v>1</v>
      </c>
      <c r="E20" s="627"/>
      <c r="F20" s="620">
        <f t="shared" si="0"/>
        <v>0</v>
      </c>
    </row>
    <row r="21" spans="1:6" ht="12">
      <c r="A21" s="616" t="s">
        <v>4821</v>
      </c>
      <c r="B21" s="625" t="s">
        <v>4840</v>
      </c>
      <c r="C21" s="618" t="s">
        <v>2653</v>
      </c>
      <c r="D21" s="619">
        <v>1</v>
      </c>
      <c r="E21" s="627"/>
      <c r="F21" s="620">
        <f t="shared" si="0"/>
        <v>0</v>
      </c>
    </row>
    <row r="22" spans="1:6" ht="12">
      <c r="A22" s="616" t="s">
        <v>4821</v>
      </c>
      <c r="B22" s="625" t="s">
        <v>4841</v>
      </c>
      <c r="C22" s="618" t="s">
        <v>3305</v>
      </c>
      <c r="D22" s="619">
        <v>30</v>
      </c>
      <c r="E22" s="627"/>
      <c r="F22" s="620">
        <f t="shared" si="0"/>
        <v>0</v>
      </c>
    </row>
    <row r="23" spans="1:6" ht="12">
      <c r="A23" s="616" t="s">
        <v>4821</v>
      </c>
      <c r="B23" s="625" t="s">
        <v>4842</v>
      </c>
      <c r="C23" s="618" t="s">
        <v>3305</v>
      </c>
      <c r="D23" s="619">
        <v>20</v>
      </c>
      <c r="E23" s="627"/>
      <c r="F23" s="620">
        <f t="shared" si="0"/>
        <v>0</v>
      </c>
    </row>
    <row r="24" spans="1:6" ht="12">
      <c r="A24" s="616" t="s">
        <v>4821</v>
      </c>
      <c r="B24" s="625" t="s">
        <v>4843</v>
      </c>
      <c r="C24" s="618" t="s">
        <v>3305</v>
      </c>
      <c r="D24" s="619">
        <v>16</v>
      </c>
      <c r="E24" s="627"/>
      <c r="F24" s="620">
        <f t="shared" si="0"/>
        <v>0</v>
      </c>
    </row>
    <row r="25" spans="1:6" ht="12">
      <c r="A25" s="616" t="s">
        <v>4821</v>
      </c>
      <c r="B25" s="625" t="s">
        <v>4844</v>
      </c>
      <c r="C25" s="618" t="s">
        <v>3305</v>
      </c>
      <c r="D25" s="619">
        <v>8</v>
      </c>
      <c r="E25" s="627"/>
      <c r="F25" s="620">
        <f t="shared" si="0"/>
        <v>0</v>
      </c>
    </row>
    <row r="26" spans="1:6" ht="12">
      <c r="A26" s="616" t="s">
        <v>4821</v>
      </c>
      <c r="B26" s="625" t="s">
        <v>4845</v>
      </c>
      <c r="C26" s="618" t="s">
        <v>3305</v>
      </c>
      <c r="D26" s="619">
        <v>10</v>
      </c>
      <c r="E26" s="627"/>
      <c r="F26" s="620">
        <f t="shared" si="0"/>
        <v>0</v>
      </c>
    </row>
    <row r="27" spans="1:6" ht="12">
      <c r="A27" s="616" t="s">
        <v>4821</v>
      </c>
      <c r="B27" s="625" t="s">
        <v>4846</v>
      </c>
      <c r="C27" s="618" t="s">
        <v>2653</v>
      </c>
      <c r="D27" s="619">
        <v>1</v>
      </c>
      <c r="E27" s="627"/>
      <c r="F27" s="620">
        <f t="shared" si="0"/>
        <v>0</v>
      </c>
    </row>
    <row r="28" spans="1:6" ht="12">
      <c r="A28" s="616" t="s">
        <v>4821</v>
      </c>
      <c r="B28" s="625" t="s">
        <v>4847</v>
      </c>
      <c r="C28" s="618" t="s">
        <v>3305</v>
      </c>
      <c r="D28" s="619">
        <v>8</v>
      </c>
      <c r="E28" s="627"/>
      <c r="F28" s="620">
        <f t="shared" si="0"/>
        <v>0</v>
      </c>
    </row>
    <row r="29" spans="1:6" ht="12">
      <c r="A29" s="616" t="s">
        <v>4821</v>
      </c>
      <c r="B29" s="625" t="s">
        <v>4848</v>
      </c>
      <c r="C29" s="618" t="s">
        <v>2653</v>
      </c>
      <c r="D29" s="619">
        <v>1</v>
      </c>
      <c r="E29" s="627"/>
      <c r="F29" s="620">
        <f t="shared" si="0"/>
        <v>0</v>
      </c>
    </row>
    <row r="30" spans="1:6" ht="12">
      <c r="A30" s="616" t="s">
        <v>4821</v>
      </c>
      <c r="B30" s="625" t="s">
        <v>4849</v>
      </c>
      <c r="C30" s="618" t="s">
        <v>3305</v>
      </c>
      <c r="D30" s="619">
        <v>4</v>
      </c>
      <c r="E30" s="627"/>
      <c r="F30" s="620">
        <f t="shared" si="0"/>
        <v>0</v>
      </c>
    </row>
  </sheetData>
  <sheetProtection algorithmName="SHA-512" hashValue="K/5HuBt1ckV81DW1VwhB7yZP+ILZeLI100gjpYYEp/lBuyjderW2tjt8b55RFHo8VCq7JBTTnWoccog21Ukg+g==" saltValue="qia3/d0GeYRirbNJaYyPqg==" spinCount="100000" sheet="1" objects="1" scenarios="1"/>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68" customWidth="1"/>
    <col min="2" max="2" width="1.7109375" style="168" customWidth="1"/>
    <col min="3" max="4" width="5.00390625" style="168" customWidth="1"/>
    <col min="5" max="5" width="11.7109375" style="168" customWidth="1"/>
    <col min="6" max="6" width="9.140625" style="168" customWidth="1"/>
    <col min="7" max="7" width="5.00390625" style="168" customWidth="1"/>
    <col min="8" max="8" width="77.8515625" style="168" customWidth="1"/>
    <col min="9" max="10" width="20.00390625" style="168" customWidth="1"/>
    <col min="11" max="11" width="1.7109375" style="168" customWidth="1"/>
  </cols>
  <sheetData>
    <row r="1" s="1" customFormat="1" ht="37.5" customHeight="1"/>
    <row r="2" spans="2:11" s="1" customFormat="1" ht="7.5" customHeight="1">
      <c r="B2" s="169"/>
      <c r="C2" s="170"/>
      <c r="D2" s="170"/>
      <c r="E2" s="170"/>
      <c r="F2" s="170"/>
      <c r="G2" s="170"/>
      <c r="H2" s="170"/>
      <c r="I2" s="170"/>
      <c r="J2" s="170"/>
      <c r="K2" s="171"/>
    </row>
    <row r="3" spans="2:11" s="17" customFormat="1" ht="45" customHeight="1">
      <c r="B3" s="172"/>
      <c r="C3" s="412" t="s">
        <v>4050</v>
      </c>
      <c r="D3" s="412"/>
      <c r="E3" s="412"/>
      <c r="F3" s="412"/>
      <c r="G3" s="412"/>
      <c r="H3" s="412"/>
      <c r="I3" s="412"/>
      <c r="J3" s="412"/>
      <c r="K3" s="173"/>
    </row>
    <row r="4" spans="2:11" s="1" customFormat="1" ht="25.5" customHeight="1">
      <c r="B4" s="174"/>
      <c r="C4" s="417" t="s">
        <v>4051</v>
      </c>
      <c r="D4" s="417"/>
      <c r="E4" s="417"/>
      <c r="F4" s="417"/>
      <c r="G4" s="417"/>
      <c r="H4" s="417"/>
      <c r="I4" s="417"/>
      <c r="J4" s="417"/>
      <c r="K4" s="175"/>
    </row>
    <row r="5" spans="2:11" s="1" customFormat="1" ht="5.25" customHeight="1">
      <c r="B5" s="174"/>
      <c r="C5" s="176"/>
      <c r="D5" s="176"/>
      <c r="E5" s="176"/>
      <c r="F5" s="176"/>
      <c r="G5" s="176"/>
      <c r="H5" s="176"/>
      <c r="I5" s="176"/>
      <c r="J5" s="176"/>
      <c r="K5" s="175"/>
    </row>
    <row r="6" spans="2:11" s="1" customFormat="1" ht="15" customHeight="1">
      <c r="B6" s="174"/>
      <c r="C6" s="416" t="s">
        <v>4052</v>
      </c>
      <c r="D6" s="416"/>
      <c r="E6" s="416"/>
      <c r="F6" s="416"/>
      <c r="G6" s="416"/>
      <c r="H6" s="416"/>
      <c r="I6" s="416"/>
      <c r="J6" s="416"/>
      <c r="K6" s="175"/>
    </row>
    <row r="7" spans="2:11" s="1" customFormat="1" ht="15" customHeight="1">
      <c r="B7" s="178"/>
      <c r="C7" s="416" t="s">
        <v>4053</v>
      </c>
      <c r="D7" s="416"/>
      <c r="E7" s="416"/>
      <c r="F7" s="416"/>
      <c r="G7" s="416"/>
      <c r="H7" s="416"/>
      <c r="I7" s="416"/>
      <c r="J7" s="416"/>
      <c r="K7" s="175"/>
    </row>
    <row r="8" spans="2:11" s="1" customFormat="1" ht="12.75" customHeight="1">
      <c r="B8" s="178"/>
      <c r="C8" s="177"/>
      <c r="D8" s="177"/>
      <c r="E8" s="177"/>
      <c r="F8" s="177"/>
      <c r="G8" s="177"/>
      <c r="H8" s="177"/>
      <c r="I8" s="177"/>
      <c r="J8" s="177"/>
      <c r="K8" s="175"/>
    </row>
    <row r="9" spans="2:11" s="1" customFormat="1" ht="15" customHeight="1">
      <c r="B9" s="178"/>
      <c r="C9" s="416" t="s">
        <v>4054</v>
      </c>
      <c r="D9" s="416"/>
      <c r="E9" s="416"/>
      <c r="F9" s="416"/>
      <c r="G9" s="416"/>
      <c r="H9" s="416"/>
      <c r="I9" s="416"/>
      <c r="J9" s="416"/>
      <c r="K9" s="175"/>
    </row>
    <row r="10" spans="2:11" s="1" customFormat="1" ht="15" customHeight="1">
      <c r="B10" s="178"/>
      <c r="C10" s="177"/>
      <c r="D10" s="416" t="s">
        <v>4055</v>
      </c>
      <c r="E10" s="416"/>
      <c r="F10" s="416"/>
      <c r="G10" s="416"/>
      <c r="H10" s="416"/>
      <c r="I10" s="416"/>
      <c r="J10" s="416"/>
      <c r="K10" s="175"/>
    </row>
    <row r="11" spans="2:11" s="1" customFormat="1" ht="15" customHeight="1">
      <c r="B11" s="178"/>
      <c r="C11" s="179"/>
      <c r="D11" s="416" t="s">
        <v>4056</v>
      </c>
      <c r="E11" s="416"/>
      <c r="F11" s="416"/>
      <c r="G11" s="416"/>
      <c r="H11" s="416"/>
      <c r="I11" s="416"/>
      <c r="J11" s="416"/>
      <c r="K11" s="175"/>
    </row>
    <row r="12" spans="2:11" s="1" customFormat="1" ht="15" customHeight="1">
      <c r="B12" s="178"/>
      <c r="C12" s="179"/>
      <c r="D12" s="177"/>
      <c r="E12" s="177"/>
      <c r="F12" s="177"/>
      <c r="G12" s="177"/>
      <c r="H12" s="177"/>
      <c r="I12" s="177"/>
      <c r="J12" s="177"/>
      <c r="K12" s="175"/>
    </row>
    <row r="13" spans="2:11" s="1" customFormat="1" ht="15" customHeight="1">
      <c r="B13" s="178"/>
      <c r="C13" s="179"/>
      <c r="D13" s="180" t="s">
        <v>4057</v>
      </c>
      <c r="E13" s="177"/>
      <c r="F13" s="177"/>
      <c r="G13" s="177"/>
      <c r="H13" s="177"/>
      <c r="I13" s="177"/>
      <c r="J13" s="177"/>
      <c r="K13" s="175"/>
    </row>
    <row r="14" spans="2:11" s="1" customFormat="1" ht="12.75" customHeight="1">
      <c r="B14" s="178"/>
      <c r="C14" s="179"/>
      <c r="D14" s="179"/>
      <c r="E14" s="179"/>
      <c r="F14" s="179"/>
      <c r="G14" s="179"/>
      <c r="H14" s="179"/>
      <c r="I14" s="179"/>
      <c r="J14" s="179"/>
      <c r="K14" s="175"/>
    </row>
    <row r="15" spans="2:11" s="1" customFormat="1" ht="15" customHeight="1">
      <c r="B15" s="178"/>
      <c r="C15" s="179"/>
      <c r="D15" s="416" t="s">
        <v>4058</v>
      </c>
      <c r="E15" s="416"/>
      <c r="F15" s="416"/>
      <c r="G15" s="416"/>
      <c r="H15" s="416"/>
      <c r="I15" s="416"/>
      <c r="J15" s="416"/>
      <c r="K15" s="175"/>
    </row>
    <row r="16" spans="2:11" s="1" customFormat="1" ht="15" customHeight="1">
      <c r="B16" s="178"/>
      <c r="C16" s="179"/>
      <c r="D16" s="416" t="s">
        <v>4059</v>
      </c>
      <c r="E16" s="416"/>
      <c r="F16" s="416"/>
      <c r="G16" s="416"/>
      <c r="H16" s="416"/>
      <c r="I16" s="416"/>
      <c r="J16" s="416"/>
      <c r="K16" s="175"/>
    </row>
    <row r="17" spans="2:11" s="1" customFormat="1" ht="15" customHeight="1">
      <c r="B17" s="178"/>
      <c r="C17" s="179"/>
      <c r="D17" s="416" t="s">
        <v>4060</v>
      </c>
      <c r="E17" s="416"/>
      <c r="F17" s="416"/>
      <c r="G17" s="416"/>
      <c r="H17" s="416"/>
      <c r="I17" s="416"/>
      <c r="J17" s="416"/>
      <c r="K17" s="175"/>
    </row>
    <row r="18" spans="2:11" s="1" customFormat="1" ht="15" customHeight="1">
      <c r="B18" s="178"/>
      <c r="C18" s="179"/>
      <c r="D18" s="179"/>
      <c r="E18" s="181" t="s">
        <v>75</v>
      </c>
      <c r="F18" s="416" t="s">
        <v>4061</v>
      </c>
      <c r="G18" s="416"/>
      <c r="H18" s="416"/>
      <c r="I18" s="416"/>
      <c r="J18" s="416"/>
      <c r="K18" s="175"/>
    </row>
    <row r="19" spans="2:11" s="1" customFormat="1" ht="15" customHeight="1">
      <c r="B19" s="178"/>
      <c r="C19" s="179"/>
      <c r="D19" s="179"/>
      <c r="E19" s="181" t="s">
        <v>4062</v>
      </c>
      <c r="F19" s="416" t="s">
        <v>4063</v>
      </c>
      <c r="G19" s="416"/>
      <c r="H19" s="416"/>
      <c r="I19" s="416"/>
      <c r="J19" s="416"/>
      <c r="K19" s="175"/>
    </row>
    <row r="20" spans="2:11" s="1" customFormat="1" ht="15" customHeight="1">
      <c r="B20" s="178"/>
      <c r="C20" s="179"/>
      <c r="D20" s="179"/>
      <c r="E20" s="181" t="s">
        <v>4064</v>
      </c>
      <c r="F20" s="416" t="s">
        <v>4065</v>
      </c>
      <c r="G20" s="416"/>
      <c r="H20" s="416"/>
      <c r="I20" s="416"/>
      <c r="J20" s="416"/>
      <c r="K20" s="175"/>
    </row>
    <row r="21" spans="2:11" s="1" customFormat="1" ht="15" customHeight="1">
      <c r="B21" s="178"/>
      <c r="C21" s="179"/>
      <c r="D21" s="179"/>
      <c r="E21" s="181" t="s">
        <v>114</v>
      </c>
      <c r="F21" s="416" t="s">
        <v>4066</v>
      </c>
      <c r="G21" s="416"/>
      <c r="H21" s="416"/>
      <c r="I21" s="416"/>
      <c r="J21" s="416"/>
      <c r="K21" s="175"/>
    </row>
    <row r="22" spans="2:11" s="1" customFormat="1" ht="15" customHeight="1">
      <c r="B22" s="178"/>
      <c r="C22" s="179"/>
      <c r="D22" s="179"/>
      <c r="E22" s="181" t="s">
        <v>4067</v>
      </c>
      <c r="F22" s="416" t="s">
        <v>4068</v>
      </c>
      <c r="G22" s="416"/>
      <c r="H22" s="416"/>
      <c r="I22" s="416"/>
      <c r="J22" s="416"/>
      <c r="K22" s="175"/>
    </row>
    <row r="23" spans="2:11" s="1" customFormat="1" ht="15" customHeight="1">
      <c r="B23" s="178"/>
      <c r="C23" s="179"/>
      <c r="D23" s="179"/>
      <c r="E23" s="181" t="s">
        <v>4069</v>
      </c>
      <c r="F23" s="416" t="s">
        <v>4070</v>
      </c>
      <c r="G23" s="416"/>
      <c r="H23" s="416"/>
      <c r="I23" s="416"/>
      <c r="J23" s="416"/>
      <c r="K23" s="175"/>
    </row>
    <row r="24" spans="2:11" s="1" customFormat="1" ht="12.75" customHeight="1">
      <c r="B24" s="178"/>
      <c r="C24" s="179"/>
      <c r="D24" s="179"/>
      <c r="E24" s="179"/>
      <c r="F24" s="179"/>
      <c r="G24" s="179"/>
      <c r="H24" s="179"/>
      <c r="I24" s="179"/>
      <c r="J24" s="179"/>
      <c r="K24" s="175"/>
    </row>
    <row r="25" spans="2:11" s="1" customFormat="1" ht="15" customHeight="1">
      <c r="B25" s="178"/>
      <c r="C25" s="416" t="s">
        <v>4071</v>
      </c>
      <c r="D25" s="416"/>
      <c r="E25" s="416"/>
      <c r="F25" s="416"/>
      <c r="G25" s="416"/>
      <c r="H25" s="416"/>
      <c r="I25" s="416"/>
      <c r="J25" s="416"/>
      <c r="K25" s="175"/>
    </row>
    <row r="26" spans="2:11" s="1" customFormat="1" ht="15" customHeight="1">
      <c r="B26" s="178"/>
      <c r="C26" s="416" t="s">
        <v>4072</v>
      </c>
      <c r="D26" s="416"/>
      <c r="E26" s="416"/>
      <c r="F26" s="416"/>
      <c r="G26" s="416"/>
      <c r="H26" s="416"/>
      <c r="I26" s="416"/>
      <c r="J26" s="416"/>
      <c r="K26" s="175"/>
    </row>
    <row r="27" spans="2:11" s="1" customFormat="1" ht="15" customHeight="1">
      <c r="B27" s="178"/>
      <c r="C27" s="177"/>
      <c r="D27" s="416" t="s">
        <v>4073</v>
      </c>
      <c r="E27" s="416"/>
      <c r="F27" s="416"/>
      <c r="G27" s="416"/>
      <c r="H27" s="416"/>
      <c r="I27" s="416"/>
      <c r="J27" s="416"/>
      <c r="K27" s="175"/>
    </row>
    <row r="28" spans="2:11" s="1" customFormat="1" ht="15" customHeight="1">
      <c r="B28" s="178"/>
      <c r="C28" s="179"/>
      <c r="D28" s="416" t="s">
        <v>4074</v>
      </c>
      <c r="E28" s="416"/>
      <c r="F28" s="416"/>
      <c r="G28" s="416"/>
      <c r="H28" s="416"/>
      <c r="I28" s="416"/>
      <c r="J28" s="416"/>
      <c r="K28" s="175"/>
    </row>
    <row r="29" spans="2:11" s="1" customFormat="1" ht="12.75" customHeight="1">
      <c r="B29" s="178"/>
      <c r="C29" s="179"/>
      <c r="D29" s="179"/>
      <c r="E29" s="179"/>
      <c r="F29" s="179"/>
      <c r="G29" s="179"/>
      <c r="H29" s="179"/>
      <c r="I29" s="179"/>
      <c r="J29" s="179"/>
      <c r="K29" s="175"/>
    </row>
    <row r="30" spans="2:11" s="1" customFormat="1" ht="15" customHeight="1">
      <c r="B30" s="178"/>
      <c r="C30" s="179"/>
      <c r="D30" s="416" t="s">
        <v>4075</v>
      </c>
      <c r="E30" s="416"/>
      <c r="F30" s="416"/>
      <c r="G30" s="416"/>
      <c r="H30" s="416"/>
      <c r="I30" s="416"/>
      <c r="J30" s="416"/>
      <c r="K30" s="175"/>
    </row>
    <row r="31" spans="2:11" s="1" customFormat="1" ht="15" customHeight="1">
      <c r="B31" s="178"/>
      <c r="C31" s="179"/>
      <c r="D31" s="416" t="s">
        <v>4076</v>
      </c>
      <c r="E31" s="416"/>
      <c r="F31" s="416"/>
      <c r="G31" s="416"/>
      <c r="H31" s="416"/>
      <c r="I31" s="416"/>
      <c r="J31" s="416"/>
      <c r="K31" s="175"/>
    </row>
    <row r="32" spans="2:11" s="1" customFormat="1" ht="12.75" customHeight="1">
      <c r="B32" s="178"/>
      <c r="C32" s="179"/>
      <c r="D32" s="179"/>
      <c r="E32" s="179"/>
      <c r="F32" s="179"/>
      <c r="G32" s="179"/>
      <c r="H32" s="179"/>
      <c r="I32" s="179"/>
      <c r="J32" s="179"/>
      <c r="K32" s="175"/>
    </row>
    <row r="33" spans="2:11" s="1" customFormat="1" ht="15" customHeight="1">
      <c r="B33" s="178"/>
      <c r="C33" s="179"/>
      <c r="D33" s="416" t="s">
        <v>4077</v>
      </c>
      <c r="E33" s="416"/>
      <c r="F33" s="416"/>
      <c r="G33" s="416"/>
      <c r="H33" s="416"/>
      <c r="I33" s="416"/>
      <c r="J33" s="416"/>
      <c r="K33" s="175"/>
    </row>
    <row r="34" spans="2:11" s="1" customFormat="1" ht="15" customHeight="1">
      <c r="B34" s="178"/>
      <c r="C34" s="179"/>
      <c r="D34" s="416" t="s">
        <v>4078</v>
      </c>
      <c r="E34" s="416"/>
      <c r="F34" s="416"/>
      <c r="G34" s="416"/>
      <c r="H34" s="416"/>
      <c r="I34" s="416"/>
      <c r="J34" s="416"/>
      <c r="K34" s="175"/>
    </row>
    <row r="35" spans="2:11" s="1" customFormat="1" ht="15" customHeight="1">
      <c r="B35" s="178"/>
      <c r="C35" s="179"/>
      <c r="D35" s="416" t="s">
        <v>4079</v>
      </c>
      <c r="E35" s="416"/>
      <c r="F35" s="416"/>
      <c r="G35" s="416"/>
      <c r="H35" s="416"/>
      <c r="I35" s="416"/>
      <c r="J35" s="416"/>
      <c r="K35" s="175"/>
    </row>
    <row r="36" spans="2:11" s="1" customFormat="1" ht="15" customHeight="1">
      <c r="B36" s="178"/>
      <c r="C36" s="179"/>
      <c r="D36" s="177"/>
      <c r="E36" s="180" t="s">
        <v>154</v>
      </c>
      <c r="F36" s="177"/>
      <c r="G36" s="416" t="s">
        <v>4080</v>
      </c>
      <c r="H36" s="416"/>
      <c r="I36" s="416"/>
      <c r="J36" s="416"/>
      <c r="K36" s="175"/>
    </row>
    <row r="37" spans="2:11" s="1" customFormat="1" ht="30.75" customHeight="1">
      <c r="B37" s="178"/>
      <c r="C37" s="179"/>
      <c r="D37" s="177"/>
      <c r="E37" s="180" t="s">
        <v>4081</v>
      </c>
      <c r="F37" s="177"/>
      <c r="G37" s="416" t="s">
        <v>4082</v>
      </c>
      <c r="H37" s="416"/>
      <c r="I37" s="416"/>
      <c r="J37" s="416"/>
      <c r="K37" s="175"/>
    </row>
    <row r="38" spans="2:11" s="1" customFormat="1" ht="15" customHeight="1">
      <c r="B38" s="178"/>
      <c r="C38" s="179"/>
      <c r="D38" s="177"/>
      <c r="E38" s="180" t="s">
        <v>49</v>
      </c>
      <c r="F38" s="177"/>
      <c r="G38" s="416" t="s">
        <v>4083</v>
      </c>
      <c r="H38" s="416"/>
      <c r="I38" s="416"/>
      <c r="J38" s="416"/>
      <c r="K38" s="175"/>
    </row>
    <row r="39" spans="2:11" s="1" customFormat="1" ht="15" customHeight="1">
      <c r="B39" s="178"/>
      <c r="C39" s="179"/>
      <c r="D39" s="177"/>
      <c r="E39" s="180" t="s">
        <v>50</v>
      </c>
      <c r="F39" s="177"/>
      <c r="G39" s="416" t="s">
        <v>4084</v>
      </c>
      <c r="H39" s="416"/>
      <c r="I39" s="416"/>
      <c r="J39" s="416"/>
      <c r="K39" s="175"/>
    </row>
    <row r="40" spans="2:11" s="1" customFormat="1" ht="15" customHeight="1">
      <c r="B40" s="178"/>
      <c r="C40" s="179"/>
      <c r="D40" s="177"/>
      <c r="E40" s="180" t="s">
        <v>155</v>
      </c>
      <c r="F40" s="177"/>
      <c r="G40" s="416" t="s">
        <v>4085</v>
      </c>
      <c r="H40" s="416"/>
      <c r="I40" s="416"/>
      <c r="J40" s="416"/>
      <c r="K40" s="175"/>
    </row>
    <row r="41" spans="2:11" s="1" customFormat="1" ht="15" customHeight="1">
      <c r="B41" s="178"/>
      <c r="C41" s="179"/>
      <c r="D41" s="177"/>
      <c r="E41" s="180" t="s">
        <v>156</v>
      </c>
      <c r="F41" s="177"/>
      <c r="G41" s="416" t="s">
        <v>4086</v>
      </c>
      <c r="H41" s="416"/>
      <c r="I41" s="416"/>
      <c r="J41" s="416"/>
      <c r="K41" s="175"/>
    </row>
    <row r="42" spans="2:11" s="1" customFormat="1" ht="15" customHeight="1">
      <c r="B42" s="178"/>
      <c r="C42" s="179"/>
      <c r="D42" s="177"/>
      <c r="E42" s="180" t="s">
        <v>4087</v>
      </c>
      <c r="F42" s="177"/>
      <c r="G42" s="416" t="s">
        <v>4088</v>
      </c>
      <c r="H42" s="416"/>
      <c r="I42" s="416"/>
      <c r="J42" s="416"/>
      <c r="K42" s="175"/>
    </row>
    <row r="43" spans="2:11" s="1" customFormat="1" ht="15" customHeight="1">
      <c r="B43" s="178"/>
      <c r="C43" s="179"/>
      <c r="D43" s="177"/>
      <c r="E43" s="180"/>
      <c r="F43" s="177"/>
      <c r="G43" s="416" t="s">
        <v>4089</v>
      </c>
      <c r="H43" s="416"/>
      <c r="I43" s="416"/>
      <c r="J43" s="416"/>
      <c r="K43" s="175"/>
    </row>
    <row r="44" spans="2:11" s="1" customFormat="1" ht="15" customHeight="1">
      <c r="B44" s="178"/>
      <c r="C44" s="179"/>
      <c r="D44" s="177"/>
      <c r="E44" s="180" t="s">
        <v>4090</v>
      </c>
      <c r="F44" s="177"/>
      <c r="G44" s="416" t="s">
        <v>4091</v>
      </c>
      <c r="H44" s="416"/>
      <c r="I44" s="416"/>
      <c r="J44" s="416"/>
      <c r="K44" s="175"/>
    </row>
    <row r="45" spans="2:11" s="1" customFormat="1" ht="15" customHeight="1">
      <c r="B45" s="178"/>
      <c r="C45" s="179"/>
      <c r="D45" s="177"/>
      <c r="E45" s="180" t="s">
        <v>158</v>
      </c>
      <c r="F45" s="177"/>
      <c r="G45" s="416" t="s">
        <v>4092</v>
      </c>
      <c r="H45" s="416"/>
      <c r="I45" s="416"/>
      <c r="J45" s="416"/>
      <c r="K45" s="175"/>
    </row>
    <row r="46" spans="2:11" s="1" customFormat="1" ht="12.75" customHeight="1">
      <c r="B46" s="178"/>
      <c r="C46" s="179"/>
      <c r="D46" s="177"/>
      <c r="E46" s="177"/>
      <c r="F46" s="177"/>
      <c r="G46" s="177"/>
      <c r="H46" s="177"/>
      <c r="I46" s="177"/>
      <c r="J46" s="177"/>
      <c r="K46" s="175"/>
    </row>
    <row r="47" spans="2:11" s="1" customFormat="1" ht="15" customHeight="1">
      <c r="B47" s="178"/>
      <c r="C47" s="179"/>
      <c r="D47" s="416" t="s">
        <v>4093</v>
      </c>
      <c r="E47" s="416"/>
      <c r="F47" s="416"/>
      <c r="G47" s="416"/>
      <c r="H47" s="416"/>
      <c r="I47" s="416"/>
      <c r="J47" s="416"/>
      <c r="K47" s="175"/>
    </row>
    <row r="48" spans="2:11" s="1" customFormat="1" ht="15" customHeight="1">
      <c r="B48" s="178"/>
      <c r="C48" s="179"/>
      <c r="D48" s="179"/>
      <c r="E48" s="416" t="s">
        <v>4094</v>
      </c>
      <c r="F48" s="416"/>
      <c r="G48" s="416"/>
      <c r="H48" s="416"/>
      <c r="I48" s="416"/>
      <c r="J48" s="416"/>
      <c r="K48" s="175"/>
    </row>
    <row r="49" spans="2:11" s="1" customFormat="1" ht="15" customHeight="1">
      <c r="B49" s="178"/>
      <c r="C49" s="179"/>
      <c r="D49" s="179"/>
      <c r="E49" s="416" t="s">
        <v>4095</v>
      </c>
      <c r="F49" s="416"/>
      <c r="G49" s="416"/>
      <c r="H49" s="416"/>
      <c r="I49" s="416"/>
      <c r="J49" s="416"/>
      <c r="K49" s="175"/>
    </row>
    <row r="50" spans="2:11" s="1" customFormat="1" ht="15" customHeight="1">
      <c r="B50" s="178"/>
      <c r="C50" s="179"/>
      <c r="D50" s="179"/>
      <c r="E50" s="416" t="s">
        <v>4096</v>
      </c>
      <c r="F50" s="416"/>
      <c r="G50" s="416"/>
      <c r="H50" s="416"/>
      <c r="I50" s="416"/>
      <c r="J50" s="416"/>
      <c r="K50" s="175"/>
    </row>
    <row r="51" spans="2:11" s="1" customFormat="1" ht="15" customHeight="1">
      <c r="B51" s="178"/>
      <c r="C51" s="179"/>
      <c r="D51" s="416" t="s">
        <v>4097</v>
      </c>
      <c r="E51" s="416"/>
      <c r="F51" s="416"/>
      <c r="G51" s="416"/>
      <c r="H51" s="416"/>
      <c r="I51" s="416"/>
      <c r="J51" s="416"/>
      <c r="K51" s="175"/>
    </row>
    <row r="52" spans="2:11" s="1" customFormat="1" ht="25.5" customHeight="1">
      <c r="B52" s="174"/>
      <c r="C52" s="417" t="s">
        <v>4098</v>
      </c>
      <c r="D52" s="417"/>
      <c r="E52" s="417"/>
      <c r="F52" s="417"/>
      <c r="G52" s="417"/>
      <c r="H52" s="417"/>
      <c r="I52" s="417"/>
      <c r="J52" s="417"/>
      <c r="K52" s="175"/>
    </row>
    <row r="53" spans="2:11" s="1" customFormat="1" ht="5.25" customHeight="1">
      <c r="B53" s="174"/>
      <c r="C53" s="176"/>
      <c r="D53" s="176"/>
      <c r="E53" s="176"/>
      <c r="F53" s="176"/>
      <c r="G53" s="176"/>
      <c r="H53" s="176"/>
      <c r="I53" s="176"/>
      <c r="J53" s="176"/>
      <c r="K53" s="175"/>
    </row>
    <row r="54" spans="2:11" s="1" customFormat="1" ht="15" customHeight="1">
      <c r="B54" s="174"/>
      <c r="C54" s="416" t="s">
        <v>4099</v>
      </c>
      <c r="D54" s="416"/>
      <c r="E54" s="416"/>
      <c r="F54" s="416"/>
      <c r="G54" s="416"/>
      <c r="H54" s="416"/>
      <c r="I54" s="416"/>
      <c r="J54" s="416"/>
      <c r="K54" s="175"/>
    </row>
    <row r="55" spans="2:11" s="1" customFormat="1" ht="15" customHeight="1">
      <c r="B55" s="174"/>
      <c r="C55" s="416" t="s">
        <v>4100</v>
      </c>
      <c r="D55" s="416"/>
      <c r="E55" s="416"/>
      <c r="F55" s="416"/>
      <c r="G55" s="416"/>
      <c r="H55" s="416"/>
      <c r="I55" s="416"/>
      <c r="J55" s="416"/>
      <c r="K55" s="175"/>
    </row>
    <row r="56" spans="2:11" s="1" customFormat="1" ht="12.75" customHeight="1">
      <c r="B56" s="174"/>
      <c r="C56" s="177"/>
      <c r="D56" s="177"/>
      <c r="E56" s="177"/>
      <c r="F56" s="177"/>
      <c r="G56" s="177"/>
      <c r="H56" s="177"/>
      <c r="I56" s="177"/>
      <c r="J56" s="177"/>
      <c r="K56" s="175"/>
    </row>
    <row r="57" spans="2:11" s="1" customFormat="1" ht="15" customHeight="1">
      <c r="B57" s="174"/>
      <c r="C57" s="416" t="s">
        <v>4101</v>
      </c>
      <c r="D57" s="416"/>
      <c r="E57" s="416"/>
      <c r="F57" s="416"/>
      <c r="G57" s="416"/>
      <c r="H57" s="416"/>
      <c r="I57" s="416"/>
      <c r="J57" s="416"/>
      <c r="K57" s="175"/>
    </row>
    <row r="58" spans="2:11" s="1" customFormat="1" ht="15" customHeight="1">
      <c r="B58" s="174"/>
      <c r="C58" s="179"/>
      <c r="D58" s="416" t="s">
        <v>4102</v>
      </c>
      <c r="E58" s="416"/>
      <c r="F58" s="416"/>
      <c r="G58" s="416"/>
      <c r="H58" s="416"/>
      <c r="I58" s="416"/>
      <c r="J58" s="416"/>
      <c r="K58" s="175"/>
    </row>
    <row r="59" spans="2:11" s="1" customFormat="1" ht="15" customHeight="1">
      <c r="B59" s="174"/>
      <c r="C59" s="179"/>
      <c r="D59" s="416" t="s">
        <v>4103</v>
      </c>
      <c r="E59" s="416"/>
      <c r="F59" s="416"/>
      <c r="G59" s="416"/>
      <c r="H59" s="416"/>
      <c r="I59" s="416"/>
      <c r="J59" s="416"/>
      <c r="K59" s="175"/>
    </row>
    <row r="60" spans="2:11" s="1" customFormat="1" ht="15" customHeight="1">
      <c r="B60" s="174"/>
      <c r="C60" s="179"/>
      <c r="D60" s="416" t="s">
        <v>4104</v>
      </c>
      <c r="E60" s="416"/>
      <c r="F60" s="416"/>
      <c r="G60" s="416"/>
      <c r="H60" s="416"/>
      <c r="I60" s="416"/>
      <c r="J60" s="416"/>
      <c r="K60" s="175"/>
    </row>
    <row r="61" spans="2:11" s="1" customFormat="1" ht="15" customHeight="1">
      <c r="B61" s="174"/>
      <c r="C61" s="179"/>
      <c r="D61" s="416" t="s">
        <v>4105</v>
      </c>
      <c r="E61" s="416"/>
      <c r="F61" s="416"/>
      <c r="G61" s="416"/>
      <c r="H61" s="416"/>
      <c r="I61" s="416"/>
      <c r="J61" s="416"/>
      <c r="K61" s="175"/>
    </row>
    <row r="62" spans="2:11" s="1" customFormat="1" ht="15" customHeight="1">
      <c r="B62" s="174"/>
      <c r="C62" s="179"/>
      <c r="D62" s="418" t="s">
        <v>4106</v>
      </c>
      <c r="E62" s="418"/>
      <c r="F62" s="418"/>
      <c r="G62" s="418"/>
      <c r="H62" s="418"/>
      <c r="I62" s="418"/>
      <c r="J62" s="418"/>
      <c r="K62" s="175"/>
    </row>
    <row r="63" spans="2:11" s="1" customFormat="1" ht="15" customHeight="1">
      <c r="B63" s="174"/>
      <c r="C63" s="179"/>
      <c r="D63" s="416" t="s">
        <v>4107</v>
      </c>
      <c r="E63" s="416"/>
      <c r="F63" s="416"/>
      <c r="G63" s="416"/>
      <c r="H63" s="416"/>
      <c r="I63" s="416"/>
      <c r="J63" s="416"/>
      <c r="K63" s="175"/>
    </row>
    <row r="64" spans="2:11" s="1" customFormat="1" ht="12.75" customHeight="1">
      <c r="B64" s="174"/>
      <c r="C64" s="179"/>
      <c r="D64" s="179"/>
      <c r="E64" s="182"/>
      <c r="F64" s="179"/>
      <c r="G64" s="179"/>
      <c r="H64" s="179"/>
      <c r="I64" s="179"/>
      <c r="J64" s="179"/>
      <c r="K64" s="175"/>
    </row>
    <row r="65" spans="2:11" s="1" customFormat="1" ht="15" customHeight="1">
      <c r="B65" s="174"/>
      <c r="C65" s="179"/>
      <c r="D65" s="416" t="s">
        <v>4108</v>
      </c>
      <c r="E65" s="416"/>
      <c r="F65" s="416"/>
      <c r="G65" s="416"/>
      <c r="H65" s="416"/>
      <c r="I65" s="416"/>
      <c r="J65" s="416"/>
      <c r="K65" s="175"/>
    </row>
    <row r="66" spans="2:11" s="1" customFormat="1" ht="15" customHeight="1">
      <c r="B66" s="174"/>
      <c r="C66" s="179"/>
      <c r="D66" s="418" t="s">
        <v>4109</v>
      </c>
      <c r="E66" s="418"/>
      <c r="F66" s="418"/>
      <c r="G66" s="418"/>
      <c r="H66" s="418"/>
      <c r="I66" s="418"/>
      <c r="J66" s="418"/>
      <c r="K66" s="175"/>
    </row>
    <row r="67" spans="2:11" s="1" customFormat="1" ht="15" customHeight="1">
      <c r="B67" s="174"/>
      <c r="C67" s="179"/>
      <c r="D67" s="416" t="s">
        <v>4110</v>
      </c>
      <c r="E67" s="416"/>
      <c r="F67" s="416"/>
      <c r="G67" s="416"/>
      <c r="H67" s="416"/>
      <c r="I67" s="416"/>
      <c r="J67" s="416"/>
      <c r="K67" s="175"/>
    </row>
    <row r="68" spans="2:11" s="1" customFormat="1" ht="15" customHeight="1">
      <c r="B68" s="174"/>
      <c r="C68" s="179"/>
      <c r="D68" s="416" t="s">
        <v>4111</v>
      </c>
      <c r="E68" s="416"/>
      <c r="F68" s="416"/>
      <c r="G68" s="416"/>
      <c r="H68" s="416"/>
      <c r="I68" s="416"/>
      <c r="J68" s="416"/>
      <c r="K68" s="175"/>
    </row>
    <row r="69" spans="2:11" s="1" customFormat="1" ht="15" customHeight="1">
      <c r="B69" s="174"/>
      <c r="C69" s="179"/>
      <c r="D69" s="416" t="s">
        <v>4112</v>
      </c>
      <c r="E69" s="416"/>
      <c r="F69" s="416"/>
      <c r="G69" s="416"/>
      <c r="H69" s="416"/>
      <c r="I69" s="416"/>
      <c r="J69" s="416"/>
      <c r="K69" s="175"/>
    </row>
    <row r="70" spans="2:11" s="1" customFormat="1" ht="15" customHeight="1">
      <c r="B70" s="174"/>
      <c r="C70" s="179"/>
      <c r="D70" s="416" t="s">
        <v>4113</v>
      </c>
      <c r="E70" s="416"/>
      <c r="F70" s="416"/>
      <c r="G70" s="416"/>
      <c r="H70" s="416"/>
      <c r="I70" s="416"/>
      <c r="J70" s="416"/>
      <c r="K70" s="175"/>
    </row>
    <row r="71" spans="2:11" s="1" customFormat="1" ht="12.75" customHeight="1">
      <c r="B71" s="183"/>
      <c r="C71" s="184"/>
      <c r="D71" s="184"/>
      <c r="E71" s="184"/>
      <c r="F71" s="184"/>
      <c r="G71" s="184"/>
      <c r="H71" s="184"/>
      <c r="I71" s="184"/>
      <c r="J71" s="184"/>
      <c r="K71" s="185"/>
    </row>
    <row r="72" spans="2:11" s="1" customFormat="1" ht="18.75" customHeight="1">
      <c r="B72" s="186"/>
      <c r="C72" s="186"/>
      <c r="D72" s="186"/>
      <c r="E72" s="186"/>
      <c r="F72" s="186"/>
      <c r="G72" s="186"/>
      <c r="H72" s="186"/>
      <c r="I72" s="186"/>
      <c r="J72" s="186"/>
      <c r="K72" s="187"/>
    </row>
    <row r="73" spans="2:11" s="1" customFormat="1" ht="18.75" customHeight="1">
      <c r="B73" s="187"/>
      <c r="C73" s="187"/>
      <c r="D73" s="187"/>
      <c r="E73" s="187"/>
      <c r="F73" s="187"/>
      <c r="G73" s="187"/>
      <c r="H73" s="187"/>
      <c r="I73" s="187"/>
      <c r="J73" s="187"/>
      <c r="K73" s="187"/>
    </row>
    <row r="74" spans="2:11" s="1" customFormat="1" ht="7.5" customHeight="1">
      <c r="B74" s="188"/>
      <c r="C74" s="189"/>
      <c r="D74" s="189"/>
      <c r="E74" s="189"/>
      <c r="F74" s="189"/>
      <c r="G74" s="189"/>
      <c r="H74" s="189"/>
      <c r="I74" s="189"/>
      <c r="J74" s="189"/>
      <c r="K74" s="190"/>
    </row>
    <row r="75" spans="2:11" s="1" customFormat="1" ht="45" customHeight="1">
      <c r="B75" s="191"/>
      <c r="C75" s="411" t="s">
        <v>4114</v>
      </c>
      <c r="D75" s="411"/>
      <c r="E75" s="411"/>
      <c r="F75" s="411"/>
      <c r="G75" s="411"/>
      <c r="H75" s="411"/>
      <c r="I75" s="411"/>
      <c r="J75" s="411"/>
      <c r="K75" s="192"/>
    </row>
    <row r="76" spans="2:11" s="1" customFormat="1" ht="17.25" customHeight="1">
      <c r="B76" s="191"/>
      <c r="C76" s="193" t="s">
        <v>4115</v>
      </c>
      <c r="D76" s="193"/>
      <c r="E76" s="193"/>
      <c r="F76" s="193" t="s">
        <v>4116</v>
      </c>
      <c r="G76" s="194"/>
      <c r="H76" s="193" t="s">
        <v>50</v>
      </c>
      <c r="I76" s="193" t="s">
        <v>53</v>
      </c>
      <c r="J76" s="193" t="s">
        <v>4117</v>
      </c>
      <c r="K76" s="192"/>
    </row>
    <row r="77" spans="2:11" s="1" customFormat="1" ht="17.25" customHeight="1">
      <c r="B77" s="191"/>
      <c r="C77" s="195" t="s">
        <v>4118</v>
      </c>
      <c r="D77" s="195"/>
      <c r="E77" s="195"/>
      <c r="F77" s="196" t="s">
        <v>4119</v>
      </c>
      <c r="G77" s="197"/>
      <c r="H77" s="195"/>
      <c r="I77" s="195"/>
      <c r="J77" s="195" t="s">
        <v>4120</v>
      </c>
      <c r="K77" s="192"/>
    </row>
    <row r="78" spans="2:11" s="1" customFormat="1" ht="5.25" customHeight="1">
      <c r="B78" s="191"/>
      <c r="C78" s="198"/>
      <c r="D78" s="198"/>
      <c r="E78" s="198"/>
      <c r="F78" s="198"/>
      <c r="G78" s="199"/>
      <c r="H78" s="198"/>
      <c r="I78" s="198"/>
      <c r="J78" s="198"/>
      <c r="K78" s="192"/>
    </row>
    <row r="79" spans="2:11" s="1" customFormat="1" ht="15" customHeight="1">
      <c r="B79" s="191"/>
      <c r="C79" s="180" t="s">
        <v>49</v>
      </c>
      <c r="D79" s="200"/>
      <c r="E79" s="200"/>
      <c r="F79" s="201" t="s">
        <v>4121</v>
      </c>
      <c r="G79" s="202"/>
      <c r="H79" s="180" t="s">
        <v>4122</v>
      </c>
      <c r="I79" s="180" t="s">
        <v>4123</v>
      </c>
      <c r="J79" s="180">
        <v>20</v>
      </c>
      <c r="K79" s="192"/>
    </row>
    <row r="80" spans="2:11" s="1" customFormat="1" ht="15" customHeight="1">
      <c r="B80" s="191"/>
      <c r="C80" s="180" t="s">
        <v>4124</v>
      </c>
      <c r="D80" s="180"/>
      <c r="E80" s="180"/>
      <c r="F80" s="201" t="s">
        <v>4121</v>
      </c>
      <c r="G80" s="202"/>
      <c r="H80" s="180" t="s">
        <v>4125</v>
      </c>
      <c r="I80" s="180" t="s">
        <v>4123</v>
      </c>
      <c r="J80" s="180">
        <v>120</v>
      </c>
      <c r="K80" s="192"/>
    </row>
    <row r="81" spans="2:11" s="1" customFormat="1" ht="15" customHeight="1">
      <c r="B81" s="203"/>
      <c r="C81" s="180" t="s">
        <v>4126</v>
      </c>
      <c r="D81" s="180"/>
      <c r="E81" s="180"/>
      <c r="F81" s="201" t="s">
        <v>4127</v>
      </c>
      <c r="G81" s="202"/>
      <c r="H81" s="180" t="s">
        <v>4128</v>
      </c>
      <c r="I81" s="180" t="s">
        <v>4123</v>
      </c>
      <c r="J81" s="180">
        <v>50</v>
      </c>
      <c r="K81" s="192"/>
    </row>
    <row r="82" spans="2:11" s="1" customFormat="1" ht="15" customHeight="1">
      <c r="B82" s="203"/>
      <c r="C82" s="180" t="s">
        <v>4129</v>
      </c>
      <c r="D82" s="180"/>
      <c r="E82" s="180"/>
      <c r="F82" s="201" t="s">
        <v>4121</v>
      </c>
      <c r="G82" s="202"/>
      <c r="H82" s="180" t="s">
        <v>4130</v>
      </c>
      <c r="I82" s="180" t="s">
        <v>4131</v>
      </c>
      <c r="J82" s="180"/>
      <c r="K82" s="192"/>
    </row>
    <row r="83" spans="2:11" s="1" customFormat="1" ht="15" customHeight="1">
      <c r="B83" s="203"/>
      <c r="C83" s="204" t="s">
        <v>4132</v>
      </c>
      <c r="D83" s="204"/>
      <c r="E83" s="204"/>
      <c r="F83" s="205" t="s">
        <v>4127</v>
      </c>
      <c r="G83" s="204"/>
      <c r="H83" s="204" t="s">
        <v>4133</v>
      </c>
      <c r="I83" s="204" t="s">
        <v>4123</v>
      </c>
      <c r="J83" s="204">
        <v>15</v>
      </c>
      <c r="K83" s="192"/>
    </row>
    <row r="84" spans="2:11" s="1" customFormat="1" ht="15" customHeight="1">
      <c r="B84" s="203"/>
      <c r="C84" s="204" t="s">
        <v>4134</v>
      </c>
      <c r="D84" s="204"/>
      <c r="E84" s="204"/>
      <c r="F84" s="205" t="s">
        <v>4127</v>
      </c>
      <c r="G84" s="204"/>
      <c r="H84" s="204" t="s">
        <v>4135</v>
      </c>
      <c r="I84" s="204" t="s">
        <v>4123</v>
      </c>
      <c r="J84" s="204">
        <v>15</v>
      </c>
      <c r="K84" s="192"/>
    </row>
    <row r="85" spans="2:11" s="1" customFormat="1" ht="15" customHeight="1">
      <c r="B85" s="203"/>
      <c r="C85" s="204" t="s">
        <v>4136</v>
      </c>
      <c r="D85" s="204"/>
      <c r="E85" s="204"/>
      <c r="F85" s="205" t="s">
        <v>4127</v>
      </c>
      <c r="G85" s="204"/>
      <c r="H85" s="204" t="s">
        <v>4137</v>
      </c>
      <c r="I85" s="204" t="s">
        <v>4123</v>
      </c>
      <c r="J85" s="204">
        <v>20</v>
      </c>
      <c r="K85" s="192"/>
    </row>
    <row r="86" spans="2:11" s="1" customFormat="1" ht="15" customHeight="1">
      <c r="B86" s="203"/>
      <c r="C86" s="204" t="s">
        <v>4138</v>
      </c>
      <c r="D86" s="204"/>
      <c r="E86" s="204"/>
      <c r="F86" s="205" t="s">
        <v>4127</v>
      </c>
      <c r="G86" s="204"/>
      <c r="H86" s="204" t="s">
        <v>4139</v>
      </c>
      <c r="I86" s="204" t="s">
        <v>4123</v>
      </c>
      <c r="J86" s="204">
        <v>20</v>
      </c>
      <c r="K86" s="192"/>
    </row>
    <row r="87" spans="2:11" s="1" customFormat="1" ht="15" customHeight="1">
      <c r="B87" s="203"/>
      <c r="C87" s="180" t="s">
        <v>4140</v>
      </c>
      <c r="D87" s="180"/>
      <c r="E87" s="180"/>
      <c r="F87" s="201" t="s">
        <v>4127</v>
      </c>
      <c r="G87" s="202"/>
      <c r="H87" s="180" t="s">
        <v>4141</v>
      </c>
      <c r="I87" s="180" t="s">
        <v>4123</v>
      </c>
      <c r="J87" s="180">
        <v>50</v>
      </c>
      <c r="K87" s="192"/>
    </row>
    <row r="88" spans="2:11" s="1" customFormat="1" ht="15" customHeight="1">
      <c r="B88" s="203"/>
      <c r="C88" s="180" t="s">
        <v>4142</v>
      </c>
      <c r="D88" s="180"/>
      <c r="E88" s="180"/>
      <c r="F88" s="201" t="s">
        <v>4127</v>
      </c>
      <c r="G88" s="202"/>
      <c r="H88" s="180" t="s">
        <v>4143</v>
      </c>
      <c r="I88" s="180" t="s">
        <v>4123</v>
      </c>
      <c r="J88" s="180">
        <v>20</v>
      </c>
      <c r="K88" s="192"/>
    </row>
    <row r="89" spans="2:11" s="1" customFormat="1" ht="15" customHeight="1">
      <c r="B89" s="203"/>
      <c r="C89" s="180" t="s">
        <v>4144</v>
      </c>
      <c r="D89" s="180"/>
      <c r="E89" s="180"/>
      <c r="F89" s="201" t="s">
        <v>4127</v>
      </c>
      <c r="G89" s="202"/>
      <c r="H89" s="180" t="s">
        <v>4145</v>
      </c>
      <c r="I89" s="180" t="s">
        <v>4123</v>
      </c>
      <c r="J89" s="180">
        <v>20</v>
      </c>
      <c r="K89" s="192"/>
    </row>
    <row r="90" spans="2:11" s="1" customFormat="1" ht="15" customHeight="1">
      <c r="B90" s="203"/>
      <c r="C90" s="180" t="s">
        <v>4146</v>
      </c>
      <c r="D90" s="180"/>
      <c r="E90" s="180"/>
      <c r="F90" s="201" t="s">
        <v>4127</v>
      </c>
      <c r="G90" s="202"/>
      <c r="H90" s="180" t="s">
        <v>4147</v>
      </c>
      <c r="I90" s="180" t="s">
        <v>4123</v>
      </c>
      <c r="J90" s="180">
        <v>50</v>
      </c>
      <c r="K90" s="192"/>
    </row>
    <row r="91" spans="2:11" s="1" customFormat="1" ht="15" customHeight="1">
      <c r="B91" s="203"/>
      <c r="C91" s="180" t="s">
        <v>4148</v>
      </c>
      <c r="D91" s="180"/>
      <c r="E91" s="180"/>
      <c r="F91" s="201" t="s">
        <v>4127</v>
      </c>
      <c r="G91" s="202"/>
      <c r="H91" s="180" t="s">
        <v>4148</v>
      </c>
      <c r="I91" s="180" t="s">
        <v>4123</v>
      </c>
      <c r="J91" s="180">
        <v>50</v>
      </c>
      <c r="K91" s="192"/>
    </row>
    <row r="92" spans="2:11" s="1" customFormat="1" ht="15" customHeight="1">
      <c r="B92" s="203"/>
      <c r="C92" s="180" t="s">
        <v>4149</v>
      </c>
      <c r="D92" s="180"/>
      <c r="E92" s="180"/>
      <c r="F92" s="201" t="s">
        <v>4127</v>
      </c>
      <c r="G92" s="202"/>
      <c r="H92" s="180" t="s">
        <v>4150</v>
      </c>
      <c r="I92" s="180" t="s">
        <v>4123</v>
      </c>
      <c r="J92" s="180">
        <v>255</v>
      </c>
      <c r="K92" s="192"/>
    </row>
    <row r="93" spans="2:11" s="1" customFormat="1" ht="15" customHeight="1">
      <c r="B93" s="203"/>
      <c r="C93" s="180" t="s">
        <v>4151</v>
      </c>
      <c r="D93" s="180"/>
      <c r="E93" s="180"/>
      <c r="F93" s="201" t="s">
        <v>4121</v>
      </c>
      <c r="G93" s="202"/>
      <c r="H93" s="180" t="s">
        <v>4152</v>
      </c>
      <c r="I93" s="180" t="s">
        <v>4153</v>
      </c>
      <c r="J93" s="180"/>
      <c r="K93" s="192"/>
    </row>
    <row r="94" spans="2:11" s="1" customFormat="1" ht="15" customHeight="1">
      <c r="B94" s="203"/>
      <c r="C94" s="180" t="s">
        <v>4154</v>
      </c>
      <c r="D94" s="180"/>
      <c r="E94" s="180"/>
      <c r="F94" s="201" t="s">
        <v>4121</v>
      </c>
      <c r="G94" s="202"/>
      <c r="H94" s="180" t="s">
        <v>4155</v>
      </c>
      <c r="I94" s="180" t="s">
        <v>4156</v>
      </c>
      <c r="J94" s="180"/>
      <c r="K94" s="192"/>
    </row>
    <row r="95" spans="2:11" s="1" customFormat="1" ht="15" customHeight="1">
      <c r="B95" s="203"/>
      <c r="C95" s="180" t="s">
        <v>4157</v>
      </c>
      <c r="D95" s="180"/>
      <c r="E95" s="180"/>
      <c r="F95" s="201" t="s">
        <v>4121</v>
      </c>
      <c r="G95" s="202"/>
      <c r="H95" s="180" t="s">
        <v>4157</v>
      </c>
      <c r="I95" s="180" t="s">
        <v>4156</v>
      </c>
      <c r="J95" s="180"/>
      <c r="K95" s="192"/>
    </row>
    <row r="96" spans="2:11" s="1" customFormat="1" ht="15" customHeight="1">
      <c r="B96" s="203"/>
      <c r="C96" s="180" t="s">
        <v>34</v>
      </c>
      <c r="D96" s="180"/>
      <c r="E96" s="180"/>
      <c r="F96" s="201" t="s">
        <v>4121</v>
      </c>
      <c r="G96" s="202"/>
      <c r="H96" s="180" t="s">
        <v>4158</v>
      </c>
      <c r="I96" s="180" t="s">
        <v>4156</v>
      </c>
      <c r="J96" s="180"/>
      <c r="K96" s="192"/>
    </row>
    <row r="97" spans="2:11" s="1" customFormat="1" ht="15" customHeight="1">
      <c r="B97" s="203"/>
      <c r="C97" s="180" t="s">
        <v>44</v>
      </c>
      <c r="D97" s="180"/>
      <c r="E97" s="180"/>
      <c r="F97" s="201" t="s">
        <v>4121</v>
      </c>
      <c r="G97" s="202"/>
      <c r="H97" s="180" t="s">
        <v>4159</v>
      </c>
      <c r="I97" s="180" t="s">
        <v>4156</v>
      </c>
      <c r="J97" s="180"/>
      <c r="K97" s="192"/>
    </row>
    <row r="98" spans="2:11" s="1" customFormat="1" ht="15" customHeight="1">
      <c r="B98" s="206"/>
      <c r="C98" s="207"/>
      <c r="D98" s="207"/>
      <c r="E98" s="207"/>
      <c r="F98" s="207"/>
      <c r="G98" s="207"/>
      <c r="H98" s="207"/>
      <c r="I98" s="207"/>
      <c r="J98" s="207"/>
      <c r="K98" s="208"/>
    </row>
    <row r="99" spans="2:11" s="1" customFormat="1" ht="18.75" customHeight="1">
      <c r="B99" s="209"/>
      <c r="C99" s="210"/>
      <c r="D99" s="210"/>
      <c r="E99" s="210"/>
      <c r="F99" s="210"/>
      <c r="G99" s="210"/>
      <c r="H99" s="210"/>
      <c r="I99" s="210"/>
      <c r="J99" s="210"/>
      <c r="K99" s="209"/>
    </row>
    <row r="100" spans="2:11" s="1" customFormat="1" ht="18.75" customHeight="1">
      <c r="B100" s="187"/>
      <c r="C100" s="187"/>
      <c r="D100" s="187"/>
      <c r="E100" s="187"/>
      <c r="F100" s="187"/>
      <c r="G100" s="187"/>
      <c r="H100" s="187"/>
      <c r="I100" s="187"/>
      <c r="J100" s="187"/>
      <c r="K100" s="187"/>
    </row>
    <row r="101" spans="2:11" s="1" customFormat="1" ht="7.5" customHeight="1">
      <c r="B101" s="188"/>
      <c r="C101" s="189"/>
      <c r="D101" s="189"/>
      <c r="E101" s="189"/>
      <c r="F101" s="189"/>
      <c r="G101" s="189"/>
      <c r="H101" s="189"/>
      <c r="I101" s="189"/>
      <c r="J101" s="189"/>
      <c r="K101" s="190"/>
    </row>
    <row r="102" spans="2:11" s="1" customFormat="1" ht="45" customHeight="1">
      <c r="B102" s="191"/>
      <c r="C102" s="411" t="s">
        <v>4160</v>
      </c>
      <c r="D102" s="411"/>
      <c r="E102" s="411"/>
      <c r="F102" s="411"/>
      <c r="G102" s="411"/>
      <c r="H102" s="411"/>
      <c r="I102" s="411"/>
      <c r="J102" s="411"/>
      <c r="K102" s="192"/>
    </row>
    <row r="103" spans="2:11" s="1" customFormat="1" ht="17.25" customHeight="1">
      <c r="B103" s="191"/>
      <c r="C103" s="193" t="s">
        <v>4115</v>
      </c>
      <c r="D103" s="193"/>
      <c r="E103" s="193"/>
      <c r="F103" s="193" t="s">
        <v>4116</v>
      </c>
      <c r="G103" s="194"/>
      <c r="H103" s="193" t="s">
        <v>50</v>
      </c>
      <c r="I103" s="193" t="s">
        <v>53</v>
      </c>
      <c r="J103" s="193" t="s">
        <v>4117</v>
      </c>
      <c r="K103" s="192"/>
    </row>
    <row r="104" spans="2:11" s="1" customFormat="1" ht="17.25" customHeight="1">
      <c r="B104" s="191"/>
      <c r="C104" s="195" t="s">
        <v>4118</v>
      </c>
      <c r="D104" s="195"/>
      <c r="E104" s="195"/>
      <c r="F104" s="196" t="s">
        <v>4119</v>
      </c>
      <c r="G104" s="197"/>
      <c r="H104" s="195"/>
      <c r="I104" s="195"/>
      <c r="J104" s="195" t="s">
        <v>4120</v>
      </c>
      <c r="K104" s="192"/>
    </row>
    <row r="105" spans="2:11" s="1" customFormat="1" ht="5.25" customHeight="1">
      <c r="B105" s="191"/>
      <c r="C105" s="193"/>
      <c r="D105" s="193"/>
      <c r="E105" s="193"/>
      <c r="F105" s="193"/>
      <c r="G105" s="211"/>
      <c r="H105" s="193"/>
      <c r="I105" s="193"/>
      <c r="J105" s="193"/>
      <c r="K105" s="192"/>
    </row>
    <row r="106" spans="2:11" s="1" customFormat="1" ht="15" customHeight="1">
      <c r="B106" s="191"/>
      <c r="C106" s="180" t="s">
        <v>49</v>
      </c>
      <c r="D106" s="200"/>
      <c r="E106" s="200"/>
      <c r="F106" s="201" t="s">
        <v>4121</v>
      </c>
      <c r="G106" s="180"/>
      <c r="H106" s="180" t="s">
        <v>4161</v>
      </c>
      <c r="I106" s="180" t="s">
        <v>4123</v>
      </c>
      <c r="J106" s="180">
        <v>20</v>
      </c>
      <c r="K106" s="192"/>
    </row>
    <row r="107" spans="2:11" s="1" customFormat="1" ht="15" customHeight="1">
      <c r="B107" s="191"/>
      <c r="C107" s="180" t="s">
        <v>4124</v>
      </c>
      <c r="D107" s="180"/>
      <c r="E107" s="180"/>
      <c r="F107" s="201" t="s">
        <v>4121</v>
      </c>
      <c r="G107" s="180"/>
      <c r="H107" s="180" t="s">
        <v>4161</v>
      </c>
      <c r="I107" s="180" t="s">
        <v>4123</v>
      </c>
      <c r="J107" s="180">
        <v>120</v>
      </c>
      <c r="K107" s="192"/>
    </row>
    <row r="108" spans="2:11" s="1" customFormat="1" ht="15" customHeight="1">
      <c r="B108" s="203"/>
      <c r="C108" s="180" t="s">
        <v>4126</v>
      </c>
      <c r="D108" s="180"/>
      <c r="E108" s="180"/>
      <c r="F108" s="201" t="s">
        <v>4127</v>
      </c>
      <c r="G108" s="180"/>
      <c r="H108" s="180" t="s">
        <v>4161</v>
      </c>
      <c r="I108" s="180" t="s">
        <v>4123</v>
      </c>
      <c r="J108" s="180">
        <v>50</v>
      </c>
      <c r="K108" s="192"/>
    </row>
    <row r="109" spans="2:11" s="1" customFormat="1" ht="15" customHeight="1">
      <c r="B109" s="203"/>
      <c r="C109" s="180" t="s">
        <v>4129</v>
      </c>
      <c r="D109" s="180"/>
      <c r="E109" s="180"/>
      <c r="F109" s="201" t="s">
        <v>4121</v>
      </c>
      <c r="G109" s="180"/>
      <c r="H109" s="180" t="s">
        <v>4161</v>
      </c>
      <c r="I109" s="180" t="s">
        <v>4131</v>
      </c>
      <c r="J109" s="180"/>
      <c r="K109" s="192"/>
    </row>
    <row r="110" spans="2:11" s="1" customFormat="1" ht="15" customHeight="1">
      <c r="B110" s="203"/>
      <c r="C110" s="180" t="s">
        <v>4140</v>
      </c>
      <c r="D110" s="180"/>
      <c r="E110" s="180"/>
      <c r="F110" s="201" t="s">
        <v>4127</v>
      </c>
      <c r="G110" s="180"/>
      <c r="H110" s="180" t="s">
        <v>4161</v>
      </c>
      <c r="I110" s="180" t="s">
        <v>4123</v>
      </c>
      <c r="J110" s="180">
        <v>50</v>
      </c>
      <c r="K110" s="192"/>
    </row>
    <row r="111" spans="2:11" s="1" customFormat="1" ht="15" customHeight="1">
      <c r="B111" s="203"/>
      <c r="C111" s="180" t="s">
        <v>4148</v>
      </c>
      <c r="D111" s="180"/>
      <c r="E111" s="180"/>
      <c r="F111" s="201" t="s">
        <v>4127</v>
      </c>
      <c r="G111" s="180"/>
      <c r="H111" s="180" t="s">
        <v>4161</v>
      </c>
      <c r="I111" s="180" t="s">
        <v>4123</v>
      </c>
      <c r="J111" s="180">
        <v>50</v>
      </c>
      <c r="K111" s="192"/>
    </row>
    <row r="112" spans="2:11" s="1" customFormat="1" ht="15" customHeight="1">
      <c r="B112" s="203"/>
      <c r="C112" s="180" t="s">
        <v>4146</v>
      </c>
      <c r="D112" s="180"/>
      <c r="E112" s="180"/>
      <c r="F112" s="201" t="s">
        <v>4127</v>
      </c>
      <c r="G112" s="180"/>
      <c r="H112" s="180" t="s">
        <v>4161</v>
      </c>
      <c r="I112" s="180" t="s">
        <v>4123</v>
      </c>
      <c r="J112" s="180">
        <v>50</v>
      </c>
      <c r="K112" s="192"/>
    </row>
    <row r="113" spans="2:11" s="1" customFormat="1" ht="15" customHeight="1">
      <c r="B113" s="203"/>
      <c r="C113" s="180" t="s">
        <v>49</v>
      </c>
      <c r="D113" s="180"/>
      <c r="E113" s="180"/>
      <c r="F113" s="201" t="s">
        <v>4121</v>
      </c>
      <c r="G113" s="180"/>
      <c r="H113" s="180" t="s">
        <v>4162</v>
      </c>
      <c r="I113" s="180" t="s">
        <v>4123</v>
      </c>
      <c r="J113" s="180">
        <v>20</v>
      </c>
      <c r="K113" s="192"/>
    </row>
    <row r="114" spans="2:11" s="1" customFormat="1" ht="15" customHeight="1">
      <c r="B114" s="203"/>
      <c r="C114" s="180" t="s">
        <v>4163</v>
      </c>
      <c r="D114" s="180"/>
      <c r="E114" s="180"/>
      <c r="F114" s="201" t="s">
        <v>4121</v>
      </c>
      <c r="G114" s="180"/>
      <c r="H114" s="180" t="s">
        <v>4164</v>
      </c>
      <c r="I114" s="180" t="s">
        <v>4123</v>
      </c>
      <c r="J114" s="180">
        <v>120</v>
      </c>
      <c r="K114" s="192"/>
    </row>
    <row r="115" spans="2:11" s="1" customFormat="1" ht="15" customHeight="1">
      <c r="B115" s="203"/>
      <c r="C115" s="180" t="s">
        <v>34</v>
      </c>
      <c r="D115" s="180"/>
      <c r="E115" s="180"/>
      <c r="F115" s="201" t="s">
        <v>4121</v>
      </c>
      <c r="G115" s="180"/>
      <c r="H115" s="180" t="s">
        <v>4165</v>
      </c>
      <c r="I115" s="180" t="s">
        <v>4156</v>
      </c>
      <c r="J115" s="180"/>
      <c r="K115" s="192"/>
    </row>
    <row r="116" spans="2:11" s="1" customFormat="1" ht="15" customHeight="1">
      <c r="B116" s="203"/>
      <c r="C116" s="180" t="s">
        <v>44</v>
      </c>
      <c r="D116" s="180"/>
      <c r="E116" s="180"/>
      <c r="F116" s="201" t="s">
        <v>4121</v>
      </c>
      <c r="G116" s="180"/>
      <c r="H116" s="180" t="s">
        <v>4166</v>
      </c>
      <c r="I116" s="180" t="s">
        <v>4156</v>
      </c>
      <c r="J116" s="180"/>
      <c r="K116" s="192"/>
    </row>
    <row r="117" spans="2:11" s="1" customFormat="1" ht="15" customHeight="1">
      <c r="B117" s="203"/>
      <c r="C117" s="180" t="s">
        <v>53</v>
      </c>
      <c r="D117" s="180"/>
      <c r="E117" s="180"/>
      <c r="F117" s="201" t="s">
        <v>4121</v>
      </c>
      <c r="G117" s="180"/>
      <c r="H117" s="180" t="s">
        <v>4167</v>
      </c>
      <c r="I117" s="180" t="s">
        <v>4168</v>
      </c>
      <c r="J117" s="180"/>
      <c r="K117" s="192"/>
    </row>
    <row r="118" spans="2:11" s="1" customFormat="1" ht="15" customHeight="1">
      <c r="B118" s="206"/>
      <c r="C118" s="212"/>
      <c r="D118" s="212"/>
      <c r="E118" s="212"/>
      <c r="F118" s="212"/>
      <c r="G118" s="212"/>
      <c r="H118" s="212"/>
      <c r="I118" s="212"/>
      <c r="J118" s="212"/>
      <c r="K118" s="208"/>
    </row>
    <row r="119" spans="2:11" s="1" customFormat="1" ht="18.75" customHeight="1">
      <c r="B119" s="213"/>
      <c r="C119" s="214"/>
      <c r="D119" s="214"/>
      <c r="E119" s="214"/>
      <c r="F119" s="215"/>
      <c r="G119" s="214"/>
      <c r="H119" s="214"/>
      <c r="I119" s="214"/>
      <c r="J119" s="214"/>
      <c r="K119" s="213"/>
    </row>
    <row r="120" spans="2:11" s="1" customFormat="1" ht="18.75" customHeight="1">
      <c r="B120" s="187"/>
      <c r="C120" s="187"/>
      <c r="D120" s="187"/>
      <c r="E120" s="187"/>
      <c r="F120" s="187"/>
      <c r="G120" s="187"/>
      <c r="H120" s="187"/>
      <c r="I120" s="187"/>
      <c r="J120" s="187"/>
      <c r="K120" s="187"/>
    </row>
    <row r="121" spans="2:11" s="1" customFormat="1" ht="7.5" customHeight="1">
      <c r="B121" s="216"/>
      <c r="C121" s="217"/>
      <c r="D121" s="217"/>
      <c r="E121" s="217"/>
      <c r="F121" s="217"/>
      <c r="G121" s="217"/>
      <c r="H121" s="217"/>
      <c r="I121" s="217"/>
      <c r="J121" s="217"/>
      <c r="K121" s="218"/>
    </row>
    <row r="122" spans="2:11" s="1" customFormat="1" ht="45" customHeight="1">
      <c r="B122" s="219"/>
      <c r="C122" s="412" t="s">
        <v>4169</v>
      </c>
      <c r="D122" s="412"/>
      <c r="E122" s="412"/>
      <c r="F122" s="412"/>
      <c r="G122" s="412"/>
      <c r="H122" s="412"/>
      <c r="I122" s="412"/>
      <c r="J122" s="412"/>
      <c r="K122" s="220"/>
    </row>
    <row r="123" spans="2:11" s="1" customFormat="1" ht="17.25" customHeight="1">
      <c r="B123" s="221"/>
      <c r="C123" s="193" t="s">
        <v>4115</v>
      </c>
      <c r="D123" s="193"/>
      <c r="E123" s="193"/>
      <c r="F123" s="193" t="s">
        <v>4116</v>
      </c>
      <c r="G123" s="194"/>
      <c r="H123" s="193" t="s">
        <v>50</v>
      </c>
      <c r="I123" s="193" t="s">
        <v>53</v>
      </c>
      <c r="J123" s="193" t="s">
        <v>4117</v>
      </c>
      <c r="K123" s="222"/>
    </row>
    <row r="124" spans="2:11" s="1" customFormat="1" ht="17.25" customHeight="1">
      <c r="B124" s="221"/>
      <c r="C124" s="195" t="s">
        <v>4118</v>
      </c>
      <c r="D124" s="195"/>
      <c r="E124" s="195"/>
      <c r="F124" s="196" t="s">
        <v>4119</v>
      </c>
      <c r="G124" s="197"/>
      <c r="H124" s="195"/>
      <c r="I124" s="195"/>
      <c r="J124" s="195" t="s">
        <v>4120</v>
      </c>
      <c r="K124" s="222"/>
    </row>
    <row r="125" spans="2:11" s="1" customFormat="1" ht="5.25" customHeight="1">
      <c r="B125" s="223"/>
      <c r="C125" s="198"/>
      <c r="D125" s="198"/>
      <c r="E125" s="198"/>
      <c r="F125" s="198"/>
      <c r="G125" s="224"/>
      <c r="H125" s="198"/>
      <c r="I125" s="198"/>
      <c r="J125" s="198"/>
      <c r="K125" s="225"/>
    </row>
    <row r="126" spans="2:11" s="1" customFormat="1" ht="15" customHeight="1">
      <c r="B126" s="223"/>
      <c r="C126" s="180" t="s">
        <v>4124</v>
      </c>
      <c r="D126" s="200"/>
      <c r="E126" s="200"/>
      <c r="F126" s="201" t="s">
        <v>4121</v>
      </c>
      <c r="G126" s="180"/>
      <c r="H126" s="180" t="s">
        <v>4161</v>
      </c>
      <c r="I126" s="180" t="s">
        <v>4123</v>
      </c>
      <c r="J126" s="180">
        <v>120</v>
      </c>
      <c r="K126" s="226"/>
    </row>
    <row r="127" spans="2:11" s="1" customFormat="1" ht="15" customHeight="1">
      <c r="B127" s="223"/>
      <c r="C127" s="180" t="s">
        <v>4170</v>
      </c>
      <c r="D127" s="180"/>
      <c r="E127" s="180"/>
      <c r="F127" s="201" t="s">
        <v>4121</v>
      </c>
      <c r="G127" s="180"/>
      <c r="H127" s="180" t="s">
        <v>4171</v>
      </c>
      <c r="I127" s="180" t="s">
        <v>4123</v>
      </c>
      <c r="J127" s="180" t="s">
        <v>4172</v>
      </c>
      <c r="K127" s="226"/>
    </row>
    <row r="128" spans="2:11" s="1" customFormat="1" ht="15" customHeight="1">
      <c r="B128" s="223"/>
      <c r="C128" s="180" t="s">
        <v>4069</v>
      </c>
      <c r="D128" s="180"/>
      <c r="E128" s="180"/>
      <c r="F128" s="201" t="s">
        <v>4121</v>
      </c>
      <c r="G128" s="180"/>
      <c r="H128" s="180" t="s">
        <v>4173</v>
      </c>
      <c r="I128" s="180" t="s">
        <v>4123</v>
      </c>
      <c r="J128" s="180" t="s">
        <v>4172</v>
      </c>
      <c r="K128" s="226"/>
    </row>
    <row r="129" spans="2:11" s="1" customFormat="1" ht="15" customHeight="1">
      <c r="B129" s="223"/>
      <c r="C129" s="180" t="s">
        <v>4132</v>
      </c>
      <c r="D129" s="180"/>
      <c r="E129" s="180"/>
      <c r="F129" s="201" t="s">
        <v>4127</v>
      </c>
      <c r="G129" s="180"/>
      <c r="H129" s="180" t="s">
        <v>4133</v>
      </c>
      <c r="I129" s="180" t="s">
        <v>4123</v>
      </c>
      <c r="J129" s="180">
        <v>15</v>
      </c>
      <c r="K129" s="226"/>
    </row>
    <row r="130" spans="2:11" s="1" customFormat="1" ht="15" customHeight="1">
      <c r="B130" s="223"/>
      <c r="C130" s="204" t="s">
        <v>4134</v>
      </c>
      <c r="D130" s="204"/>
      <c r="E130" s="204"/>
      <c r="F130" s="205" t="s">
        <v>4127</v>
      </c>
      <c r="G130" s="204"/>
      <c r="H130" s="204" t="s">
        <v>4135</v>
      </c>
      <c r="I130" s="204" t="s">
        <v>4123</v>
      </c>
      <c r="J130" s="204">
        <v>15</v>
      </c>
      <c r="K130" s="226"/>
    </row>
    <row r="131" spans="2:11" s="1" customFormat="1" ht="15" customHeight="1">
      <c r="B131" s="223"/>
      <c r="C131" s="204" t="s">
        <v>4136</v>
      </c>
      <c r="D131" s="204"/>
      <c r="E131" s="204"/>
      <c r="F131" s="205" t="s">
        <v>4127</v>
      </c>
      <c r="G131" s="204"/>
      <c r="H131" s="204" t="s">
        <v>4137</v>
      </c>
      <c r="I131" s="204" t="s">
        <v>4123</v>
      </c>
      <c r="J131" s="204">
        <v>20</v>
      </c>
      <c r="K131" s="226"/>
    </row>
    <row r="132" spans="2:11" s="1" customFormat="1" ht="15" customHeight="1">
      <c r="B132" s="223"/>
      <c r="C132" s="204" t="s">
        <v>4138</v>
      </c>
      <c r="D132" s="204"/>
      <c r="E132" s="204"/>
      <c r="F132" s="205" t="s">
        <v>4127</v>
      </c>
      <c r="G132" s="204"/>
      <c r="H132" s="204" t="s">
        <v>4139</v>
      </c>
      <c r="I132" s="204" t="s">
        <v>4123</v>
      </c>
      <c r="J132" s="204">
        <v>20</v>
      </c>
      <c r="K132" s="226"/>
    </row>
    <row r="133" spans="2:11" s="1" customFormat="1" ht="15" customHeight="1">
      <c r="B133" s="223"/>
      <c r="C133" s="180" t="s">
        <v>4126</v>
      </c>
      <c r="D133" s="180"/>
      <c r="E133" s="180"/>
      <c r="F133" s="201" t="s">
        <v>4127</v>
      </c>
      <c r="G133" s="180"/>
      <c r="H133" s="180" t="s">
        <v>4161</v>
      </c>
      <c r="I133" s="180" t="s">
        <v>4123</v>
      </c>
      <c r="J133" s="180">
        <v>50</v>
      </c>
      <c r="K133" s="226"/>
    </row>
    <row r="134" spans="2:11" s="1" customFormat="1" ht="15" customHeight="1">
      <c r="B134" s="223"/>
      <c r="C134" s="180" t="s">
        <v>4140</v>
      </c>
      <c r="D134" s="180"/>
      <c r="E134" s="180"/>
      <c r="F134" s="201" t="s">
        <v>4127</v>
      </c>
      <c r="G134" s="180"/>
      <c r="H134" s="180" t="s">
        <v>4161</v>
      </c>
      <c r="I134" s="180" t="s">
        <v>4123</v>
      </c>
      <c r="J134" s="180">
        <v>50</v>
      </c>
      <c r="K134" s="226"/>
    </row>
    <row r="135" spans="2:11" s="1" customFormat="1" ht="15" customHeight="1">
      <c r="B135" s="223"/>
      <c r="C135" s="180" t="s">
        <v>4146</v>
      </c>
      <c r="D135" s="180"/>
      <c r="E135" s="180"/>
      <c r="F135" s="201" t="s">
        <v>4127</v>
      </c>
      <c r="G135" s="180"/>
      <c r="H135" s="180" t="s">
        <v>4161</v>
      </c>
      <c r="I135" s="180" t="s">
        <v>4123</v>
      </c>
      <c r="J135" s="180">
        <v>50</v>
      </c>
      <c r="K135" s="226"/>
    </row>
    <row r="136" spans="2:11" s="1" customFormat="1" ht="15" customHeight="1">
      <c r="B136" s="223"/>
      <c r="C136" s="180" t="s">
        <v>4148</v>
      </c>
      <c r="D136" s="180"/>
      <c r="E136" s="180"/>
      <c r="F136" s="201" t="s">
        <v>4127</v>
      </c>
      <c r="G136" s="180"/>
      <c r="H136" s="180" t="s">
        <v>4161</v>
      </c>
      <c r="I136" s="180" t="s">
        <v>4123</v>
      </c>
      <c r="J136" s="180">
        <v>50</v>
      </c>
      <c r="K136" s="226"/>
    </row>
    <row r="137" spans="2:11" s="1" customFormat="1" ht="15" customHeight="1">
      <c r="B137" s="223"/>
      <c r="C137" s="180" t="s">
        <v>4149</v>
      </c>
      <c r="D137" s="180"/>
      <c r="E137" s="180"/>
      <c r="F137" s="201" t="s">
        <v>4127</v>
      </c>
      <c r="G137" s="180"/>
      <c r="H137" s="180" t="s">
        <v>4174</v>
      </c>
      <c r="I137" s="180" t="s">
        <v>4123</v>
      </c>
      <c r="J137" s="180">
        <v>255</v>
      </c>
      <c r="K137" s="226"/>
    </row>
    <row r="138" spans="2:11" s="1" customFormat="1" ht="15" customHeight="1">
      <c r="B138" s="223"/>
      <c r="C138" s="180" t="s">
        <v>4151</v>
      </c>
      <c r="D138" s="180"/>
      <c r="E138" s="180"/>
      <c r="F138" s="201" t="s">
        <v>4121</v>
      </c>
      <c r="G138" s="180"/>
      <c r="H138" s="180" t="s">
        <v>4175</v>
      </c>
      <c r="I138" s="180" t="s">
        <v>4153</v>
      </c>
      <c r="J138" s="180"/>
      <c r="K138" s="226"/>
    </row>
    <row r="139" spans="2:11" s="1" customFormat="1" ht="15" customHeight="1">
      <c r="B139" s="223"/>
      <c r="C139" s="180" t="s">
        <v>4154</v>
      </c>
      <c r="D139" s="180"/>
      <c r="E139" s="180"/>
      <c r="F139" s="201" t="s">
        <v>4121</v>
      </c>
      <c r="G139" s="180"/>
      <c r="H139" s="180" t="s">
        <v>4176</v>
      </c>
      <c r="I139" s="180" t="s">
        <v>4156</v>
      </c>
      <c r="J139" s="180"/>
      <c r="K139" s="226"/>
    </row>
    <row r="140" spans="2:11" s="1" customFormat="1" ht="15" customHeight="1">
      <c r="B140" s="223"/>
      <c r="C140" s="180" t="s">
        <v>4157</v>
      </c>
      <c r="D140" s="180"/>
      <c r="E140" s="180"/>
      <c r="F140" s="201" t="s">
        <v>4121</v>
      </c>
      <c r="G140" s="180"/>
      <c r="H140" s="180" t="s">
        <v>4157</v>
      </c>
      <c r="I140" s="180" t="s">
        <v>4156</v>
      </c>
      <c r="J140" s="180"/>
      <c r="K140" s="226"/>
    </row>
    <row r="141" spans="2:11" s="1" customFormat="1" ht="15" customHeight="1">
      <c r="B141" s="223"/>
      <c r="C141" s="180" t="s">
        <v>34</v>
      </c>
      <c r="D141" s="180"/>
      <c r="E141" s="180"/>
      <c r="F141" s="201" t="s">
        <v>4121</v>
      </c>
      <c r="G141" s="180"/>
      <c r="H141" s="180" t="s">
        <v>4177</v>
      </c>
      <c r="I141" s="180" t="s">
        <v>4156</v>
      </c>
      <c r="J141" s="180"/>
      <c r="K141" s="226"/>
    </row>
    <row r="142" spans="2:11" s="1" customFormat="1" ht="15" customHeight="1">
      <c r="B142" s="223"/>
      <c r="C142" s="180" t="s">
        <v>4178</v>
      </c>
      <c r="D142" s="180"/>
      <c r="E142" s="180"/>
      <c r="F142" s="201" t="s">
        <v>4121</v>
      </c>
      <c r="G142" s="180"/>
      <c r="H142" s="180" t="s">
        <v>4179</v>
      </c>
      <c r="I142" s="180" t="s">
        <v>4156</v>
      </c>
      <c r="J142" s="180"/>
      <c r="K142" s="226"/>
    </row>
    <row r="143" spans="2:11" s="1" customFormat="1" ht="15" customHeight="1">
      <c r="B143" s="227"/>
      <c r="C143" s="228"/>
      <c r="D143" s="228"/>
      <c r="E143" s="228"/>
      <c r="F143" s="228"/>
      <c r="G143" s="228"/>
      <c r="H143" s="228"/>
      <c r="I143" s="228"/>
      <c r="J143" s="228"/>
      <c r="K143" s="229"/>
    </row>
    <row r="144" spans="2:11" s="1" customFormat="1" ht="18.75" customHeight="1">
      <c r="B144" s="214"/>
      <c r="C144" s="214"/>
      <c r="D144" s="214"/>
      <c r="E144" s="214"/>
      <c r="F144" s="215"/>
      <c r="G144" s="214"/>
      <c r="H144" s="214"/>
      <c r="I144" s="214"/>
      <c r="J144" s="214"/>
      <c r="K144" s="214"/>
    </row>
    <row r="145" spans="2:11" s="1" customFormat="1" ht="18.75" customHeight="1">
      <c r="B145" s="187"/>
      <c r="C145" s="187"/>
      <c r="D145" s="187"/>
      <c r="E145" s="187"/>
      <c r="F145" s="187"/>
      <c r="G145" s="187"/>
      <c r="H145" s="187"/>
      <c r="I145" s="187"/>
      <c r="J145" s="187"/>
      <c r="K145" s="187"/>
    </row>
    <row r="146" spans="2:11" s="1" customFormat="1" ht="7.5" customHeight="1">
      <c r="B146" s="188"/>
      <c r="C146" s="189"/>
      <c r="D146" s="189"/>
      <c r="E146" s="189"/>
      <c r="F146" s="189"/>
      <c r="G146" s="189"/>
      <c r="H146" s="189"/>
      <c r="I146" s="189"/>
      <c r="J146" s="189"/>
      <c r="K146" s="190"/>
    </row>
    <row r="147" spans="2:11" s="1" customFormat="1" ht="45" customHeight="1">
      <c r="B147" s="191"/>
      <c r="C147" s="411" t="s">
        <v>4180</v>
      </c>
      <c r="D147" s="411"/>
      <c r="E147" s="411"/>
      <c r="F147" s="411"/>
      <c r="G147" s="411"/>
      <c r="H147" s="411"/>
      <c r="I147" s="411"/>
      <c r="J147" s="411"/>
      <c r="K147" s="192"/>
    </row>
    <row r="148" spans="2:11" s="1" customFormat="1" ht="17.25" customHeight="1">
      <c r="B148" s="191"/>
      <c r="C148" s="193" t="s">
        <v>4115</v>
      </c>
      <c r="D148" s="193"/>
      <c r="E148" s="193"/>
      <c r="F148" s="193" t="s">
        <v>4116</v>
      </c>
      <c r="G148" s="194"/>
      <c r="H148" s="193" t="s">
        <v>50</v>
      </c>
      <c r="I148" s="193" t="s">
        <v>53</v>
      </c>
      <c r="J148" s="193" t="s">
        <v>4117</v>
      </c>
      <c r="K148" s="192"/>
    </row>
    <row r="149" spans="2:11" s="1" customFormat="1" ht="17.25" customHeight="1">
      <c r="B149" s="191"/>
      <c r="C149" s="195" t="s">
        <v>4118</v>
      </c>
      <c r="D149" s="195"/>
      <c r="E149" s="195"/>
      <c r="F149" s="196" t="s">
        <v>4119</v>
      </c>
      <c r="G149" s="197"/>
      <c r="H149" s="195"/>
      <c r="I149" s="195"/>
      <c r="J149" s="195" t="s">
        <v>4120</v>
      </c>
      <c r="K149" s="192"/>
    </row>
    <row r="150" spans="2:11" s="1" customFormat="1" ht="5.25" customHeight="1">
      <c r="B150" s="203"/>
      <c r="C150" s="198"/>
      <c r="D150" s="198"/>
      <c r="E150" s="198"/>
      <c r="F150" s="198"/>
      <c r="G150" s="199"/>
      <c r="H150" s="198"/>
      <c r="I150" s="198"/>
      <c r="J150" s="198"/>
      <c r="K150" s="226"/>
    </row>
    <row r="151" spans="2:11" s="1" customFormat="1" ht="15" customHeight="1">
      <c r="B151" s="203"/>
      <c r="C151" s="230" t="s">
        <v>4124</v>
      </c>
      <c r="D151" s="180"/>
      <c r="E151" s="180"/>
      <c r="F151" s="231" t="s">
        <v>4121</v>
      </c>
      <c r="G151" s="180"/>
      <c r="H151" s="230" t="s">
        <v>4161</v>
      </c>
      <c r="I151" s="230" t="s">
        <v>4123</v>
      </c>
      <c r="J151" s="230">
        <v>120</v>
      </c>
      <c r="K151" s="226"/>
    </row>
    <row r="152" spans="2:11" s="1" customFormat="1" ht="15" customHeight="1">
      <c r="B152" s="203"/>
      <c r="C152" s="230" t="s">
        <v>4170</v>
      </c>
      <c r="D152" s="180"/>
      <c r="E152" s="180"/>
      <c r="F152" s="231" t="s">
        <v>4121</v>
      </c>
      <c r="G152" s="180"/>
      <c r="H152" s="230" t="s">
        <v>4181</v>
      </c>
      <c r="I152" s="230" t="s">
        <v>4123</v>
      </c>
      <c r="J152" s="230" t="s">
        <v>4172</v>
      </c>
      <c r="K152" s="226"/>
    </row>
    <row r="153" spans="2:11" s="1" customFormat="1" ht="15" customHeight="1">
      <c r="B153" s="203"/>
      <c r="C153" s="230" t="s">
        <v>4069</v>
      </c>
      <c r="D153" s="180"/>
      <c r="E153" s="180"/>
      <c r="F153" s="231" t="s">
        <v>4121</v>
      </c>
      <c r="G153" s="180"/>
      <c r="H153" s="230" t="s">
        <v>4182</v>
      </c>
      <c r="I153" s="230" t="s">
        <v>4123</v>
      </c>
      <c r="J153" s="230" t="s">
        <v>4172</v>
      </c>
      <c r="K153" s="226"/>
    </row>
    <row r="154" spans="2:11" s="1" customFormat="1" ht="15" customHeight="1">
      <c r="B154" s="203"/>
      <c r="C154" s="230" t="s">
        <v>4126</v>
      </c>
      <c r="D154" s="180"/>
      <c r="E154" s="180"/>
      <c r="F154" s="231" t="s">
        <v>4127</v>
      </c>
      <c r="G154" s="180"/>
      <c r="H154" s="230" t="s">
        <v>4161</v>
      </c>
      <c r="I154" s="230" t="s">
        <v>4123</v>
      </c>
      <c r="J154" s="230">
        <v>50</v>
      </c>
      <c r="K154" s="226"/>
    </row>
    <row r="155" spans="2:11" s="1" customFormat="1" ht="15" customHeight="1">
      <c r="B155" s="203"/>
      <c r="C155" s="230" t="s">
        <v>4129</v>
      </c>
      <c r="D155" s="180"/>
      <c r="E155" s="180"/>
      <c r="F155" s="231" t="s">
        <v>4121</v>
      </c>
      <c r="G155" s="180"/>
      <c r="H155" s="230" t="s">
        <v>4161</v>
      </c>
      <c r="I155" s="230" t="s">
        <v>4131</v>
      </c>
      <c r="J155" s="230"/>
      <c r="K155" s="226"/>
    </row>
    <row r="156" spans="2:11" s="1" customFormat="1" ht="15" customHeight="1">
      <c r="B156" s="203"/>
      <c r="C156" s="230" t="s">
        <v>4140</v>
      </c>
      <c r="D156" s="180"/>
      <c r="E156" s="180"/>
      <c r="F156" s="231" t="s">
        <v>4127</v>
      </c>
      <c r="G156" s="180"/>
      <c r="H156" s="230" t="s">
        <v>4161</v>
      </c>
      <c r="I156" s="230" t="s">
        <v>4123</v>
      </c>
      <c r="J156" s="230">
        <v>50</v>
      </c>
      <c r="K156" s="226"/>
    </row>
    <row r="157" spans="2:11" s="1" customFormat="1" ht="15" customHeight="1">
      <c r="B157" s="203"/>
      <c r="C157" s="230" t="s">
        <v>4148</v>
      </c>
      <c r="D157" s="180"/>
      <c r="E157" s="180"/>
      <c r="F157" s="231" t="s">
        <v>4127</v>
      </c>
      <c r="G157" s="180"/>
      <c r="H157" s="230" t="s">
        <v>4161</v>
      </c>
      <c r="I157" s="230" t="s">
        <v>4123</v>
      </c>
      <c r="J157" s="230">
        <v>50</v>
      </c>
      <c r="K157" s="226"/>
    </row>
    <row r="158" spans="2:11" s="1" customFormat="1" ht="15" customHeight="1">
      <c r="B158" s="203"/>
      <c r="C158" s="230" t="s">
        <v>4146</v>
      </c>
      <c r="D158" s="180"/>
      <c r="E158" s="180"/>
      <c r="F158" s="231" t="s">
        <v>4127</v>
      </c>
      <c r="G158" s="180"/>
      <c r="H158" s="230" t="s">
        <v>4161</v>
      </c>
      <c r="I158" s="230" t="s">
        <v>4123</v>
      </c>
      <c r="J158" s="230">
        <v>50</v>
      </c>
      <c r="K158" s="226"/>
    </row>
    <row r="159" spans="2:11" s="1" customFormat="1" ht="15" customHeight="1">
      <c r="B159" s="203"/>
      <c r="C159" s="230" t="s">
        <v>120</v>
      </c>
      <c r="D159" s="180"/>
      <c r="E159" s="180"/>
      <c r="F159" s="231" t="s">
        <v>4121</v>
      </c>
      <c r="G159" s="180"/>
      <c r="H159" s="230" t="s">
        <v>4183</v>
      </c>
      <c r="I159" s="230" t="s">
        <v>4123</v>
      </c>
      <c r="J159" s="230" t="s">
        <v>4184</v>
      </c>
      <c r="K159" s="226"/>
    </row>
    <row r="160" spans="2:11" s="1" customFormat="1" ht="15" customHeight="1">
      <c r="B160" s="203"/>
      <c r="C160" s="230" t="s">
        <v>4185</v>
      </c>
      <c r="D160" s="180"/>
      <c r="E160" s="180"/>
      <c r="F160" s="231" t="s">
        <v>4121</v>
      </c>
      <c r="G160" s="180"/>
      <c r="H160" s="230" t="s">
        <v>4186</v>
      </c>
      <c r="I160" s="230" t="s">
        <v>4156</v>
      </c>
      <c r="J160" s="230"/>
      <c r="K160" s="226"/>
    </row>
    <row r="161" spans="2:11" s="1" customFormat="1" ht="15" customHeight="1">
      <c r="B161" s="232"/>
      <c r="C161" s="212"/>
      <c r="D161" s="212"/>
      <c r="E161" s="212"/>
      <c r="F161" s="212"/>
      <c r="G161" s="212"/>
      <c r="H161" s="212"/>
      <c r="I161" s="212"/>
      <c r="J161" s="212"/>
      <c r="K161" s="233"/>
    </row>
    <row r="162" spans="2:11" s="1" customFormat="1" ht="18.75" customHeight="1">
      <c r="B162" s="214"/>
      <c r="C162" s="224"/>
      <c r="D162" s="224"/>
      <c r="E162" s="224"/>
      <c r="F162" s="234"/>
      <c r="G162" s="224"/>
      <c r="H162" s="224"/>
      <c r="I162" s="224"/>
      <c r="J162" s="224"/>
      <c r="K162" s="214"/>
    </row>
    <row r="163" spans="2:11" s="1" customFormat="1" ht="18.75" customHeight="1">
      <c r="B163" s="187"/>
      <c r="C163" s="187"/>
      <c r="D163" s="187"/>
      <c r="E163" s="187"/>
      <c r="F163" s="187"/>
      <c r="G163" s="187"/>
      <c r="H163" s="187"/>
      <c r="I163" s="187"/>
      <c r="J163" s="187"/>
      <c r="K163" s="187"/>
    </row>
    <row r="164" spans="2:11" s="1" customFormat="1" ht="7.5" customHeight="1">
      <c r="B164" s="169"/>
      <c r="C164" s="170"/>
      <c r="D164" s="170"/>
      <c r="E164" s="170"/>
      <c r="F164" s="170"/>
      <c r="G164" s="170"/>
      <c r="H164" s="170"/>
      <c r="I164" s="170"/>
      <c r="J164" s="170"/>
      <c r="K164" s="171"/>
    </row>
    <row r="165" spans="2:11" s="1" customFormat="1" ht="45" customHeight="1">
      <c r="B165" s="172"/>
      <c r="C165" s="412" t="s">
        <v>4187</v>
      </c>
      <c r="D165" s="412"/>
      <c r="E165" s="412"/>
      <c r="F165" s="412"/>
      <c r="G165" s="412"/>
      <c r="H165" s="412"/>
      <c r="I165" s="412"/>
      <c r="J165" s="412"/>
      <c r="K165" s="173"/>
    </row>
    <row r="166" spans="2:11" s="1" customFormat="1" ht="17.25" customHeight="1">
      <c r="B166" s="172"/>
      <c r="C166" s="193" t="s">
        <v>4115</v>
      </c>
      <c r="D166" s="193"/>
      <c r="E166" s="193"/>
      <c r="F166" s="193" t="s">
        <v>4116</v>
      </c>
      <c r="G166" s="235"/>
      <c r="H166" s="236" t="s">
        <v>50</v>
      </c>
      <c r="I166" s="236" t="s">
        <v>53</v>
      </c>
      <c r="J166" s="193" t="s">
        <v>4117</v>
      </c>
      <c r="K166" s="173"/>
    </row>
    <row r="167" spans="2:11" s="1" customFormat="1" ht="17.25" customHeight="1">
      <c r="B167" s="174"/>
      <c r="C167" s="195" t="s">
        <v>4118</v>
      </c>
      <c r="D167" s="195"/>
      <c r="E167" s="195"/>
      <c r="F167" s="196" t="s">
        <v>4119</v>
      </c>
      <c r="G167" s="237"/>
      <c r="H167" s="238"/>
      <c r="I167" s="238"/>
      <c r="J167" s="195" t="s">
        <v>4120</v>
      </c>
      <c r="K167" s="175"/>
    </row>
    <row r="168" spans="2:11" s="1" customFormat="1" ht="5.25" customHeight="1">
      <c r="B168" s="203"/>
      <c r="C168" s="198"/>
      <c r="D168" s="198"/>
      <c r="E168" s="198"/>
      <c r="F168" s="198"/>
      <c r="G168" s="199"/>
      <c r="H168" s="198"/>
      <c r="I168" s="198"/>
      <c r="J168" s="198"/>
      <c r="K168" s="226"/>
    </row>
    <row r="169" spans="2:11" s="1" customFormat="1" ht="15" customHeight="1">
      <c r="B169" s="203"/>
      <c r="C169" s="180" t="s">
        <v>4124</v>
      </c>
      <c r="D169" s="180"/>
      <c r="E169" s="180"/>
      <c r="F169" s="201" t="s">
        <v>4121</v>
      </c>
      <c r="G169" s="180"/>
      <c r="H169" s="180" t="s">
        <v>4161</v>
      </c>
      <c r="I169" s="180" t="s">
        <v>4123</v>
      </c>
      <c r="J169" s="180">
        <v>120</v>
      </c>
      <c r="K169" s="226"/>
    </row>
    <row r="170" spans="2:11" s="1" customFormat="1" ht="15" customHeight="1">
      <c r="B170" s="203"/>
      <c r="C170" s="180" t="s">
        <v>4170</v>
      </c>
      <c r="D170" s="180"/>
      <c r="E170" s="180"/>
      <c r="F170" s="201" t="s">
        <v>4121</v>
      </c>
      <c r="G170" s="180"/>
      <c r="H170" s="180" t="s">
        <v>4171</v>
      </c>
      <c r="I170" s="180" t="s">
        <v>4123</v>
      </c>
      <c r="J170" s="180" t="s">
        <v>4172</v>
      </c>
      <c r="K170" s="226"/>
    </row>
    <row r="171" spans="2:11" s="1" customFormat="1" ht="15" customHeight="1">
      <c r="B171" s="203"/>
      <c r="C171" s="180" t="s">
        <v>4069</v>
      </c>
      <c r="D171" s="180"/>
      <c r="E171" s="180"/>
      <c r="F171" s="201" t="s">
        <v>4121</v>
      </c>
      <c r="G171" s="180"/>
      <c r="H171" s="180" t="s">
        <v>4188</v>
      </c>
      <c r="I171" s="180" t="s">
        <v>4123</v>
      </c>
      <c r="J171" s="180" t="s">
        <v>4172</v>
      </c>
      <c r="K171" s="226"/>
    </row>
    <row r="172" spans="2:11" s="1" customFormat="1" ht="15" customHeight="1">
      <c r="B172" s="203"/>
      <c r="C172" s="180" t="s">
        <v>4126</v>
      </c>
      <c r="D172" s="180"/>
      <c r="E172" s="180"/>
      <c r="F172" s="201" t="s">
        <v>4127</v>
      </c>
      <c r="G172" s="180"/>
      <c r="H172" s="180" t="s">
        <v>4188</v>
      </c>
      <c r="I172" s="180" t="s">
        <v>4123</v>
      </c>
      <c r="J172" s="180">
        <v>50</v>
      </c>
      <c r="K172" s="226"/>
    </row>
    <row r="173" spans="2:11" s="1" customFormat="1" ht="15" customHeight="1">
      <c r="B173" s="203"/>
      <c r="C173" s="180" t="s">
        <v>4129</v>
      </c>
      <c r="D173" s="180"/>
      <c r="E173" s="180"/>
      <c r="F173" s="201" t="s">
        <v>4121</v>
      </c>
      <c r="G173" s="180"/>
      <c r="H173" s="180" t="s">
        <v>4188</v>
      </c>
      <c r="I173" s="180" t="s">
        <v>4131</v>
      </c>
      <c r="J173" s="180"/>
      <c r="K173" s="226"/>
    </row>
    <row r="174" spans="2:11" s="1" customFormat="1" ht="15" customHeight="1">
      <c r="B174" s="203"/>
      <c r="C174" s="180" t="s">
        <v>4140</v>
      </c>
      <c r="D174" s="180"/>
      <c r="E174" s="180"/>
      <c r="F174" s="201" t="s">
        <v>4127</v>
      </c>
      <c r="G174" s="180"/>
      <c r="H174" s="180" t="s">
        <v>4188</v>
      </c>
      <c r="I174" s="180" t="s">
        <v>4123</v>
      </c>
      <c r="J174" s="180">
        <v>50</v>
      </c>
      <c r="K174" s="226"/>
    </row>
    <row r="175" spans="2:11" s="1" customFormat="1" ht="15" customHeight="1">
      <c r="B175" s="203"/>
      <c r="C175" s="180" t="s">
        <v>4148</v>
      </c>
      <c r="D175" s="180"/>
      <c r="E175" s="180"/>
      <c r="F175" s="201" t="s">
        <v>4127</v>
      </c>
      <c r="G175" s="180"/>
      <c r="H175" s="180" t="s">
        <v>4188</v>
      </c>
      <c r="I175" s="180" t="s">
        <v>4123</v>
      </c>
      <c r="J175" s="180">
        <v>50</v>
      </c>
      <c r="K175" s="226"/>
    </row>
    <row r="176" spans="2:11" s="1" customFormat="1" ht="15" customHeight="1">
      <c r="B176" s="203"/>
      <c r="C176" s="180" t="s">
        <v>4146</v>
      </c>
      <c r="D176" s="180"/>
      <c r="E176" s="180"/>
      <c r="F176" s="201" t="s">
        <v>4127</v>
      </c>
      <c r="G176" s="180"/>
      <c r="H176" s="180" t="s">
        <v>4188</v>
      </c>
      <c r="I176" s="180" t="s">
        <v>4123</v>
      </c>
      <c r="J176" s="180">
        <v>50</v>
      </c>
      <c r="K176" s="226"/>
    </row>
    <row r="177" spans="2:11" s="1" customFormat="1" ht="15" customHeight="1">
      <c r="B177" s="203"/>
      <c r="C177" s="180" t="s">
        <v>154</v>
      </c>
      <c r="D177" s="180"/>
      <c r="E177" s="180"/>
      <c r="F177" s="201" t="s">
        <v>4121</v>
      </c>
      <c r="G177" s="180"/>
      <c r="H177" s="180" t="s">
        <v>4189</v>
      </c>
      <c r="I177" s="180" t="s">
        <v>4190</v>
      </c>
      <c r="J177" s="180"/>
      <c r="K177" s="226"/>
    </row>
    <row r="178" spans="2:11" s="1" customFormat="1" ht="15" customHeight="1">
      <c r="B178" s="203"/>
      <c r="C178" s="180" t="s">
        <v>53</v>
      </c>
      <c r="D178" s="180"/>
      <c r="E178" s="180"/>
      <c r="F178" s="201" t="s">
        <v>4121</v>
      </c>
      <c r="G178" s="180"/>
      <c r="H178" s="180" t="s">
        <v>4191</v>
      </c>
      <c r="I178" s="180" t="s">
        <v>4192</v>
      </c>
      <c r="J178" s="180">
        <v>1</v>
      </c>
      <c r="K178" s="226"/>
    </row>
    <row r="179" spans="2:11" s="1" customFormat="1" ht="15" customHeight="1">
      <c r="B179" s="203"/>
      <c r="C179" s="180" t="s">
        <v>49</v>
      </c>
      <c r="D179" s="180"/>
      <c r="E179" s="180"/>
      <c r="F179" s="201" t="s">
        <v>4121</v>
      </c>
      <c r="G179" s="180"/>
      <c r="H179" s="180" t="s">
        <v>4193</v>
      </c>
      <c r="I179" s="180" t="s">
        <v>4123</v>
      </c>
      <c r="J179" s="180">
        <v>20</v>
      </c>
      <c r="K179" s="226"/>
    </row>
    <row r="180" spans="2:11" s="1" customFormat="1" ht="15" customHeight="1">
      <c r="B180" s="203"/>
      <c r="C180" s="180" t="s">
        <v>50</v>
      </c>
      <c r="D180" s="180"/>
      <c r="E180" s="180"/>
      <c r="F180" s="201" t="s">
        <v>4121</v>
      </c>
      <c r="G180" s="180"/>
      <c r="H180" s="180" t="s">
        <v>4194</v>
      </c>
      <c r="I180" s="180" t="s">
        <v>4123</v>
      </c>
      <c r="J180" s="180">
        <v>255</v>
      </c>
      <c r="K180" s="226"/>
    </row>
    <row r="181" spans="2:11" s="1" customFormat="1" ht="15" customHeight="1">
      <c r="B181" s="203"/>
      <c r="C181" s="180" t="s">
        <v>155</v>
      </c>
      <c r="D181" s="180"/>
      <c r="E181" s="180"/>
      <c r="F181" s="201" t="s">
        <v>4121</v>
      </c>
      <c r="G181" s="180"/>
      <c r="H181" s="180" t="s">
        <v>4085</v>
      </c>
      <c r="I181" s="180" t="s">
        <v>4123</v>
      </c>
      <c r="J181" s="180">
        <v>10</v>
      </c>
      <c r="K181" s="226"/>
    </row>
    <row r="182" spans="2:11" s="1" customFormat="1" ht="15" customHeight="1">
      <c r="B182" s="203"/>
      <c r="C182" s="180" t="s">
        <v>156</v>
      </c>
      <c r="D182" s="180"/>
      <c r="E182" s="180"/>
      <c r="F182" s="201" t="s">
        <v>4121</v>
      </c>
      <c r="G182" s="180"/>
      <c r="H182" s="180" t="s">
        <v>4195</v>
      </c>
      <c r="I182" s="180" t="s">
        <v>4156</v>
      </c>
      <c r="J182" s="180"/>
      <c r="K182" s="226"/>
    </row>
    <row r="183" spans="2:11" s="1" customFormat="1" ht="15" customHeight="1">
      <c r="B183" s="203"/>
      <c r="C183" s="180" t="s">
        <v>4196</v>
      </c>
      <c r="D183" s="180"/>
      <c r="E183" s="180"/>
      <c r="F183" s="201" t="s">
        <v>4121</v>
      </c>
      <c r="G183" s="180"/>
      <c r="H183" s="180" t="s">
        <v>4197</v>
      </c>
      <c r="I183" s="180" t="s">
        <v>4156</v>
      </c>
      <c r="J183" s="180"/>
      <c r="K183" s="226"/>
    </row>
    <row r="184" spans="2:11" s="1" customFormat="1" ht="15" customHeight="1">
      <c r="B184" s="203"/>
      <c r="C184" s="180" t="s">
        <v>4185</v>
      </c>
      <c r="D184" s="180"/>
      <c r="E184" s="180"/>
      <c r="F184" s="201" t="s">
        <v>4121</v>
      </c>
      <c r="G184" s="180"/>
      <c r="H184" s="180" t="s">
        <v>4198</v>
      </c>
      <c r="I184" s="180" t="s">
        <v>4156</v>
      </c>
      <c r="J184" s="180"/>
      <c r="K184" s="226"/>
    </row>
    <row r="185" spans="2:11" s="1" customFormat="1" ht="15" customHeight="1">
      <c r="B185" s="203"/>
      <c r="C185" s="180" t="s">
        <v>158</v>
      </c>
      <c r="D185" s="180"/>
      <c r="E185" s="180"/>
      <c r="F185" s="201" t="s">
        <v>4127</v>
      </c>
      <c r="G185" s="180"/>
      <c r="H185" s="180" t="s">
        <v>4199</v>
      </c>
      <c r="I185" s="180" t="s">
        <v>4123</v>
      </c>
      <c r="J185" s="180">
        <v>50</v>
      </c>
      <c r="K185" s="226"/>
    </row>
    <row r="186" spans="2:11" s="1" customFormat="1" ht="15" customHeight="1">
      <c r="B186" s="203"/>
      <c r="C186" s="180" t="s">
        <v>4200</v>
      </c>
      <c r="D186" s="180"/>
      <c r="E186" s="180"/>
      <c r="F186" s="201" t="s">
        <v>4127</v>
      </c>
      <c r="G186" s="180"/>
      <c r="H186" s="180" t="s">
        <v>4201</v>
      </c>
      <c r="I186" s="180" t="s">
        <v>4202</v>
      </c>
      <c r="J186" s="180"/>
      <c r="K186" s="226"/>
    </row>
    <row r="187" spans="2:11" s="1" customFormat="1" ht="15" customHeight="1">
      <c r="B187" s="203"/>
      <c r="C187" s="180" t="s">
        <v>4203</v>
      </c>
      <c r="D187" s="180"/>
      <c r="E187" s="180"/>
      <c r="F187" s="201" t="s">
        <v>4127</v>
      </c>
      <c r="G187" s="180"/>
      <c r="H187" s="180" t="s">
        <v>4204</v>
      </c>
      <c r="I187" s="180" t="s">
        <v>4202</v>
      </c>
      <c r="J187" s="180"/>
      <c r="K187" s="226"/>
    </row>
    <row r="188" spans="2:11" s="1" customFormat="1" ht="15" customHeight="1">
      <c r="B188" s="203"/>
      <c r="C188" s="180" t="s">
        <v>4205</v>
      </c>
      <c r="D188" s="180"/>
      <c r="E188" s="180"/>
      <c r="F188" s="201" t="s">
        <v>4127</v>
      </c>
      <c r="G188" s="180"/>
      <c r="H188" s="180" t="s">
        <v>4206</v>
      </c>
      <c r="I188" s="180" t="s">
        <v>4202</v>
      </c>
      <c r="J188" s="180"/>
      <c r="K188" s="226"/>
    </row>
    <row r="189" spans="2:11" s="1" customFormat="1" ht="15" customHeight="1">
      <c r="B189" s="203"/>
      <c r="C189" s="239" t="s">
        <v>4207</v>
      </c>
      <c r="D189" s="180"/>
      <c r="E189" s="180"/>
      <c r="F189" s="201" t="s">
        <v>4127</v>
      </c>
      <c r="G189" s="180"/>
      <c r="H189" s="180" t="s">
        <v>4208</v>
      </c>
      <c r="I189" s="180" t="s">
        <v>4209</v>
      </c>
      <c r="J189" s="240" t="s">
        <v>4210</v>
      </c>
      <c r="K189" s="226"/>
    </row>
    <row r="190" spans="2:11" s="1" customFormat="1" ht="15" customHeight="1">
      <c r="B190" s="203"/>
      <c r="C190" s="239" t="s">
        <v>38</v>
      </c>
      <c r="D190" s="180"/>
      <c r="E190" s="180"/>
      <c r="F190" s="201" t="s">
        <v>4121</v>
      </c>
      <c r="G190" s="180"/>
      <c r="H190" s="177" t="s">
        <v>4211</v>
      </c>
      <c r="I190" s="180" t="s">
        <v>4212</v>
      </c>
      <c r="J190" s="180"/>
      <c r="K190" s="226"/>
    </row>
    <row r="191" spans="2:11" s="1" customFormat="1" ht="15" customHeight="1">
      <c r="B191" s="203"/>
      <c r="C191" s="239" t="s">
        <v>4213</v>
      </c>
      <c r="D191" s="180"/>
      <c r="E191" s="180"/>
      <c r="F191" s="201" t="s">
        <v>4121</v>
      </c>
      <c r="G191" s="180"/>
      <c r="H191" s="180" t="s">
        <v>4214</v>
      </c>
      <c r="I191" s="180" t="s">
        <v>4156</v>
      </c>
      <c r="J191" s="180"/>
      <c r="K191" s="226"/>
    </row>
    <row r="192" spans="2:11" s="1" customFormat="1" ht="15" customHeight="1">
      <c r="B192" s="203"/>
      <c r="C192" s="239" t="s">
        <v>4215</v>
      </c>
      <c r="D192" s="180"/>
      <c r="E192" s="180"/>
      <c r="F192" s="201" t="s">
        <v>4121</v>
      </c>
      <c r="G192" s="180"/>
      <c r="H192" s="180" t="s">
        <v>4216</v>
      </c>
      <c r="I192" s="180" t="s">
        <v>4156</v>
      </c>
      <c r="J192" s="180"/>
      <c r="K192" s="226"/>
    </row>
    <row r="193" spans="2:11" s="1" customFormat="1" ht="15" customHeight="1">
      <c r="B193" s="203"/>
      <c r="C193" s="239" t="s">
        <v>4217</v>
      </c>
      <c r="D193" s="180"/>
      <c r="E193" s="180"/>
      <c r="F193" s="201" t="s">
        <v>4127</v>
      </c>
      <c r="G193" s="180"/>
      <c r="H193" s="180" t="s">
        <v>4218</v>
      </c>
      <c r="I193" s="180" t="s">
        <v>4156</v>
      </c>
      <c r="J193" s="180"/>
      <c r="K193" s="226"/>
    </row>
    <row r="194" spans="2:11" s="1" customFormat="1" ht="15" customHeight="1">
      <c r="B194" s="232"/>
      <c r="C194" s="241"/>
      <c r="D194" s="212"/>
      <c r="E194" s="212"/>
      <c r="F194" s="212"/>
      <c r="G194" s="212"/>
      <c r="H194" s="212"/>
      <c r="I194" s="212"/>
      <c r="J194" s="212"/>
      <c r="K194" s="233"/>
    </row>
    <row r="195" spans="2:11" s="1" customFormat="1" ht="18.75" customHeight="1">
      <c r="B195" s="214"/>
      <c r="C195" s="224"/>
      <c r="D195" s="224"/>
      <c r="E195" s="224"/>
      <c r="F195" s="234"/>
      <c r="G195" s="224"/>
      <c r="H195" s="224"/>
      <c r="I195" s="224"/>
      <c r="J195" s="224"/>
      <c r="K195" s="214"/>
    </row>
    <row r="196" spans="2:11" s="1" customFormat="1" ht="18.75" customHeight="1">
      <c r="B196" s="214"/>
      <c r="C196" s="224"/>
      <c r="D196" s="224"/>
      <c r="E196" s="224"/>
      <c r="F196" s="234"/>
      <c r="G196" s="224"/>
      <c r="H196" s="224"/>
      <c r="I196" s="224"/>
      <c r="J196" s="224"/>
      <c r="K196" s="214"/>
    </row>
    <row r="197" spans="2:11" s="1" customFormat="1" ht="18.75" customHeight="1">
      <c r="B197" s="187"/>
      <c r="C197" s="187"/>
      <c r="D197" s="187"/>
      <c r="E197" s="187"/>
      <c r="F197" s="187"/>
      <c r="G197" s="187"/>
      <c r="H197" s="187"/>
      <c r="I197" s="187"/>
      <c r="J197" s="187"/>
      <c r="K197" s="187"/>
    </row>
    <row r="198" spans="2:11" s="1" customFormat="1" ht="13.5">
      <c r="B198" s="169"/>
      <c r="C198" s="170"/>
      <c r="D198" s="170"/>
      <c r="E198" s="170"/>
      <c r="F198" s="170"/>
      <c r="G198" s="170"/>
      <c r="H198" s="170"/>
      <c r="I198" s="170"/>
      <c r="J198" s="170"/>
      <c r="K198" s="171"/>
    </row>
    <row r="199" spans="2:11" s="1" customFormat="1" ht="21">
      <c r="B199" s="172"/>
      <c r="C199" s="412" t="s">
        <v>4219</v>
      </c>
      <c r="D199" s="412"/>
      <c r="E199" s="412"/>
      <c r="F199" s="412"/>
      <c r="G199" s="412"/>
      <c r="H199" s="412"/>
      <c r="I199" s="412"/>
      <c r="J199" s="412"/>
      <c r="K199" s="173"/>
    </row>
    <row r="200" spans="2:11" s="1" customFormat="1" ht="25.5" customHeight="1">
      <c r="B200" s="172"/>
      <c r="C200" s="242" t="s">
        <v>4220</v>
      </c>
      <c r="D200" s="242"/>
      <c r="E200" s="242"/>
      <c r="F200" s="242" t="s">
        <v>4221</v>
      </c>
      <c r="G200" s="243"/>
      <c r="H200" s="413" t="s">
        <v>4222</v>
      </c>
      <c r="I200" s="413"/>
      <c r="J200" s="413"/>
      <c r="K200" s="173"/>
    </row>
    <row r="201" spans="2:11" s="1" customFormat="1" ht="5.25" customHeight="1">
      <c r="B201" s="203"/>
      <c r="C201" s="198"/>
      <c r="D201" s="198"/>
      <c r="E201" s="198"/>
      <c r="F201" s="198"/>
      <c r="G201" s="224"/>
      <c r="H201" s="198"/>
      <c r="I201" s="198"/>
      <c r="J201" s="198"/>
      <c r="K201" s="226"/>
    </row>
    <row r="202" spans="2:11" s="1" customFormat="1" ht="15" customHeight="1">
      <c r="B202" s="203"/>
      <c r="C202" s="180" t="s">
        <v>4212</v>
      </c>
      <c r="D202" s="180"/>
      <c r="E202" s="180"/>
      <c r="F202" s="201" t="s">
        <v>39</v>
      </c>
      <c r="G202" s="180"/>
      <c r="H202" s="414" t="s">
        <v>4223</v>
      </c>
      <c r="I202" s="414"/>
      <c r="J202" s="414"/>
      <c r="K202" s="226"/>
    </row>
    <row r="203" spans="2:11" s="1" customFormat="1" ht="15" customHeight="1">
      <c r="B203" s="203"/>
      <c r="C203" s="180"/>
      <c r="D203" s="180"/>
      <c r="E203" s="180"/>
      <c r="F203" s="201" t="s">
        <v>40</v>
      </c>
      <c r="G203" s="180"/>
      <c r="H203" s="414" t="s">
        <v>4224</v>
      </c>
      <c r="I203" s="414"/>
      <c r="J203" s="414"/>
      <c r="K203" s="226"/>
    </row>
    <row r="204" spans="2:11" s="1" customFormat="1" ht="15" customHeight="1">
      <c r="B204" s="203"/>
      <c r="C204" s="180"/>
      <c r="D204" s="180"/>
      <c r="E204" s="180"/>
      <c r="F204" s="201" t="s">
        <v>43</v>
      </c>
      <c r="G204" s="180"/>
      <c r="H204" s="414" t="s">
        <v>4225</v>
      </c>
      <c r="I204" s="414"/>
      <c r="J204" s="414"/>
      <c r="K204" s="226"/>
    </row>
    <row r="205" spans="2:11" s="1" customFormat="1" ht="15" customHeight="1">
      <c r="B205" s="203"/>
      <c r="C205" s="180"/>
      <c r="D205" s="180"/>
      <c r="E205" s="180"/>
      <c r="F205" s="201" t="s">
        <v>41</v>
      </c>
      <c r="G205" s="180"/>
      <c r="H205" s="414" t="s">
        <v>4226</v>
      </c>
      <c r="I205" s="414"/>
      <c r="J205" s="414"/>
      <c r="K205" s="226"/>
    </row>
    <row r="206" spans="2:11" s="1" customFormat="1" ht="15" customHeight="1">
      <c r="B206" s="203"/>
      <c r="C206" s="180"/>
      <c r="D206" s="180"/>
      <c r="E206" s="180"/>
      <c r="F206" s="201" t="s">
        <v>42</v>
      </c>
      <c r="G206" s="180"/>
      <c r="H206" s="414" t="s">
        <v>4227</v>
      </c>
      <c r="I206" s="414"/>
      <c r="J206" s="414"/>
      <c r="K206" s="226"/>
    </row>
    <row r="207" spans="2:11" s="1" customFormat="1" ht="15" customHeight="1">
      <c r="B207" s="203"/>
      <c r="C207" s="180"/>
      <c r="D207" s="180"/>
      <c r="E207" s="180"/>
      <c r="F207" s="201"/>
      <c r="G207" s="180"/>
      <c r="H207" s="180"/>
      <c r="I207" s="180"/>
      <c r="J207" s="180"/>
      <c r="K207" s="226"/>
    </row>
    <row r="208" spans="2:11" s="1" customFormat="1" ht="15" customHeight="1">
      <c r="B208" s="203"/>
      <c r="C208" s="180" t="s">
        <v>4168</v>
      </c>
      <c r="D208" s="180"/>
      <c r="E208" s="180"/>
      <c r="F208" s="201" t="s">
        <v>75</v>
      </c>
      <c r="G208" s="180"/>
      <c r="H208" s="414" t="s">
        <v>4228</v>
      </c>
      <c r="I208" s="414"/>
      <c r="J208" s="414"/>
      <c r="K208" s="226"/>
    </row>
    <row r="209" spans="2:11" s="1" customFormat="1" ht="15" customHeight="1">
      <c r="B209" s="203"/>
      <c r="C209" s="180"/>
      <c r="D209" s="180"/>
      <c r="E209" s="180"/>
      <c r="F209" s="201" t="s">
        <v>4064</v>
      </c>
      <c r="G209" s="180"/>
      <c r="H209" s="414" t="s">
        <v>4065</v>
      </c>
      <c r="I209" s="414"/>
      <c r="J209" s="414"/>
      <c r="K209" s="226"/>
    </row>
    <row r="210" spans="2:11" s="1" customFormat="1" ht="15" customHeight="1">
      <c r="B210" s="203"/>
      <c r="C210" s="180"/>
      <c r="D210" s="180"/>
      <c r="E210" s="180"/>
      <c r="F210" s="201" t="s">
        <v>4062</v>
      </c>
      <c r="G210" s="180"/>
      <c r="H210" s="414" t="s">
        <v>4229</v>
      </c>
      <c r="I210" s="414"/>
      <c r="J210" s="414"/>
      <c r="K210" s="226"/>
    </row>
    <row r="211" spans="2:11" s="1" customFormat="1" ht="15" customHeight="1">
      <c r="B211" s="244"/>
      <c r="C211" s="180"/>
      <c r="D211" s="180"/>
      <c r="E211" s="180"/>
      <c r="F211" s="201" t="s">
        <v>114</v>
      </c>
      <c r="G211" s="239"/>
      <c r="H211" s="415" t="s">
        <v>4066</v>
      </c>
      <c r="I211" s="415"/>
      <c r="J211" s="415"/>
      <c r="K211" s="245"/>
    </row>
    <row r="212" spans="2:11" s="1" customFormat="1" ht="15" customHeight="1">
      <c r="B212" s="244"/>
      <c r="C212" s="180"/>
      <c r="D212" s="180"/>
      <c r="E212" s="180"/>
      <c r="F212" s="201" t="s">
        <v>4067</v>
      </c>
      <c r="G212" s="239"/>
      <c r="H212" s="415" t="s">
        <v>4230</v>
      </c>
      <c r="I212" s="415"/>
      <c r="J212" s="415"/>
      <c r="K212" s="245"/>
    </row>
    <row r="213" spans="2:11" s="1" customFormat="1" ht="15" customHeight="1">
      <c r="B213" s="244"/>
      <c r="C213" s="180"/>
      <c r="D213" s="180"/>
      <c r="E213" s="180"/>
      <c r="F213" s="201"/>
      <c r="G213" s="239"/>
      <c r="H213" s="230"/>
      <c r="I213" s="230"/>
      <c r="J213" s="230"/>
      <c r="K213" s="245"/>
    </row>
    <row r="214" spans="2:11" s="1" customFormat="1" ht="15" customHeight="1">
      <c r="B214" s="244"/>
      <c r="C214" s="180" t="s">
        <v>4192</v>
      </c>
      <c r="D214" s="180"/>
      <c r="E214" s="180"/>
      <c r="F214" s="201">
        <v>1</v>
      </c>
      <c r="G214" s="239"/>
      <c r="H214" s="415" t="s">
        <v>4231</v>
      </c>
      <c r="I214" s="415"/>
      <c r="J214" s="415"/>
      <c r="K214" s="245"/>
    </row>
    <row r="215" spans="2:11" s="1" customFormat="1" ht="15" customHeight="1">
      <c r="B215" s="244"/>
      <c r="C215" s="180"/>
      <c r="D215" s="180"/>
      <c r="E215" s="180"/>
      <c r="F215" s="201">
        <v>2</v>
      </c>
      <c r="G215" s="239"/>
      <c r="H215" s="415" t="s">
        <v>4232</v>
      </c>
      <c r="I215" s="415"/>
      <c r="J215" s="415"/>
      <c r="K215" s="245"/>
    </row>
    <row r="216" spans="2:11" s="1" customFormat="1" ht="15" customHeight="1">
      <c r="B216" s="244"/>
      <c r="C216" s="180"/>
      <c r="D216" s="180"/>
      <c r="E216" s="180"/>
      <c r="F216" s="201">
        <v>3</v>
      </c>
      <c r="G216" s="239"/>
      <c r="H216" s="415" t="s">
        <v>4233</v>
      </c>
      <c r="I216" s="415"/>
      <c r="J216" s="415"/>
      <c r="K216" s="245"/>
    </row>
    <row r="217" spans="2:11" s="1" customFormat="1" ht="15" customHeight="1">
      <c r="B217" s="244"/>
      <c r="C217" s="180"/>
      <c r="D217" s="180"/>
      <c r="E217" s="180"/>
      <c r="F217" s="201">
        <v>4</v>
      </c>
      <c r="G217" s="239"/>
      <c r="H217" s="415" t="s">
        <v>4234</v>
      </c>
      <c r="I217" s="415"/>
      <c r="J217" s="415"/>
      <c r="K217" s="245"/>
    </row>
    <row r="218" spans="2:11" s="1" customFormat="1" ht="12.75" customHeight="1">
      <c r="B218" s="246"/>
      <c r="C218" s="247"/>
      <c r="D218" s="247"/>
      <c r="E218" s="247"/>
      <c r="F218" s="247"/>
      <c r="G218" s="247"/>
      <c r="H218" s="247"/>
      <c r="I218" s="247"/>
      <c r="J218" s="247"/>
      <c r="K218" s="24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258"/>
  <sheetViews>
    <sheetView showGridLines="0" workbookViewId="0" topLeftCell="A131">
      <selection activeCell="I154" sqref="I15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81</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8"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73"/>
      <c r="B8" s="276"/>
      <c r="C8" s="273"/>
      <c r="D8" s="278" t="s">
        <v>117</v>
      </c>
      <c r="E8" s="273"/>
      <c r="F8" s="273"/>
      <c r="G8" s="273"/>
      <c r="H8" s="273"/>
      <c r="I8" s="273"/>
      <c r="J8" s="273"/>
      <c r="K8" s="273"/>
      <c r="L8" s="86"/>
      <c r="S8" s="31"/>
      <c r="T8" s="31"/>
      <c r="U8" s="31"/>
      <c r="V8" s="31"/>
      <c r="W8" s="31"/>
      <c r="X8" s="31"/>
      <c r="Y8" s="31"/>
      <c r="Z8" s="31"/>
      <c r="AA8" s="31"/>
      <c r="AB8" s="31"/>
      <c r="AC8" s="31"/>
      <c r="AD8" s="31"/>
      <c r="AE8" s="31"/>
    </row>
    <row r="9" spans="1:31" s="2" customFormat="1" ht="16.5" customHeight="1">
      <c r="A9" s="273"/>
      <c r="B9" s="276"/>
      <c r="C9" s="273"/>
      <c r="D9" s="273"/>
      <c r="E9" s="405" t="s">
        <v>2073</v>
      </c>
      <c r="F9" s="406"/>
      <c r="G9" s="406"/>
      <c r="H9" s="406"/>
      <c r="I9" s="273"/>
      <c r="J9" s="273"/>
      <c r="K9" s="273"/>
      <c r="L9" s="86"/>
      <c r="S9" s="31"/>
      <c r="T9" s="31"/>
      <c r="U9" s="31"/>
      <c r="V9" s="31"/>
      <c r="W9" s="31"/>
      <c r="X9" s="31"/>
      <c r="Y9" s="31"/>
      <c r="Z9" s="31"/>
      <c r="AA9" s="31"/>
      <c r="AB9" s="31"/>
      <c r="AC9" s="31"/>
      <c r="AD9" s="31"/>
      <c r="AE9" s="31"/>
    </row>
    <row r="10" spans="1:31" s="2" customFormat="1" ht="12">
      <c r="A10" s="273"/>
      <c r="B10" s="276"/>
      <c r="C10" s="273"/>
      <c r="D10" s="273"/>
      <c r="E10" s="273"/>
      <c r="F10" s="273"/>
      <c r="G10" s="273"/>
      <c r="H10" s="273"/>
      <c r="I10" s="273"/>
      <c r="J10" s="273"/>
      <c r="K10" s="273"/>
      <c r="L10" s="86"/>
      <c r="S10" s="31"/>
      <c r="T10" s="31"/>
      <c r="U10" s="31"/>
      <c r="V10" s="31"/>
      <c r="W10" s="31"/>
      <c r="X10" s="31"/>
      <c r="Y10" s="31"/>
      <c r="Z10" s="31"/>
      <c r="AA10" s="31"/>
      <c r="AB10" s="31"/>
      <c r="AC10" s="31"/>
      <c r="AD10" s="31"/>
      <c r="AE10" s="31"/>
    </row>
    <row r="11" spans="1:31" s="2" customFormat="1" ht="12" customHeight="1">
      <c r="A11" s="273"/>
      <c r="B11" s="276"/>
      <c r="C11" s="273"/>
      <c r="D11" s="278" t="s">
        <v>17</v>
      </c>
      <c r="E11" s="273"/>
      <c r="F11" s="281" t="s">
        <v>3</v>
      </c>
      <c r="G11" s="273"/>
      <c r="H11" s="273"/>
      <c r="I11" s="278" t="s">
        <v>18</v>
      </c>
      <c r="J11" s="281" t="s">
        <v>3</v>
      </c>
      <c r="K11" s="273"/>
      <c r="L11" s="86"/>
      <c r="S11" s="31"/>
      <c r="T11" s="31"/>
      <c r="U11" s="31"/>
      <c r="V11" s="31"/>
      <c r="W11" s="31"/>
      <c r="X11" s="31"/>
      <c r="Y11" s="31"/>
      <c r="Z11" s="31"/>
      <c r="AA11" s="31"/>
      <c r="AB11" s="31"/>
      <c r="AC11" s="31"/>
      <c r="AD11" s="31"/>
      <c r="AE11" s="31"/>
    </row>
    <row r="12" spans="1:31" s="2" customFormat="1" ht="12" customHeight="1">
      <c r="A12" s="273"/>
      <c r="B12" s="276"/>
      <c r="C12" s="273"/>
      <c r="D12" s="278" t="s">
        <v>19</v>
      </c>
      <c r="E12" s="273"/>
      <c r="F12" s="281" t="s">
        <v>20</v>
      </c>
      <c r="G12" s="273"/>
      <c r="H12" s="273"/>
      <c r="I12" s="278" t="s">
        <v>21</v>
      </c>
      <c r="J12" s="282"/>
      <c r="K12" s="273"/>
      <c r="L12" s="86"/>
      <c r="S12" s="31"/>
      <c r="T12" s="31"/>
      <c r="U12" s="31"/>
      <c r="V12" s="31"/>
      <c r="W12" s="31"/>
      <c r="X12" s="31"/>
      <c r="Y12" s="31"/>
      <c r="Z12" s="31"/>
      <c r="AA12" s="31"/>
      <c r="AB12" s="31"/>
      <c r="AC12" s="31"/>
      <c r="AD12" s="31"/>
      <c r="AE12" s="31"/>
    </row>
    <row r="13" spans="1:31" s="2" customFormat="1" ht="10.9" customHeight="1">
      <c r="A13" s="273"/>
      <c r="B13" s="276"/>
      <c r="C13" s="273"/>
      <c r="D13" s="273"/>
      <c r="E13" s="273"/>
      <c r="F13" s="273"/>
      <c r="G13" s="273"/>
      <c r="H13" s="273"/>
      <c r="I13" s="273"/>
      <c r="J13" s="273"/>
      <c r="K13" s="273"/>
      <c r="L13" s="86"/>
      <c r="S13" s="31"/>
      <c r="T13" s="31"/>
      <c r="U13" s="31"/>
      <c r="V13" s="31"/>
      <c r="W13" s="31"/>
      <c r="X13" s="31"/>
      <c r="Y13" s="31"/>
      <c r="Z13" s="31"/>
      <c r="AA13" s="31"/>
      <c r="AB13" s="31"/>
      <c r="AC13" s="31"/>
      <c r="AD13" s="31"/>
      <c r="AE13" s="31"/>
    </row>
    <row r="14" spans="1:31" s="2" customFormat="1" ht="12" customHeight="1">
      <c r="A14" s="273"/>
      <c r="B14" s="276"/>
      <c r="C14" s="273"/>
      <c r="D14" s="278" t="s">
        <v>22</v>
      </c>
      <c r="E14" s="273"/>
      <c r="F14" s="273"/>
      <c r="G14" s="273"/>
      <c r="H14" s="273"/>
      <c r="I14" s="278" t="s">
        <v>23</v>
      </c>
      <c r="J14" s="281" t="s">
        <v>3</v>
      </c>
      <c r="K14" s="273"/>
      <c r="L14" s="86"/>
      <c r="S14" s="31"/>
      <c r="T14" s="31"/>
      <c r="U14" s="31"/>
      <c r="V14" s="31"/>
      <c r="W14" s="31"/>
      <c r="X14" s="31"/>
      <c r="Y14" s="31"/>
      <c r="Z14" s="31"/>
      <c r="AA14" s="31"/>
      <c r="AB14" s="31"/>
      <c r="AC14" s="31"/>
      <c r="AD14" s="31"/>
      <c r="AE14" s="31"/>
    </row>
    <row r="15" spans="1:31" s="2" customFormat="1" ht="18" customHeight="1">
      <c r="A15" s="273"/>
      <c r="B15" s="276"/>
      <c r="C15" s="273"/>
      <c r="D15" s="273"/>
      <c r="E15" s="281" t="s">
        <v>24</v>
      </c>
      <c r="F15" s="273"/>
      <c r="G15" s="273"/>
      <c r="H15" s="273"/>
      <c r="I15" s="278" t="s">
        <v>25</v>
      </c>
      <c r="J15" s="281" t="s">
        <v>3</v>
      </c>
      <c r="K15" s="273"/>
      <c r="L15" s="86"/>
      <c r="S15" s="31"/>
      <c r="T15" s="31"/>
      <c r="U15" s="31"/>
      <c r="V15" s="31"/>
      <c r="W15" s="31"/>
      <c r="X15" s="31"/>
      <c r="Y15" s="31"/>
      <c r="Z15" s="31"/>
      <c r="AA15" s="31"/>
      <c r="AB15" s="31"/>
      <c r="AC15" s="31"/>
      <c r="AD15" s="31"/>
      <c r="AE15" s="31"/>
    </row>
    <row r="16" spans="1:31" s="2" customFormat="1" ht="6.95" customHeight="1">
      <c r="A16" s="273"/>
      <c r="B16" s="276"/>
      <c r="C16" s="273"/>
      <c r="D16" s="273"/>
      <c r="E16" s="273"/>
      <c r="F16" s="273"/>
      <c r="G16" s="273"/>
      <c r="H16" s="273"/>
      <c r="I16" s="273"/>
      <c r="J16" s="273"/>
      <c r="K16" s="273"/>
      <c r="L16" s="86"/>
      <c r="S16" s="31"/>
      <c r="T16" s="31"/>
      <c r="U16" s="31"/>
      <c r="V16" s="31"/>
      <c r="W16" s="31"/>
      <c r="X16" s="31"/>
      <c r="Y16" s="31"/>
      <c r="Z16" s="31"/>
      <c r="AA16" s="31"/>
      <c r="AB16" s="31"/>
      <c r="AC16" s="31"/>
      <c r="AD16" s="31"/>
      <c r="AE16" s="31"/>
    </row>
    <row r="17" spans="1:31" s="2" customFormat="1" ht="12" customHeight="1">
      <c r="A17" s="273"/>
      <c r="B17" s="276"/>
      <c r="C17" s="273"/>
      <c r="D17" s="278" t="s">
        <v>26</v>
      </c>
      <c r="E17" s="273"/>
      <c r="F17" s="273"/>
      <c r="G17" s="273"/>
      <c r="H17" s="273"/>
      <c r="I17" s="278" t="s">
        <v>23</v>
      </c>
      <c r="J17" s="281" t="str">
        <f>'Rekapitulace stavby'!AN13</f>
        <v/>
      </c>
      <c r="K17" s="273"/>
      <c r="L17" s="86"/>
      <c r="S17" s="31"/>
      <c r="T17" s="31"/>
      <c r="U17" s="31"/>
      <c r="V17" s="31"/>
      <c r="W17" s="31"/>
      <c r="X17" s="31"/>
      <c r="Y17" s="31"/>
      <c r="Z17" s="31"/>
      <c r="AA17" s="31"/>
      <c r="AB17" s="31"/>
      <c r="AC17" s="31"/>
      <c r="AD17" s="31"/>
      <c r="AE17" s="31"/>
    </row>
    <row r="18" spans="1:31" s="2" customFormat="1" ht="18" customHeight="1">
      <c r="A18" s="273"/>
      <c r="B18" s="276"/>
      <c r="C18" s="273"/>
      <c r="D18" s="273"/>
      <c r="E18" s="409" t="str">
        <f>'Rekapitulace stavby'!E14</f>
        <v xml:space="preserve"> </v>
      </c>
      <c r="F18" s="409"/>
      <c r="G18" s="409"/>
      <c r="H18" s="409"/>
      <c r="I18" s="278" t="s">
        <v>25</v>
      </c>
      <c r="J18" s="281" t="str">
        <f>'Rekapitulace stavby'!AN14</f>
        <v/>
      </c>
      <c r="K18" s="273"/>
      <c r="L18" s="86"/>
      <c r="S18" s="31"/>
      <c r="T18" s="31"/>
      <c r="U18" s="31"/>
      <c r="V18" s="31"/>
      <c r="W18" s="31"/>
      <c r="X18" s="31"/>
      <c r="Y18" s="31"/>
      <c r="Z18" s="31"/>
      <c r="AA18" s="31"/>
      <c r="AB18" s="31"/>
      <c r="AC18" s="31"/>
      <c r="AD18" s="31"/>
      <c r="AE18" s="31"/>
    </row>
    <row r="19" spans="1:31" s="2" customFormat="1" ht="6.95" customHeight="1">
      <c r="A19" s="273"/>
      <c r="B19" s="276"/>
      <c r="C19" s="273"/>
      <c r="D19" s="273"/>
      <c r="E19" s="273"/>
      <c r="F19" s="273"/>
      <c r="G19" s="273"/>
      <c r="H19" s="273"/>
      <c r="I19" s="273"/>
      <c r="J19" s="273"/>
      <c r="K19" s="273"/>
      <c r="L19" s="86"/>
      <c r="S19" s="31"/>
      <c r="T19" s="31"/>
      <c r="U19" s="31"/>
      <c r="V19" s="31"/>
      <c r="W19" s="31"/>
      <c r="X19" s="31"/>
      <c r="Y19" s="31"/>
      <c r="Z19" s="31"/>
      <c r="AA19" s="31"/>
      <c r="AB19" s="31"/>
      <c r="AC19" s="31"/>
      <c r="AD19" s="31"/>
      <c r="AE19" s="31"/>
    </row>
    <row r="20" spans="1:31" s="2" customFormat="1" ht="12" customHeight="1">
      <c r="A20" s="273"/>
      <c r="B20" s="276"/>
      <c r="C20" s="273"/>
      <c r="D20" s="278" t="s">
        <v>28</v>
      </c>
      <c r="E20" s="273"/>
      <c r="F20" s="273"/>
      <c r="G20" s="273"/>
      <c r="H20" s="273"/>
      <c r="I20" s="278" t="s">
        <v>23</v>
      </c>
      <c r="J20" s="281" t="s">
        <v>3</v>
      </c>
      <c r="K20" s="273"/>
      <c r="L20" s="86"/>
      <c r="S20" s="31"/>
      <c r="T20" s="31"/>
      <c r="U20" s="31"/>
      <c r="V20" s="31"/>
      <c r="W20" s="31"/>
      <c r="X20" s="31"/>
      <c r="Y20" s="31"/>
      <c r="Z20" s="31"/>
      <c r="AA20" s="31"/>
      <c r="AB20" s="31"/>
      <c r="AC20" s="31"/>
      <c r="AD20" s="31"/>
      <c r="AE20" s="31"/>
    </row>
    <row r="21" spans="1:31" s="2" customFormat="1" ht="18" customHeight="1">
      <c r="A21" s="273"/>
      <c r="B21" s="276"/>
      <c r="C21" s="273"/>
      <c r="D21" s="273"/>
      <c r="E21" s="281" t="s">
        <v>29</v>
      </c>
      <c r="F21" s="273"/>
      <c r="G21" s="273"/>
      <c r="H21" s="273"/>
      <c r="I21" s="278" t="s">
        <v>25</v>
      </c>
      <c r="J21" s="281" t="s">
        <v>3</v>
      </c>
      <c r="K21" s="273"/>
      <c r="L21" s="86"/>
      <c r="S21" s="31"/>
      <c r="T21" s="31"/>
      <c r="U21" s="31"/>
      <c r="V21" s="31"/>
      <c r="W21" s="31"/>
      <c r="X21" s="31"/>
      <c r="Y21" s="31"/>
      <c r="Z21" s="31"/>
      <c r="AA21" s="31"/>
      <c r="AB21" s="31"/>
      <c r="AC21" s="31"/>
      <c r="AD21" s="31"/>
      <c r="AE21" s="31"/>
    </row>
    <row r="22" spans="1:31" s="2" customFormat="1" ht="6.95" customHeight="1">
      <c r="A22" s="273"/>
      <c r="B22" s="276"/>
      <c r="C22" s="273"/>
      <c r="D22" s="273"/>
      <c r="E22" s="273"/>
      <c r="F22" s="273"/>
      <c r="G22" s="273"/>
      <c r="H22" s="273"/>
      <c r="I22" s="273"/>
      <c r="J22" s="273"/>
      <c r="K22" s="273"/>
      <c r="L22" s="86"/>
      <c r="S22" s="31"/>
      <c r="T22" s="31"/>
      <c r="U22" s="31"/>
      <c r="V22" s="31"/>
      <c r="W22" s="31"/>
      <c r="X22" s="31"/>
      <c r="Y22" s="31"/>
      <c r="Z22" s="31"/>
      <c r="AA22" s="31"/>
      <c r="AB22" s="31"/>
      <c r="AC22" s="31"/>
      <c r="AD22" s="31"/>
      <c r="AE22" s="31"/>
    </row>
    <row r="23" spans="1:31" s="2" customFormat="1" ht="12" customHeight="1">
      <c r="A23" s="273"/>
      <c r="B23" s="276"/>
      <c r="C23" s="273"/>
      <c r="D23" s="278" t="s">
        <v>31</v>
      </c>
      <c r="E23" s="273"/>
      <c r="F23" s="273"/>
      <c r="G23" s="273"/>
      <c r="H23" s="273"/>
      <c r="I23" s="278" t="s">
        <v>23</v>
      </c>
      <c r="J23" s="281" t="str">
        <f>IF('Rekapitulace stavby'!AN19="","",'Rekapitulace stavby'!AN19)</f>
        <v/>
      </c>
      <c r="K23" s="273"/>
      <c r="L23" s="86"/>
      <c r="S23" s="31"/>
      <c r="T23" s="31"/>
      <c r="U23" s="31"/>
      <c r="V23" s="31"/>
      <c r="W23" s="31"/>
      <c r="X23" s="31"/>
      <c r="Y23" s="31"/>
      <c r="Z23" s="31"/>
      <c r="AA23" s="31"/>
      <c r="AB23" s="31"/>
      <c r="AC23" s="31"/>
      <c r="AD23" s="31"/>
      <c r="AE23" s="31"/>
    </row>
    <row r="24" spans="1:31" s="2" customFormat="1" ht="18" customHeight="1">
      <c r="A24" s="273"/>
      <c r="B24" s="276"/>
      <c r="C24" s="273"/>
      <c r="D24" s="273"/>
      <c r="E24" s="281" t="str">
        <f>IF('Rekapitulace stavby'!E20="","",'Rekapitulace stavby'!E20)</f>
        <v xml:space="preserve"> </v>
      </c>
      <c r="F24" s="273"/>
      <c r="G24" s="273"/>
      <c r="H24" s="273"/>
      <c r="I24" s="278" t="s">
        <v>25</v>
      </c>
      <c r="J24" s="281" t="str">
        <f>IF('Rekapitulace stavby'!AN20="","",'Rekapitulace stavby'!AN20)</f>
        <v/>
      </c>
      <c r="K24" s="273"/>
      <c r="L24" s="86"/>
      <c r="S24" s="31"/>
      <c r="T24" s="31"/>
      <c r="U24" s="31"/>
      <c r="V24" s="31"/>
      <c r="W24" s="31"/>
      <c r="X24" s="31"/>
      <c r="Y24" s="31"/>
      <c r="Z24" s="31"/>
      <c r="AA24" s="31"/>
      <c r="AB24" s="31"/>
      <c r="AC24" s="31"/>
      <c r="AD24" s="31"/>
      <c r="AE24" s="31"/>
    </row>
    <row r="25" spans="1:31" s="2" customFormat="1" ht="6.95" customHeight="1">
      <c r="A25" s="273"/>
      <c r="B25" s="276"/>
      <c r="C25" s="273"/>
      <c r="D25" s="273"/>
      <c r="E25" s="273"/>
      <c r="F25" s="273"/>
      <c r="G25" s="273"/>
      <c r="H25" s="273"/>
      <c r="I25" s="273"/>
      <c r="J25" s="273"/>
      <c r="K25" s="273"/>
      <c r="L25" s="86"/>
      <c r="S25" s="31"/>
      <c r="T25" s="31"/>
      <c r="U25" s="31"/>
      <c r="V25" s="31"/>
      <c r="W25" s="31"/>
      <c r="X25" s="31"/>
      <c r="Y25" s="31"/>
      <c r="Z25" s="31"/>
      <c r="AA25" s="31"/>
      <c r="AB25" s="31"/>
      <c r="AC25" s="31"/>
      <c r="AD25" s="31"/>
      <c r="AE25" s="31"/>
    </row>
    <row r="26" spans="1:31" s="2" customFormat="1" ht="12" customHeight="1">
      <c r="A26" s="273"/>
      <c r="B26" s="276"/>
      <c r="C26" s="273"/>
      <c r="D26" s="278" t="s">
        <v>32</v>
      </c>
      <c r="E26" s="273"/>
      <c r="F26" s="273"/>
      <c r="G26" s="273"/>
      <c r="H26" s="273"/>
      <c r="I26" s="273"/>
      <c r="J26" s="273"/>
      <c r="K26" s="273"/>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73"/>
      <c r="B28" s="276"/>
      <c r="C28" s="273"/>
      <c r="D28" s="273"/>
      <c r="E28" s="273"/>
      <c r="F28" s="273"/>
      <c r="G28" s="273"/>
      <c r="H28" s="273"/>
      <c r="I28" s="273"/>
      <c r="J28" s="273"/>
      <c r="K28" s="273"/>
      <c r="L28" s="86"/>
      <c r="S28" s="31"/>
      <c r="T28" s="31"/>
      <c r="U28" s="31"/>
      <c r="V28" s="31"/>
      <c r="W28" s="31"/>
      <c r="X28" s="31"/>
      <c r="Y28" s="31"/>
      <c r="Z28" s="31"/>
      <c r="AA28" s="31"/>
      <c r="AB28" s="31"/>
      <c r="AC28" s="31"/>
      <c r="AD28" s="31"/>
      <c r="AE28" s="31"/>
    </row>
    <row r="29" spans="1:31" s="2" customFormat="1" ht="6.95" customHeight="1">
      <c r="A29" s="273"/>
      <c r="B29" s="276"/>
      <c r="C29" s="273"/>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73"/>
      <c r="B30" s="276"/>
      <c r="C30" s="273"/>
      <c r="D30" s="342" t="s">
        <v>34</v>
      </c>
      <c r="E30" s="273"/>
      <c r="F30" s="273"/>
      <c r="G30" s="273"/>
      <c r="H30" s="273"/>
      <c r="I30" s="273"/>
      <c r="J30" s="343">
        <f>ROUND(J109,2)</f>
        <v>0</v>
      </c>
      <c r="K30" s="273"/>
      <c r="L30" s="86"/>
      <c r="S30" s="31"/>
      <c r="T30" s="31"/>
      <c r="U30" s="31"/>
      <c r="V30" s="31"/>
      <c r="W30" s="31"/>
      <c r="X30" s="31"/>
      <c r="Y30" s="31"/>
      <c r="Z30" s="31"/>
      <c r="AA30" s="31"/>
      <c r="AB30" s="31"/>
      <c r="AC30" s="31"/>
      <c r="AD30" s="31"/>
      <c r="AE30" s="31"/>
    </row>
    <row r="31" spans="1:31" s="2" customFormat="1" ht="6.95" customHeight="1">
      <c r="A31" s="273"/>
      <c r="B31" s="276"/>
      <c r="C31" s="273"/>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73"/>
      <c r="B32" s="276"/>
      <c r="C32" s="273"/>
      <c r="D32" s="273"/>
      <c r="E32" s="273"/>
      <c r="F32" s="344" t="s">
        <v>36</v>
      </c>
      <c r="G32" s="273"/>
      <c r="H32" s="273"/>
      <c r="I32" s="344" t="s">
        <v>35</v>
      </c>
      <c r="J32" s="344" t="s">
        <v>37</v>
      </c>
      <c r="K32" s="273"/>
      <c r="L32" s="86"/>
      <c r="S32" s="31"/>
      <c r="T32" s="31"/>
      <c r="U32" s="31"/>
      <c r="V32" s="31"/>
      <c r="W32" s="31"/>
      <c r="X32" s="31"/>
      <c r="Y32" s="31"/>
      <c r="Z32" s="31"/>
      <c r="AA32" s="31"/>
      <c r="AB32" s="31"/>
      <c r="AC32" s="31"/>
      <c r="AD32" s="31"/>
      <c r="AE32" s="31"/>
    </row>
    <row r="33" spans="1:31" s="2" customFormat="1" ht="14.45" customHeight="1">
      <c r="A33" s="273"/>
      <c r="B33" s="276"/>
      <c r="C33" s="273"/>
      <c r="D33" s="345" t="s">
        <v>38</v>
      </c>
      <c r="E33" s="278" t="s">
        <v>39</v>
      </c>
      <c r="F33" s="346">
        <f>ROUND((SUM(BE109:BE1257)),2)</f>
        <v>0</v>
      </c>
      <c r="G33" s="273"/>
      <c r="H33" s="273"/>
      <c r="I33" s="347">
        <v>0.21</v>
      </c>
      <c r="J33" s="346">
        <f>ROUND(((SUM(BE109:BE1257))*I33),2)</f>
        <v>0</v>
      </c>
      <c r="K33" s="273"/>
      <c r="L33" s="86"/>
      <c r="S33" s="31"/>
      <c r="T33" s="31"/>
      <c r="U33" s="31"/>
      <c r="V33" s="31"/>
      <c r="W33" s="31"/>
      <c r="X33" s="31"/>
      <c r="Y33" s="31"/>
      <c r="Z33" s="31"/>
      <c r="AA33" s="31"/>
      <c r="AB33" s="31"/>
      <c r="AC33" s="31"/>
      <c r="AD33" s="31"/>
      <c r="AE33" s="31"/>
    </row>
    <row r="34" spans="1:31" s="2" customFormat="1" ht="14.45" customHeight="1">
      <c r="A34" s="273"/>
      <c r="B34" s="276"/>
      <c r="C34" s="273"/>
      <c r="D34" s="273"/>
      <c r="E34" s="278" t="s">
        <v>40</v>
      </c>
      <c r="F34" s="346">
        <f>ROUND((SUM(BF109:BF1257)),2)</f>
        <v>0</v>
      </c>
      <c r="G34" s="273"/>
      <c r="H34" s="273"/>
      <c r="I34" s="347">
        <v>0.15</v>
      </c>
      <c r="J34" s="346">
        <f>ROUND(((SUM(BF109:BF1257))*I34),2)</f>
        <v>0</v>
      </c>
      <c r="K34" s="273"/>
      <c r="L34" s="86"/>
      <c r="S34" s="31"/>
      <c r="T34" s="31"/>
      <c r="U34" s="31"/>
      <c r="V34" s="31"/>
      <c r="W34" s="31"/>
      <c r="X34" s="31"/>
      <c r="Y34" s="31"/>
      <c r="Z34" s="31"/>
      <c r="AA34" s="31"/>
      <c r="AB34" s="31"/>
      <c r="AC34" s="31"/>
      <c r="AD34" s="31"/>
      <c r="AE34" s="31"/>
    </row>
    <row r="35" spans="1:31" s="2" customFormat="1" ht="14.45" customHeight="1" hidden="1">
      <c r="A35" s="273"/>
      <c r="B35" s="276"/>
      <c r="C35" s="273"/>
      <c r="D35" s="273"/>
      <c r="E35" s="278" t="s">
        <v>41</v>
      </c>
      <c r="F35" s="346">
        <f>ROUND((SUM(BG109:BG1257)),2)</f>
        <v>0</v>
      </c>
      <c r="G35" s="273"/>
      <c r="H35" s="273"/>
      <c r="I35" s="347">
        <v>0.21</v>
      </c>
      <c r="J35" s="346">
        <f>0</f>
        <v>0</v>
      </c>
      <c r="K35" s="273"/>
      <c r="L35" s="86"/>
      <c r="S35" s="31"/>
      <c r="T35" s="31"/>
      <c r="U35" s="31"/>
      <c r="V35" s="31"/>
      <c r="W35" s="31"/>
      <c r="X35" s="31"/>
      <c r="Y35" s="31"/>
      <c r="Z35" s="31"/>
      <c r="AA35" s="31"/>
      <c r="AB35" s="31"/>
      <c r="AC35" s="31"/>
      <c r="AD35" s="31"/>
      <c r="AE35" s="31"/>
    </row>
    <row r="36" spans="1:31" s="2" customFormat="1" ht="14.45" customHeight="1" hidden="1">
      <c r="A36" s="273"/>
      <c r="B36" s="276"/>
      <c r="C36" s="273"/>
      <c r="D36" s="273"/>
      <c r="E36" s="278" t="s">
        <v>42</v>
      </c>
      <c r="F36" s="346">
        <f>ROUND((SUM(BH109:BH1257)),2)</f>
        <v>0</v>
      </c>
      <c r="G36" s="273"/>
      <c r="H36" s="273"/>
      <c r="I36" s="347">
        <v>0.15</v>
      </c>
      <c r="J36" s="346">
        <f>0</f>
        <v>0</v>
      </c>
      <c r="K36" s="273"/>
      <c r="L36" s="86"/>
      <c r="S36" s="31"/>
      <c r="T36" s="31"/>
      <c r="U36" s="31"/>
      <c r="V36" s="31"/>
      <c r="W36" s="31"/>
      <c r="X36" s="31"/>
      <c r="Y36" s="31"/>
      <c r="Z36" s="31"/>
      <c r="AA36" s="31"/>
      <c r="AB36" s="31"/>
      <c r="AC36" s="31"/>
      <c r="AD36" s="31"/>
      <c r="AE36" s="31"/>
    </row>
    <row r="37" spans="1:31" s="2" customFormat="1" ht="14.45" customHeight="1" hidden="1">
      <c r="A37" s="273"/>
      <c r="B37" s="276"/>
      <c r="C37" s="273"/>
      <c r="D37" s="273"/>
      <c r="E37" s="278" t="s">
        <v>43</v>
      </c>
      <c r="F37" s="346">
        <f>ROUND((SUM(BI109:BI1257)),2)</f>
        <v>0</v>
      </c>
      <c r="G37" s="273"/>
      <c r="H37" s="273"/>
      <c r="I37" s="347">
        <v>0</v>
      </c>
      <c r="J37" s="346">
        <f>0</f>
        <v>0</v>
      </c>
      <c r="K37" s="273"/>
      <c r="L37" s="86"/>
      <c r="S37" s="31"/>
      <c r="T37" s="31"/>
      <c r="U37" s="31"/>
      <c r="V37" s="31"/>
      <c r="W37" s="31"/>
      <c r="X37" s="31"/>
      <c r="Y37" s="31"/>
      <c r="Z37" s="31"/>
      <c r="AA37" s="31"/>
      <c r="AB37" s="31"/>
      <c r="AC37" s="31"/>
      <c r="AD37" s="31"/>
      <c r="AE37" s="31"/>
    </row>
    <row r="38" spans="1:31" s="2" customFormat="1" ht="6.95" customHeight="1">
      <c r="A38" s="273"/>
      <c r="B38" s="276"/>
      <c r="C38" s="273"/>
      <c r="D38" s="273"/>
      <c r="E38" s="273"/>
      <c r="F38" s="273"/>
      <c r="G38" s="273"/>
      <c r="H38" s="273"/>
      <c r="I38" s="273"/>
      <c r="J38" s="273"/>
      <c r="K38" s="273"/>
      <c r="L38" s="86"/>
      <c r="S38" s="31"/>
      <c r="T38" s="31"/>
      <c r="U38" s="31"/>
      <c r="V38" s="31"/>
      <c r="W38" s="31"/>
      <c r="X38" s="31"/>
      <c r="Y38" s="31"/>
      <c r="Z38" s="31"/>
      <c r="AA38" s="31"/>
      <c r="AB38" s="31"/>
      <c r="AC38" s="31"/>
      <c r="AD38" s="31"/>
      <c r="AE38" s="31"/>
    </row>
    <row r="39" spans="1:31" s="2" customFormat="1" ht="25.35" customHeight="1">
      <c r="A39" s="273"/>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73"/>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73"/>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73"/>
      <c r="B45" s="276"/>
      <c r="C45" s="277" t="s">
        <v>119</v>
      </c>
      <c r="D45" s="273"/>
      <c r="E45" s="273"/>
      <c r="F45" s="273"/>
      <c r="G45" s="273"/>
      <c r="H45" s="273"/>
      <c r="I45" s="273"/>
      <c r="J45" s="273"/>
      <c r="K45" s="273"/>
      <c r="L45" s="86"/>
      <c r="S45" s="31"/>
      <c r="T45" s="31"/>
      <c r="U45" s="31"/>
      <c r="V45" s="31"/>
      <c r="W45" s="31"/>
      <c r="X45" s="31"/>
      <c r="Y45" s="31"/>
      <c r="Z45" s="31"/>
      <c r="AA45" s="31"/>
      <c r="AB45" s="31"/>
      <c r="AC45" s="31"/>
      <c r="AD45" s="31"/>
      <c r="AE45" s="31"/>
    </row>
    <row r="46" spans="1:31" s="2" customFormat="1" ht="6.95" customHeight="1">
      <c r="A46" s="273"/>
      <c r="B46" s="276"/>
      <c r="C46" s="273"/>
      <c r="D46" s="273"/>
      <c r="E46" s="273"/>
      <c r="F46" s="273"/>
      <c r="G46" s="273"/>
      <c r="H46" s="273"/>
      <c r="I46" s="273"/>
      <c r="J46" s="273"/>
      <c r="K46" s="273"/>
      <c r="L46" s="86"/>
      <c r="S46" s="31"/>
      <c r="T46" s="31"/>
      <c r="U46" s="31"/>
      <c r="V46" s="31"/>
      <c r="W46" s="31"/>
      <c r="X46" s="31"/>
      <c r="Y46" s="31"/>
      <c r="Z46" s="31"/>
      <c r="AA46" s="31"/>
      <c r="AB46" s="31"/>
      <c r="AC46" s="31"/>
      <c r="AD46" s="31"/>
      <c r="AE46" s="31"/>
    </row>
    <row r="47" spans="1:31" s="2" customFormat="1" ht="12" customHeight="1">
      <c r="A47" s="273"/>
      <c r="B47" s="276"/>
      <c r="C47" s="278" t="s">
        <v>15</v>
      </c>
      <c r="D47" s="273"/>
      <c r="E47" s="273"/>
      <c r="F47" s="273"/>
      <c r="G47" s="273"/>
      <c r="H47" s="273"/>
      <c r="I47" s="273"/>
      <c r="J47" s="273"/>
      <c r="K47" s="273"/>
      <c r="L47" s="86"/>
      <c r="S47" s="31"/>
      <c r="T47" s="31"/>
      <c r="U47" s="31"/>
      <c r="V47" s="31"/>
      <c r="W47" s="31"/>
      <c r="X47" s="31"/>
      <c r="Y47" s="31"/>
      <c r="Z47" s="31"/>
      <c r="AA47" s="31"/>
      <c r="AB47" s="31"/>
      <c r="AC47" s="31"/>
      <c r="AD47" s="31"/>
      <c r="AE47" s="31"/>
    </row>
    <row r="48" spans="1:31" s="2" customFormat="1" ht="16.5" customHeight="1">
      <c r="A48" s="273"/>
      <c r="B48" s="276"/>
      <c r="C48" s="273"/>
      <c r="D48" s="273"/>
      <c r="E48" s="403" t="str">
        <f>E7</f>
        <v>ZŠ a MŠ Malé Hoštice - přístavba - rozšíření kapacity MŠ</v>
      </c>
      <c r="F48" s="404"/>
      <c r="G48" s="404"/>
      <c r="H48" s="404"/>
      <c r="I48" s="273"/>
      <c r="J48" s="273"/>
      <c r="K48" s="273"/>
      <c r="L48" s="86"/>
      <c r="S48" s="31"/>
      <c r="T48" s="31"/>
      <c r="U48" s="31"/>
      <c r="V48" s="31"/>
      <c r="W48" s="31"/>
      <c r="X48" s="31"/>
      <c r="Y48" s="31"/>
      <c r="Z48" s="31"/>
      <c r="AA48" s="31"/>
      <c r="AB48" s="31"/>
      <c r="AC48" s="31"/>
      <c r="AD48" s="31"/>
      <c r="AE48" s="31"/>
    </row>
    <row r="49" spans="1:31" s="2" customFormat="1" ht="12" customHeight="1">
      <c r="A49" s="273"/>
      <c r="B49" s="276"/>
      <c r="C49" s="278" t="s">
        <v>117</v>
      </c>
      <c r="D49" s="273"/>
      <c r="E49" s="273"/>
      <c r="F49" s="273"/>
      <c r="G49" s="273"/>
      <c r="H49" s="273"/>
      <c r="I49" s="273"/>
      <c r="J49" s="273"/>
      <c r="K49" s="273"/>
      <c r="L49" s="86"/>
      <c r="S49" s="31"/>
      <c r="T49" s="31"/>
      <c r="U49" s="31"/>
      <c r="V49" s="31"/>
      <c r="W49" s="31"/>
      <c r="X49" s="31"/>
      <c r="Y49" s="31"/>
      <c r="Z49" s="31"/>
      <c r="AA49" s="31"/>
      <c r="AB49" s="31"/>
      <c r="AC49" s="31"/>
      <c r="AD49" s="31"/>
      <c r="AE49" s="31"/>
    </row>
    <row r="50" spans="1:31" s="2" customFormat="1" ht="16.5" customHeight="1">
      <c r="A50" s="273"/>
      <c r="B50" s="276"/>
      <c r="C50" s="273"/>
      <c r="D50" s="273"/>
      <c r="E50" s="405" t="str">
        <f>E9</f>
        <v>02 - Stavební úpravy 1.PP</v>
      </c>
      <c r="F50" s="406"/>
      <c r="G50" s="406"/>
      <c r="H50" s="406"/>
      <c r="I50" s="273"/>
      <c r="J50" s="273"/>
      <c r="K50" s="273"/>
      <c r="L50" s="86"/>
      <c r="S50" s="31"/>
      <c r="T50" s="31"/>
      <c r="U50" s="31"/>
      <c r="V50" s="31"/>
      <c r="W50" s="31"/>
      <c r="X50" s="31"/>
      <c r="Y50" s="31"/>
      <c r="Z50" s="31"/>
      <c r="AA50" s="31"/>
      <c r="AB50" s="31"/>
      <c r="AC50" s="31"/>
      <c r="AD50" s="31"/>
      <c r="AE50" s="31"/>
    </row>
    <row r="51" spans="1:31" s="2" customFormat="1" ht="6.95" customHeight="1">
      <c r="A51" s="273"/>
      <c r="B51" s="276"/>
      <c r="C51" s="273"/>
      <c r="D51" s="273"/>
      <c r="E51" s="273"/>
      <c r="F51" s="273"/>
      <c r="G51" s="273"/>
      <c r="H51" s="273"/>
      <c r="I51" s="273"/>
      <c r="J51" s="273"/>
      <c r="K51" s="273"/>
      <c r="L51" s="86"/>
      <c r="S51" s="31"/>
      <c r="T51" s="31"/>
      <c r="U51" s="31"/>
      <c r="V51" s="31"/>
      <c r="W51" s="31"/>
      <c r="X51" s="31"/>
      <c r="Y51" s="31"/>
      <c r="Z51" s="31"/>
      <c r="AA51" s="31"/>
      <c r="AB51" s="31"/>
      <c r="AC51" s="31"/>
      <c r="AD51" s="31"/>
      <c r="AE51" s="31"/>
    </row>
    <row r="52" spans="1:31" s="2" customFormat="1" ht="12" customHeight="1">
      <c r="A52" s="273"/>
      <c r="B52" s="276"/>
      <c r="C52" s="278" t="s">
        <v>19</v>
      </c>
      <c r="D52" s="273"/>
      <c r="E52" s="273"/>
      <c r="F52" s="281" t="str">
        <f>F12</f>
        <v>parc.č. 583, k.ú. Malé Hoštice</v>
      </c>
      <c r="G52" s="273"/>
      <c r="H52" s="273"/>
      <c r="I52" s="278" t="s">
        <v>21</v>
      </c>
      <c r="J52" s="282" t="str">
        <f>IF(J12="","",J12)</f>
        <v/>
      </c>
      <c r="K52" s="273"/>
      <c r="L52" s="86"/>
      <c r="S52" s="31"/>
      <c r="T52" s="31"/>
      <c r="U52" s="31"/>
      <c r="V52" s="31"/>
      <c r="W52" s="31"/>
      <c r="X52" s="31"/>
      <c r="Y52" s="31"/>
      <c r="Z52" s="31"/>
      <c r="AA52" s="31"/>
      <c r="AB52" s="31"/>
      <c r="AC52" s="31"/>
      <c r="AD52" s="31"/>
      <c r="AE52" s="31"/>
    </row>
    <row r="53" spans="1:31" s="2" customFormat="1" ht="6.95" customHeight="1">
      <c r="A53" s="273"/>
      <c r="B53" s="276"/>
      <c r="C53" s="273"/>
      <c r="D53" s="273"/>
      <c r="E53" s="273"/>
      <c r="F53" s="273"/>
      <c r="G53" s="273"/>
      <c r="H53" s="273"/>
      <c r="I53" s="273"/>
      <c r="J53" s="273"/>
      <c r="K53" s="273"/>
      <c r="L53" s="86"/>
      <c r="S53" s="31"/>
      <c r="T53" s="31"/>
      <c r="U53" s="31"/>
      <c r="V53" s="31"/>
      <c r="W53" s="31"/>
      <c r="X53" s="31"/>
      <c r="Y53" s="31"/>
      <c r="Z53" s="31"/>
      <c r="AA53" s="31"/>
      <c r="AB53" s="31"/>
      <c r="AC53" s="31"/>
      <c r="AD53" s="31"/>
      <c r="AE53" s="31"/>
    </row>
    <row r="54" spans="1:31" s="2" customFormat="1" ht="15.2" customHeight="1">
      <c r="A54" s="273"/>
      <c r="B54" s="276"/>
      <c r="C54" s="278" t="s">
        <v>22</v>
      </c>
      <c r="D54" s="273"/>
      <c r="E54" s="273"/>
      <c r="F54" s="281" t="str">
        <f>E15</f>
        <v>Statutární město Opava</v>
      </c>
      <c r="G54" s="273"/>
      <c r="H54" s="273"/>
      <c r="I54" s="278" t="s">
        <v>28</v>
      </c>
      <c r="J54" s="283" t="str">
        <f>E21</f>
        <v>Ing. arch. Petr Mlýnek</v>
      </c>
      <c r="K54" s="273"/>
      <c r="L54" s="86"/>
      <c r="S54" s="31"/>
      <c r="T54" s="31"/>
      <c r="U54" s="31"/>
      <c r="V54" s="31"/>
      <c r="W54" s="31"/>
      <c r="X54" s="31"/>
      <c r="Y54" s="31"/>
      <c r="Z54" s="31"/>
      <c r="AA54" s="31"/>
      <c r="AB54" s="31"/>
      <c r="AC54" s="31"/>
      <c r="AD54" s="31"/>
      <c r="AE54" s="31"/>
    </row>
    <row r="55" spans="1:31" s="2" customFormat="1" ht="15.2" customHeight="1">
      <c r="A55" s="273"/>
      <c r="B55" s="276"/>
      <c r="C55" s="278" t="s">
        <v>26</v>
      </c>
      <c r="D55" s="273"/>
      <c r="E55" s="273"/>
      <c r="F55" s="281" t="str">
        <f>IF(E18="","",E18)</f>
        <v xml:space="preserve"> </v>
      </c>
      <c r="G55" s="273"/>
      <c r="H55" s="273"/>
      <c r="I55" s="278" t="s">
        <v>31</v>
      </c>
      <c r="J55" s="283" t="str">
        <f>E24</f>
        <v xml:space="preserve"> </v>
      </c>
      <c r="K55" s="273"/>
      <c r="L55" s="86"/>
      <c r="S55" s="31"/>
      <c r="T55" s="31"/>
      <c r="U55" s="31"/>
      <c r="V55" s="31"/>
      <c r="W55" s="31"/>
      <c r="X55" s="31"/>
      <c r="Y55" s="31"/>
      <c r="Z55" s="31"/>
      <c r="AA55" s="31"/>
      <c r="AB55" s="31"/>
      <c r="AC55" s="31"/>
      <c r="AD55" s="31"/>
      <c r="AE55" s="31"/>
    </row>
    <row r="56" spans="1:31" s="2" customFormat="1" ht="10.35" customHeight="1">
      <c r="A56" s="273"/>
      <c r="B56" s="276"/>
      <c r="C56" s="273"/>
      <c r="D56" s="273"/>
      <c r="E56" s="273"/>
      <c r="F56" s="273"/>
      <c r="G56" s="273"/>
      <c r="H56" s="273"/>
      <c r="I56" s="273"/>
      <c r="J56" s="273"/>
      <c r="K56" s="273"/>
      <c r="L56" s="86"/>
      <c r="S56" s="31"/>
      <c r="T56" s="31"/>
      <c r="U56" s="31"/>
      <c r="V56" s="31"/>
      <c r="W56" s="31"/>
      <c r="X56" s="31"/>
      <c r="Y56" s="31"/>
      <c r="Z56" s="31"/>
      <c r="AA56" s="31"/>
      <c r="AB56" s="31"/>
      <c r="AC56" s="31"/>
      <c r="AD56" s="31"/>
      <c r="AE56" s="31"/>
    </row>
    <row r="57" spans="1:31" s="2" customFormat="1" ht="29.25" customHeight="1">
      <c r="A57" s="273"/>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73"/>
      <c r="B58" s="276"/>
      <c r="C58" s="273"/>
      <c r="D58" s="273"/>
      <c r="E58" s="273"/>
      <c r="F58" s="273"/>
      <c r="G58" s="273"/>
      <c r="H58" s="273"/>
      <c r="I58" s="273"/>
      <c r="J58" s="273"/>
      <c r="K58" s="273"/>
      <c r="L58" s="86"/>
      <c r="S58" s="31"/>
      <c r="T58" s="31"/>
      <c r="U58" s="31"/>
      <c r="V58" s="31"/>
      <c r="W58" s="31"/>
      <c r="X58" s="31"/>
      <c r="Y58" s="31"/>
      <c r="Z58" s="31"/>
      <c r="AA58" s="31"/>
      <c r="AB58" s="31"/>
      <c r="AC58" s="31"/>
      <c r="AD58" s="31"/>
      <c r="AE58" s="31"/>
    </row>
    <row r="59" spans="1:47" s="2" customFormat="1" ht="22.9" customHeight="1">
      <c r="A59" s="273"/>
      <c r="B59" s="276"/>
      <c r="C59" s="357" t="s">
        <v>66</v>
      </c>
      <c r="D59" s="273"/>
      <c r="E59" s="273"/>
      <c r="F59" s="273"/>
      <c r="G59" s="273"/>
      <c r="H59" s="273"/>
      <c r="I59" s="273"/>
      <c r="J59" s="343">
        <f>J109</f>
        <v>0</v>
      </c>
      <c r="K59" s="273"/>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J110</f>
        <v>0</v>
      </c>
      <c r="K60" s="358"/>
      <c r="L60" s="103"/>
    </row>
    <row r="61" spans="1:12" s="10" customFormat="1" ht="19.9" customHeight="1">
      <c r="A61" s="363"/>
      <c r="B61" s="364"/>
      <c r="C61" s="363"/>
      <c r="D61" s="365" t="s">
        <v>124</v>
      </c>
      <c r="E61" s="366"/>
      <c r="F61" s="366"/>
      <c r="G61" s="366"/>
      <c r="H61" s="366"/>
      <c r="I61" s="366"/>
      <c r="J61" s="367">
        <f>J111</f>
        <v>0</v>
      </c>
      <c r="K61" s="363"/>
      <c r="L61" s="107"/>
    </row>
    <row r="62" spans="1:12" s="10" customFormat="1" ht="19.9" customHeight="1">
      <c r="A62" s="363"/>
      <c r="B62" s="364"/>
      <c r="C62" s="363"/>
      <c r="D62" s="365" t="s">
        <v>125</v>
      </c>
      <c r="E62" s="366"/>
      <c r="F62" s="366"/>
      <c r="G62" s="366"/>
      <c r="H62" s="366"/>
      <c r="I62" s="366"/>
      <c r="J62" s="367">
        <f>J168</f>
        <v>0</v>
      </c>
      <c r="K62" s="363"/>
      <c r="L62" s="107"/>
    </row>
    <row r="63" spans="1:12" s="10" customFormat="1" ht="19.9" customHeight="1">
      <c r="A63" s="363"/>
      <c r="B63" s="364"/>
      <c r="C63" s="363"/>
      <c r="D63" s="365" t="s">
        <v>126</v>
      </c>
      <c r="E63" s="366"/>
      <c r="F63" s="366"/>
      <c r="G63" s="366"/>
      <c r="H63" s="366"/>
      <c r="I63" s="366"/>
      <c r="J63" s="367">
        <f>J209</f>
        <v>0</v>
      </c>
      <c r="K63" s="363"/>
      <c r="L63" s="107"/>
    </row>
    <row r="64" spans="1:12" s="10" customFormat="1" ht="19.9" customHeight="1">
      <c r="A64" s="363"/>
      <c r="B64" s="364"/>
      <c r="C64" s="363"/>
      <c r="D64" s="365" t="s">
        <v>127</v>
      </c>
      <c r="E64" s="366"/>
      <c r="F64" s="366"/>
      <c r="G64" s="366"/>
      <c r="H64" s="366"/>
      <c r="I64" s="366"/>
      <c r="J64" s="367">
        <f>J308</f>
        <v>0</v>
      </c>
      <c r="K64" s="363"/>
      <c r="L64" s="107"/>
    </row>
    <row r="65" spans="1:12" s="10" customFormat="1" ht="19.9" customHeight="1">
      <c r="A65" s="363"/>
      <c r="B65" s="364"/>
      <c r="C65" s="363"/>
      <c r="D65" s="365" t="s">
        <v>128</v>
      </c>
      <c r="E65" s="366"/>
      <c r="F65" s="366"/>
      <c r="G65" s="366"/>
      <c r="H65" s="366"/>
      <c r="I65" s="366"/>
      <c r="J65" s="367">
        <f>J326</f>
        <v>0</v>
      </c>
      <c r="K65" s="363"/>
      <c r="L65" s="107"/>
    </row>
    <row r="66" spans="1:12" s="10" customFormat="1" ht="19.9" customHeight="1">
      <c r="A66" s="363"/>
      <c r="B66" s="364"/>
      <c r="C66" s="363"/>
      <c r="D66" s="365" t="s">
        <v>129</v>
      </c>
      <c r="E66" s="366"/>
      <c r="F66" s="366"/>
      <c r="G66" s="366"/>
      <c r="H66" s="366"/>
      <c r="I66" s="366"/>
      <c r="J66" s="367">
        <f>J476</f>
        <v>0</v>
      </c>
      <c r="K66" s="363"/>
      <c r="L66" s="107"/>
    </row>
    <row r="67" spans="1:12" s="10" customFormat="1" ht="19.9" customHeight="1">
      <c r="A67" s="363"/>
      <c r="B67" s="364"/>
      <c r="C67" s="363"/>
      <c r="D67" s="365" t="s">
        <v>130</v>
      </c>
      <c r="E67" s="366"/>
      <c r="F67" s="366"/>
      <c r="G67" s="366"/>
      <c r="H67" s="366"/>
      <c r="I67" s="366"/>
      <c r="J67" s="367">
        <f>J487</f>
        <v>0</v>
      </c>
      <c r="K67" s="363"/>
      <c r="L67" s="107"/>
    </row>
    <row r="68" spans="1:12" s="10" customFormat="1" ht="19.9" customHeight="1">
      <c r="A68" s="363"/>
      <c r="B68" s="364"/>
      <c r="C68" s="363"/>
      <c r="D68" s="365" t="s">
        <v>2074</v>
      </c>
      <c r="E68" s="366"/>
      <c r="F68" s="366"/>
      <c r="G68" s="366"/>
      <c r="H68" s="366"/>
      <c r="I68" s="366"/>
      <c r="J68" s="367">
        <f>J559</f>
        <v>0</v>
      </c>
      <c r="K68" s="363"/>
      <c r="L68" s="107"/>
    </row>
    <row r="69" spans="1:12" s="10" customFormat="1" ht="19.9" customHeight="1">
      <c r="A69" s="363"/>
      <c r="B69" s="364"/>
      <c r="C69" s="363"/>
      <c r="D69" s="365" t="s">
        <v>132</v>
      </c>
      <c r="E69" s="366"/>
      <c r="F69" s="366"/>
      <c r="G69" s="366"/>
      <c r="H69" s="366"/>
      <c r="I69" s="366"/>
      <c r="J69" s="367">
        <f>J570</f>
        <v>0</v>
      </c>
      <c r="K69" s="363"/>
      <c r="L69" s="107"/>
    </row>
    <row r="70" spans="1:12" s="10" customFormat="1" ht="19.9" customHeight="1">
      <c r="A70" s="363"/>
      <c r="B70" s="364"/>
      <c r="C70" s="363"/>
      <c r="D70" s="365" t="s">
        <v>133</v>
      </c>
      <c r="E70" s="366"/>
      <c r="F70" s="366"/>
      <c r="G70" s="366"/>
      <c r="H70" s="366"/>
      <c r="I70" s="366"/>
      <c r="J70" s="367">
        <f>J589</f>
        <v>0</v>
      </c>
      <c r="K70" s="363"/>
      <c r="L70" s="107"/>
    </row>
    <row r="71" spans="1:12" s="10" customFormat="1" ht="19.9" customHeight="1">
      <c r="A71" s="363"/>
      <c r="B71" s="364"/>
      <c r="C71" s="363"/>
      <c r="D71" s="365" t="s">
        <v>2075</v>
      </c>
      <c r="E71" s="366"/>
      <c r="F71" s="366"/>
      <c r="G71" s="366"/>
      <c r="H71" s="366"/>
      <c r="I71" s="366"/>
      <c r="J71" s="367">
        <f>J644</f>
        <v>0</v>
      </c>
      <c r="K71" s="363"/>
      <c r="L71" s="107"/>
    </row>
    <row r="72" spans="1:12" s="10" customFormat="1" ht="19.9" customHeight="1">
      <c r="A72" s="363"/>
      <c r="B72" s="364"/>
      <c r="C72" s="363"/>
      <c r="D72" s="365" t="s">
        <v>2076</v>
      </c>
      <c r="E72" s="366"/>
      <c r="F72" s="366"/>
      <c r="G72" s="366"/>
      <c r="H72" s="366"/>
      <c r="I72" s="366"/>
      <c r="J72" s="367">
        <f>J738</f>
        <v>0</v>
      </c>
      <c r="K72" s="363"/>
      <c r="L72" s="107"/>
    </row>
    <row r="73" spans="1:12" s="10" customFormat="1" ht="19.9" customHeight="1">
      <c r="A73" s="363"/>
      <c r="B73" s="364"/>
      <c r="C73" s="363"/>
      <c r="D73" s="365" t="s">
        <v>134</v>
      </c>
      <c r="E73" s="366"/>
      <c r="F73" s="366"/>
      <c r="G73" s="366"/>
      <c r="H73" s="366"/>
      <c r="I73" s="366"/>
      <c r="J73" s="367">
        <f>J742</f>
        <v>0</v>
      </c>
      <c r="K73" s="363"/>
      <c r="L73" s="107"/>
    </row>
    <row r="74" spans="1:12" s="10" customFormat="1" ht="19.9" customHeight="1">
      <c r="A74" s="363"/>
      <c r="B74" s="364"/>
      <c r="C74" s="363"/>
      <c r="D74" s="365" t="s">
        <v>135</v>
      </c>
      <c r="E74" s="366"/>
      <c r="F74" s="366"/>
      <c r="G74" s="366"/>
      <c r="H74" s="366"/>
      <c r="I74" s="366"/>
      <c r="J74" s="367">
        <f>J752</f>
        <v>0</v>
      </c>
      <c r="K74" s="363"/>
      <c r="L74" s="107"/>
    </row>
    <row r="75" spans="1:12" s="9" customFormat="1" ht="24.95" customHeight="1">
      <c r="A75" s="358"/>
      <c r="B75" s="359"/>
      <c r="C75" s="358"/>
      <c r="D75" s="360" t="s">
        <v>136</v>
      </c>
      <c r="E75" s="361"/>
      <c r="F75" s="361"/>
      <c r="G75" s="361"/>
      <c r="H75" s="361"/>
      <c r="I75" s="361"/>
      <c r="J75" s="362">
        <f>J755</f>
        <v>0</v>
      </c>
      <c r="K75" s="358"/>
      <c r="L75" s="103"/>
    </row>
    <row r="76" spans="1:12" s="10" customFormat="1" ht="19.9" customHeight="1">
      <c r="A76" s="363"/>
      <c r="B76" s="364"/>
      <c r="C76" s="363"/>
      <c r="D76" s="365" t="s">
        <v>137</v>
      </c>
      <c r="E76" s="366"/>
      <c r="F76" s="366"/>
      <c r="G76" s="366"/>
      <c r="H76" s="366"/>
      <c r="I76" s="366"/>
      <c r="J76" s="367">
        <f>J756</f>
        <v>0</v>
      </c>
      <c r="K76" s="363"/>
      <c r="L76" s="107"/>
    </row>
    <row r="77" spans="1:12" s="10" customFormat="1" ht="19.9" customHeight="1">
      <c r="A77" s="363"/>
      <c r="B77" s="364"/>
      <c r="C77" s="363"/>
      <c r="D77" s="365" t="s">
        <v>138</v>
      </c>
      <c r="E77" s="366"/>
      <c r="F77" s="366"/>
      <c r="G77" s="366"/>
      <c r="H77" s="366"/>
      <c r="I77" s="366"/>
      <c r="J77" s="367">
        <f>J826</f>
        <v>0</v>
      </c>
      <c r="K77" s="363"/>
      <c r="L77" s="107"/>
    </row>
    <row r="78" spans="1:12" s="10" customFormat="1" ht="19.9" customHeight="1">
      <c r="A78" s="363"/>
      <c r="B78" s="364"/>
      <c r="C78" s="363"/>
      <c r="D78" s="365" t="s">
        <v>139</v>
      </c>
      <c r="E78" s="366"/>
      <c r="F78" s="366"/>
      <c r="G78" s="366"/>
      <c r="H78" s="366"/>
      <c r="I78" s="366"/>
      <c r="J78" s="367">
        <f>J912</f>
        <v>0</v>
      </c>
      <c r="K78" s="363"/>
      <c r="L78" s="107"/>
    </row>
    <row r="79" spans="1:12" s="10" customFormat="1" ht="19.9" customHeight="1">
      <c r="A79" s="363"/>
      <c r="B79" s="364"/>
      <c r="C79" s="363"/>
      <c r="D79" s="365" t="s">
        <v>2077</v>
      </c>
      <c r="E79" s="366"/>
      <c r="F79" s="366"/>
      <c r="G79" s="366"/>
      <c r="H79" s="366"/>
      <c r="I79" s="366"/>
      <c r="J79" s="367">
        <f>J948</f>
        <v>0</v>
      </c>
      <c r="K79" s="363"/>
      <c r="L79" s="107"/>
    </row>
    <row r="80" spans="1:12" s="10" customFormat="1" ht="19.9" customHeight="1">
      <c r="A80" s="363"/>
      <c r="B80" s="364"/>
      <c r="C80" s="363"/>
      <c r="D80" s="365" t="s">
        <v>2078</v>
      </c>
      <c r="E80" s="366"/>
      <c r="F80" s="366"/>
      <c r="G80" s="366"/>
      <c r="H80" s="366"/>
      <c r="I80" s="366"/>
      <c r="J80" s="367">
        <f>J959</f>
        <v>0</v>
      </c>
      <c r="K80" s="363"/>
      <c r="L80" s="107"/>
    </row>
    <row r="81" spans="1:12" s="10" customFormat="1" ht="19.9" customHeight="1">
      <c r="A81" s="363"/>
      <c r="B81" s="364"/>
      <c r="C81" s="363"/>
      <c r="D81" s="365" t="s">
        <v>142</v>
      </c>
      <c r="E81" s="366"/>
      <c r="F81" s="366"/>
      <c r="G81" s="366"/>
      <c r="H81" s="366"/>
      <c r="I81" s="366"/>
      <c r="J81" s="367">
        <f>J967</f>
        <v>0</v>
      </c>
      <c r="K81" s="363"/>
      <c r="L81" s="107"/>
    </row>
    <row r="82" spans="1:12" s="10" customFormat="1" ht="19.9" customHeight="1">
      <c r="A82" s="363"/>
      <c r="B82" s="364"/>
      <c r="C82" s="363"/>
      <c r="D82" s="365" t="s">
        <v>144</v>
      </c>
      <c r="E82" s="366"/>
      <c r="F82" s="366"/>
      <c r="G82" s="366"/>
      <c r="H82" s="366"/>
      <c r="I82" s="366"/>
      <c r="J82" s="367">
        <f>J1007</f>
        <v>0</v>
      </c>
      <c r="K82" s="363"/>
      <c r="L82" s="107"/>
    </row>
    <row r="83" spans="1:12" s="10" customFormat="1" ht="19.9" customHeight="1">
      <c r="A83" s="363"/>
      <c r="B83" s="364"/>
      <c r="C83" s="363"/>
      <c r="D83" s="365" t="s">
        <v>145</v>
      </c>
      <c r="E83" s="366"/>
      <c r="F83" s="366"/>
      <c r="G83" s="366"/>
      <c r="H83" s="366"/>
      <c r="I83" s="366"/>
      <c r="J83" s="367">
        <f>J1021</f>
        <v>0</v>
      </c>
      <c r="K83" s="363"/>
      <c r="L83" s="107"/>
    </row>
    <row r="84" spans="1:12" s="10" customFormat="1" ht="19.9" customHeight="1">
      <c r="A84" s="363"/>
      <c r="B84" s="364"/>
      <c r="C84" s="363"/>
      <c r="D84" s="365" t="s">
        <v>146</v>
      </c>
      <c r="E84" s="366"/>
      <c r="F84" s="366"/>
      <c r="G84" s="366"/>
      <c r="H84" s="366"/>
      <c r="I84" s="366"/>
      <c r="J84" s="367">
        <f>J1037</f>
        <v>0</v>
      </c>
      <c r="K84" s="363"/>
      <c r="L84" s="107"/>
    </row>
    <row r="85" spans="1:12" s="10" customFormat="1" ht="19.9" customHeight="1">
      <c r="A85" s="363"/>
      <c r="B85" s="364"/>
      <c r="C85" s="363"/>
      <c r="D85" s="365" t="s">
        <v>147</v>
      </c>
      <c r="E85" s="366"/>
      <c r="F85" s="366"/>
      <c r="G85" s="366"/>
      <c r="H85" s="366"/>
      <c r="I85" s="366"/>
      <c r="J85" s="367">
        <f>J1042</f>
        <v>0</v>
      </c>
      <c r="K85" s="363"/>
      <c r="L85" s="107"/>
    </row>
    <row r="86" spans="1:12" s="10" customFormat="1" ht="19.9" customHeight="1">
      <c r="A86" s="363"/>
      <c r="B86" s="364"/>
      <c r="C86" s="363"/>
      <c r="D86" s="365" t="s">
        <v>148</v>
      </c>
      <c r="E86" s="366"/>
      <c r="F86" s="366"/>
      <c r="G86" s="366"/>
      <c r="H86" s="366"/>
      <c r="I86" s="366"/>
      <c r="J86" s="367">
        <f>J1101</f>
        <v>0</v>
      </c>
      <c r="K86" s="363"/>
      <c r="L86" s="107"/>
    </row>
    <row r="87" spans="1:12" s="10" customFormat="1" ht="19.9" customHeight="1">
      <c r="A87" s="363"/>
      <c r="B87" s="364"/>
      <c r="C87" s="363"/>
      <c r="D87" s="365" t="s">
        <v>149</v>
      </c>
      <c r="E87" s="366"/>
      <c r="F87" s="366"/>
      <c r="G87" s="366"/>
      <c r="H87" s="366"/>
      <c r="I87" s="366"/>
      <c r="J87" s="367">
        <f>J1123</f>
        <v>0</v>
      </c>
      <c r="K87" s="363"/>
      <c r="L87" s="107"/>
    </row>
    <row r="88" spans="1:12" s="10" customFormat="1" ht="19.9" customHeight="1">
      <c r="A88" s="363"/>
      <c r="B88" s="364"/>
      <c r="C88" s="363"/>
      <c r="D88" s="365" t="s">
        <v>150</v>
      </c>
      <c r="E88" s="366"/>
      <c r="F88" s="366"/>
      <c r="G88" s="366"/>
      <c r="H88" s="366"/>
      <c r="I88" s="366"/>
      <c r="J88" s="367">
        <f>J1183</f>
        <v>0</v>
      </c>
      <c r="K88" s="363"/>
      <c r="L88" s="107"/>
    </row>
    <row r="89" spans="1:12" s="10" customFormat="1" ht="19.9" customHeight="1">
      <c r="A89" s="363"/>
      <c r="B89" s="364"/>
      <c r="C89" s="363"/>
      <c r="D89" s="365" t="s">
        <v>151</v>
      </c>
      <c r="E89" s="366"/>
      <c r="F89" s="366"/>
      <c r="G89" s="366"/>
      <c r="H89" s="366"/>
      <c r="I89" s="366"/>
      <c r="J89" s="367">
        <f>J1220</f>
        <v>0</v>
      </c>
      <c r="K89" s="363"/>
      <c r="L89" s="107"/>
    </row>
    <row r="90" spans="1:31" s="2" customFormat="1" ht="21.75" customHeight="1">
      <c r="A90" s="273"/>
      <c r="B90" s="276"/>
      <c r="C90" s="273"/>
      <c r="D90" s="273"/>
      <c r="E90" s="273"/>
      <c r="F90" s="273"/>
      <c r="G90" s="273"/>
      <c r="H90" s="273"/>
      <c r="I90" s="273"/>
      <c r="J90" s="273"/>
      <c r="K90" s="273"/>
      <c r="L90" s="86"/>
      <c r="S90" s="31"/>
      <c r="T90" s="31"/>
      <c r="U90" s="31"/>
      <c r="V90" s="31"/>
      <c r="W90" s="31"/>
      <c r="X90" s="31"/>
      <c r="Y90" s="31"/>
      <c r="Z90" s="31"/>
      <c r="AA90" s="31"/>
      <c r="AB90" s="31"/>
      <c r="AC90" s="31"/>
      <c r="AD90" s="31"/>
      <c r="AE90" s="31"/>
    </row>
    <row r="91" spans="1:31" s="2" customFormat="1" ht="6.95" customHeight="1">
      <c r="A91" s="273"/>
      <c r="B91" s="332"/>
      <c r="C91" s="333"/>
      <c r="D91" s="333"/>
      <c r="E91" s="333"/>
      <c r="F91" s="333"/>
      <c r="G91" s="333"/>
      <c r="H91" s="333"/>
      <c r="I91" s="333"/>
      <c r="J91" s="333"/>
      <c r="K91" s="333"/>
      <c r="L91" s="86"/>
      <c r="S91" s="31"/>
      <c r="T91" s="31"/>
      <c r="U91" s="31"/>
      <c r="V91" s="31"/>
      <c r="W91" s="31"/>
      <c r="X91" s="31"/>
      <c r="Y91" s="31"/>
      <c r="Z91" s="31"/>
      <c r="AA91" s="31"/>
      <c r="AB91" s="31"/>
      <c r="AC91" s="31"/>
      <c r="AD91" s="31"/>
      <c r="AE91" s="31"/>
    </row>
    <row r="92" spans="1:11" ht="12">
      <c r="A92" s="84"/>
      <c r="B92" s="84"/>
      <c r="C92" s="84"/>
      <c r="D92" s="84"/>
      <c r="E92" s="84"/>
      <c r="F92" s="84"/>
      <c r="G92" s="84"/>
      <c r="H92" s="84"/>
      <c r="I92" s="84"/>
      <c r="J92" s="84"/>
      <c r="K92" s="84"/>
    </row>
    <row r="93" spans="1:11" ht="12">
      <c r="A93" s="84"/>
      <c r="B93" s="84"/>
      <c r="C93" s="84"/>
      <c r="D93" s="84"/>
      <c r="E93" s="84"/>
      <c r="F93" s="84"/>
      <c r="G93" s="84"/>
      <c r="H93" s="84"/>
      <c r="I93" s="84"/>
      <c r="J93" s="84"/>
      <c r="K93" s="84"/>
    </row>
    <row r="94" spans="1:11" ht="12">
      <c r="A94" s="84"/>
      <c r="B94" s="84"/>
      <c r="C94" s="84"/>
      <c r="D94" s="84"/>
      <c r="E94" s="84"/>
      <c r="F94" s="84"/>
      <c r="G94" s="84"/>
      <c r="H94" s="84"/>
      <c r="I94" s="84"/>
      <c r="J94" s="84"/>
      <c r="K94" s="84"/>
    </row>
    <row r="95" spans="1:31" s="2" customFormat="1" ht="6.95" customHeight="1">
      <c r="A95" s="273"/>
      <c r="B95" s="274"/>
      <c r="C95" s="275"/>
      <c r="D95" s="275"/>
      <c r="E95" s="275"/>
      <c r="F95" s="275"/>
      <c r="G95" s="275"/>
      <c r="H95" s="275"/>
      <c r="I95" s="275"/>
      <c r="J95" s="275"/>
      <c r="K95" s="275"/>
      <c r="L95" s="86"/>
      <c r="S95" s="31"/>
      <c r="T95" s="31"/>
      <c r="U95" s="31"/>
      <c r="V95" s="31"/>
      <c r="W95" s="31"/>
      <c r="X95" s="31"/>
      <c r="Y95" s="31"/>
      <c r="Z95" s="31"/>
      <c r="AA95" s="31"/>
      <c r="AB95" s="31"/>
      <c r="AC95" s="31"/>
      <c r="AD95" s="31"/>
      <c r="AE95" s="31"/>
    </row>
    <row r="96" spans="1:31" s="2" customFormat="1" ht="24.95" customHeight="1">
      <c r="A96" s="273"/>
      <c r="B96" s="276"/>
      <c r="C96" s="277" t="s">
        <v>153</v>
      </c>
      <c r="D96" s="273"/>
      <c r="E96" s="273"/>
      <c r="F96" s="273"/>
      <c r="G96" s="273"/>
      <c r="H96" s="273"/>
      <c r="I96" s="273"/>
      <c r="J96" s="273"/>
      <c r="K96" s="273"/>
      <c r="L96" s="86"/>
      <c r="S96" s="31"/>
      <c r="T96" s="31"/>
      <c r="U96" s="31"/>
      <c r="V96" s="31"/>
      <c r="W96" s="31"/>
      <c r="X96" s="31"/>
      <c r="Y96" s="31"/>
      <c r="Z96" s="31"/>
      <c r="AA96" s="31"/>
      <c r="AB96" s="31"/>
      <c r="AC96" s="31"/>
      <c r="AD96" s="31"/>
      <c r="AE96" s="31"/>
    </row>
    <row r="97" spans="1:31" s="2" customFormat="1" ht="6.95" customHeight="1">
      <c r="A97" s="273"/>
      <c r="B97" s="276"/>
      <c r="C97" s="273"/>
      <c r="D97" s="273"/>
      <c r="E97" s="273"/>
      <c r="F97" s="273"/>
      <c r="G97" s="273"/>
      <c r="H97" s="273"/>
      <c r="I97" s="273"/>
      <c r="J97" s="273"/>
      <c r="K97" s="273"/>
      <c r="L97" s="86"/>
      <c r="S97" s="31"/>
      <c r="T97" s="31"/>
      <c r="U97" s="31"/>
      <c r="V97" s="31"/>
      <c r="W97" s="31"/>
      <c r="X97" s="31"/>
      <c r="Y97" s="31"/>
      <c r="Z97" s="31"/>
      <c r="AA97" s="31"/>
      <c r="AB97" s="31"/>
      <c r="AC97" s="31"/>
      <c r="AD97" s="31"/>
      <c r="AE97" s="31"/>
    </row>
    <row r="98" spans="1:31" s="2" customFormat="1" ht="12" customHeight="1">
      <c r="A98" s="273"/>
      <c r="B98" s="276"/>
      <c r="C98" s="278" t="s">
        <v>15</v>
      </c>
      <c r="D98" s="273"/>
      <c r="E98" s="273"/>
      <c r="F98" s="273"/>
      <c r="G98" s="273"/>
      <c r="H98" s="273"/>
      <c r="I98" s="273"/>
      <c r="J98" s="273"/>
      <c r="K98" s="273"/>
      <c r="L98" s="86"/>
      <c r="S98" s="31"/>
      <c r="T98" s="31"/>
      <c r="U98" s="31"/>
      <c r="V98" s="31"/>
      <c r="W98" s="31"/>
      <c r="X98" s="31"/>
      <c r="Y98" s="31"/>
      <c r="Z98" s="31"/>
      <c r="AA98" s="31"/>
      <c r="AB98" s="31"/>
      <c r="AC98" s="31"/>
      <c r="AD98" s="31"/>
      <c r="AE98" s="31"/>
    </row>
    <row r="99" spans="1:31" s="2" customFormat="1" ht="16.5" customHeight="1">
      <c r="A99" s="273"/>
      <c r="B99" s="276"/>
      <c r="C99" s="273"/>
      <c r="D99" s="273"/>
      <c r="E99" s="403" t="str">
        <f>E7</f>
        <v>ZŠ a MŠ Malé Hoštice - přístavba - rozšíření kapacity MŠ</v>
      </c>
      <c r="F99" s="404"/>
      <c r="G99" s="404"/>
      <c r="H99" s="404"/>
      <c r="I99" s="273"/>
      <c r="J99" s="273"/>
      <c r="K99" s="273"/>
      <c r="L99" s="86"/>
      <c r="S99" s="31"/>
      <c r="T99" s="31"/>
      <c r="U99" s="31"/>
      <c r="V99" s="31"/>
      <c r="W99" s="31"/>
      <c r="X99" s="31"/>
      <c r="Y99" s="31"/>
      <c r="Z99" s="31"/>
      <c r="AA99" s="31"/>
      <c r="AB99" s="31"/>
      <c r="AC99" s="31"/>
      <c r="AD99" s="31"/>
      <c r="AE99" s="31"/>
    </row>
    <row r="100" spans="1:31" s="2" customFormat="1" ht="12" customHeight="1">
      <c r="A100" s="273"/>
      <c r="B100" s="276"/>
      <c r="C100" s="278" t="s">
        <v>117</v>
      </c>
      <c r="D100" s="273"/>
      <c r="E100" s="273"/>
      <c r="F100" s="273"/>
      <c r="G100" s="273"/>
      <c r="H100" s="273"/>
      <c r="I100" s="273"/>
      <c r="J100" s="273"/>
      <c r="K100" s="273"/>
      <c r="L100" s="86"/>
      <c r="S100" s="31"/>
      <c r="T100" s="31"/>
      <c r="U100" s="31"/>
      <c r="V100" s="31"/>
      <c r="W100" s="31"/>
      <c r="X100" s="31"/>
      <c r="Y100" s="31"/>
      <c r="Z100" s="31"/>
      <c r="AA100" s="31"/>
      <c r="AB100" s="31"/>
      <c r="AC100" s="31"/>
      <c r="AD100" s="31"/>
      <c r="AE100" s="31"/>
    </row>
    <row r="101" spans="1:31" s="2" customFormat="1" ht="16.5" customHeight="1">
      <c r="A101" s="273"/>
      <c r="B101" s="276"/>
      <c r="C101" s="273"/>
      <c r="D101" s="273"/>
      <c r="E101" s="405" t="str">
        <f>E9</f>
        <v>02 - Stavební úpravy 1.PP</v>
      </c>
      <c r="F101" s="406"/>
      <c r="G101" s="406"/>
      <c r="H101" s="406"/>
      <c r="I101" s="273"/>
      <c r="J101" s="273"/>
      <c r="K101" s="273"/>
      <c r="L101" s="86"/>
      <c r="S101" s="31"/>
      <c r="T101" s="31"/>
      <c r="U101" s="31"/>
      <c r="V101" s="31"/>
      <c r="W101" s="31"/>
      <c r="X101" s="31"/>
      <c r="Y101" s="31"/>
      <c r="Z101" s="31"/>
      <c r="AA101" s="31"/>
      <c r="AB101" s="31"/>
      <c r="AC101" s="31"/>
      <c r="AD101" s="31"/>
      <c r="AE101" s="31"/>
    </row>
    <row r="102" spans="1:31" s="2" customFormat="1" ht="6.95" customHeight="1">
      <c r="A102" s="273"/>
      <c r="B102" s="276"/>
      <c r="C102" s="273"/>
      <c r="D102" s="273"/>
      <c r="E102" s="273"/>
      <c r="F102" s="273"/>
      <c r="G102" s="273"/>
      <c r="H102" s="273"/>
      <c r="I102" s="273"/>
      <c r="J102" s="273"/>
      <c r="K102" s="273"/>
      <c r="L102" s="86"/>
      <c r="S102" s="31"/>
      <c r="T102" s="31"/>
      <c r="U102" s="31"/>
      <c r="V102" s="31"/>
      <c r="W102" s="31"/>
      <c r="X102" s="31"/>
      <c r="Y102" s="31"/>
      <c r="Z102" s="31"/>
      <c r="AA102" s="31"/>
      <c r="AB102" s="31"/>
      <c r="AC102" s="31"/>
      <c r="AD102" s="31"/>
      <c r="AE102" s="31"/>
    </row>
    <row r="103" spans="1:31" s="2" customFormat="1" ht="12" customHeight="1">
      <c r="A103" s="273"/>
      <c r="B103" s="276"/>
      <c r="C103" s="278" t="s">
        <v>19</v>
      </c>
      <c r="D103" s="273"/>
      <c r="E103" s="273"/>
      <c r="F103" s="281" t="str">
        <f>F12</f>
        <v>parc.č. 583, k.ú. Malé Hoštice</v>
      </c>
      <c r="G103" s="273"/>
      <c r="H103" s="273"/>
      <c r="I103" s="278" t="s">
        <v>21</v>
      </c>
      <c r="J103" s="282" t="str">
        <f>IF(J12="","",J12)</f>
        <v/>
      </c>
      <c r="K103" s="273"/>
      <c r="L103" s="86"/>
      <c r="S103" s="31"/>
      <c r="T103" s="31"/>
      <c r="U103" s="31"/>
      <c r="V103" s="31"/>
      <c r="W103" s="31"/>
      <c r="X103" s="31"/>
      <c r="Y103" s="31"/>
      <c r="Z103" s="31"/>
      <c r="AA103" s="31"/>
      <c r="AB103" s="31"/>
      <c r="AC103" s="31"/>
      <c r="AD103" s="31"/>
      <c r="AE103" s="31"/>
    </row>
    <row r="104" spans="1:31" s="2" customFormat="1" ht="6.95" customHeight="1">
      <c r="A104" s="273"/>
      <c r="B104" s="276"/>
      <c r="C104" s="273"/>
      <c r="D104" s="273"/>
      <c r="E104" s="273"/>
      <c r="F104" s="273"/>
      <c r="G104" s="273"/>
      <c r="H104" s="273"/>
      <c r="I104" s="273"/>
      <c r="J104" s="273"/>
      <c r="K104" s="273"/>
      <c r="L104" s="86"/>
      <c r="S104" s="31"/>
      <c r="T104" s="31"/>
      <c r="U104" s="31"/>
      <c r="V104" s="31"/>
      <c r="W104" s="31"/>
      <c r="X104" s="31"/>
      <c r="Y104" s="31"/>
      <c r="Z104" s="31"/>
      <c r="AA104" s="31"/>
      <c r="AB104" s="31"/>
      <c r="AC104" s="31"/>
      <c r="AD104" s="31"/>
      <c r="AE104" s="31"/>
    </row>
    <row r="105" spans="1:31" s="2" customFormat="1" ht="15.2" customHeight="1">
      <c r="A105" s="273"/>
      <c r="B105" s="276"/>
      <c r="C105" s="278" t="s">
        <v>22</v>
      </c>
      <c r="D105" s="273"/>
      <c r="E105" s="273"/>
      <c r="F105" s="281" t="str">
        <f>E15</f>
        <v>Statutární město Opava</v>
      </c>
      <c r="G105" s="273"/>
      <c r="H105" s="273"/>
      <c r="I105" s="278" t="s">
        <v>28</v>
      </c>
      <c r="J105" s="283" t="str">
        <f>E21</f>
        <v>Ing. arch. Petr Mlýnek</v>
      </c>
      <c r="K105" s="273"/>
      <c r="L105" s="86"/>
      <c r="S105" s="31"/>
      <c r="T105" s="31"/>
      <c r="U105" s="31"/>
      <c r="V105" s="31"/>
      <c r="W105" s="31"/>
      <c r="X105" s="31"/>
      <c r="Y105" s="31"/>
      <c r="Z105" s="31"/>
      <c r="AA105" s="31"/>
      <c r="AB105" s="31"/>
      <c r="AC105" s="31"/>
      <c r="AD105" s="31"/>
      <c r="AE105" s="31"/>
    </row>
    <row r="106" spans="1:31" s="2" customFormat="1" ht="15.2" customHeight="1">
      <c r="A106" s="273"/>
      <c r="B106" s="276"/>
      <c r="C106" s="278" t="s">
        <v>26</v>
      </c>
      <c r="D106" s="273"/>
      <c r="E106" s="273"/>
      <c r="F106" s="281" t="str">
        <f>IF(E18="","",E18)</f>
        <v xml:space="preserve"> </v>
      </c>
      <c r="G106" s="273"/>
      <c r="H106" s="273"/>
      <c r="I106" s="278" t="s">
        <v>31</v>
      </c>
      <c r="J106" s="283" t="str">
        <f>E24</f>
        <v xml:space="preserve"> </v>
      </c>
      <c r="K106" s="273"/>
      <c r="L106" s="86"/>
      <c r="S106" s="31"/>
      <c r="T106" s="31"/>
      <c r="U106" s="31"/>
      <c r="V106" s="31"/>
      <c r="W106" s="31"/>
      <c r="X106" s="31"/>
      <c r="Y106" s="31"/>
      <c r="Z106" s="31"/>
      <c r="AA106" s="31"/>
      <c r="AB106" s="31"/>
      <c r="AC106" s="31"/>
      <c r="AD106" s="31"/>
      <c r="AE106" s="31"/>
    </row>
    <row r="107" spans="1:31" s="2" customFormat="1" ht="10.35" customHeight="1">
      <c r="A107" s="273"/>
      <c r="B107" s="276"/>
      <c r="C107" s="273"/>
      <c r="D107" s="273"/>
      <c r="E107" s="273"/>
      <c r="F107" s="273"/>
      <c r="G107" s="273"/>
      <c r="H107" s="273"/>
      <c r="I107" s="273"/>
      <c r="J107" s="273"/>
      <c r="K107" s="273"/>
      <c r="L107" s="86"/>
      <c r="S107" s="31"/>
      <c r="T107" s="31"/>
      <c r="U107" s="31"/>
      <c r="V107" s="31"/>
      <c r="W107" s="31"/>
      <c r="X107" s="31"/>
      <c r="Y107" s="31"/>
      <c r="Z107" s="31"/>
      <c r="AA107" s="31"/>
      <c r="AB107" s="31"/>
      <c r="AC107" s="31"/>
      <c r="AD107" s="31"/>
      <c r="AE107" s="31"/>
    </row>
    <row r="108" spans="1:31" s="11" customFormat="1" ht="29.25" customHeight="1">
      <c r="A108" s="284"/>
      <c r="B108" s="285"/>
      <c r="C108" s="286" t="s">
        <v>154</v>
      </c>
      <c r="D108" s="287" t="s">
        <v>53</v>
      </c>
      <c r="E108" s="287" t="s">
        <v>49</v>
      </c>
      <c r="F108" s="287" t="s">
        <v>50</v>
      </c>
      <c r="G108" s="287" t="s">
        <v>155</v>
      </c>
      <c r="H108" s="287" t="s">
        <v>156</v>
      </c>
      <c r="I108" s="287" t="s">
        <v>157</v>
      </c>
      <c r="J108" s="287" t="s">
        <v>121</v>
      </c>
      <c r="K108" s="288" t="s">
        <v>158</v>
      </c>
      <c r="L108" s="114"/>
      <c r="M108" s="54" t="s">
        <v>3</v>
      </c>
      <c r="N108" s="55" t="s">
        <v>38</v>
      </c>
      <c r="O108" s="55" t="s">
        <v>159</v>
      </c>
      <c r="P108" s="55" t="s">
        <v>160</v>
      </c>
      <c r="Q108" s="55" t="s">
        <v>161</v>
      </c>
      <c r="R108" s="55" t="s">
        <v>162</v>
      </c>
      <c r="S108" s="55" t="s">
        <v>163</v>
      </c>
      <c r="T108" s="56" t="s">
        <v>164</v>
      </c>
      <c r="U108" s="111"/>
      <c r="V108" s="111"/>
      <c r="W108" s="111"/>
      <c r="X108" s="111"/>
      <c r="Y108" s="111"/>
      <c r="Z108" s="111"/>
      <c r="AA108" s="111"/>
      <c r="AB108" s="111"/>
      <c r="AC108" s="111"/>
      <c r="AD108" s="111"/>
      <c r="AE108" s="111"/>
    </row>
    <row r="109" spans="1:63" s="2" customFormat="1" ht="22.9" customHeight="1">
      <c r="A109" s="273"/>
      <c r="B109" s="276"/>
      <c r="C109" s="289" t="s">
        <v>165</v>
      </c>
      <c r="D109" s="273"/>
      <c r="E109" s="273"/>
      <c r="F109" s="273"/>
      <c r="G109" s="273"/>
      <c r="H109" s="273"/>
      <c r="I109" s="273"/>
      <c r="J109" s="290">
        <f>BK109</f>
        <v>0</v>
      </c>
      <c r="K109" s="273"/>
      <c r="L109" s="32"/>
      <c r="M109" s="57"/>
      <c r="N109" s="48"/>
      <c r="O109" s="58"/>
      <c r="P109" s="115">
        <f>P110+P755</f>
        <v>1881.965651</v>
      </c>
      <c r="Q109" s="58"/>
      <c r="R109" s="115">
        <f>R110+R755</f>
        <v>90.30920345000001</v>
      </c>
      <c r="S109" s="58"/>
      <c r="T109" s="116">
        <f>T110+T755</f>
        <v>48.63681102</v>
      </c>
      <c r="U109" s="31"/>
      <c r="V109" s="31"/>
      <c r="W109" s="31"/>
      <c r="X109" s="31"/>
      <c r="Y109" s="31"/>
      <c r="Z109" s="31"/>
      <c r="AA109" s="31"/>
      <c r="AB109" s="31"/>
      <c r="AC109" s="31"/>
      <c r="AD109" s="31"/>
      <c r="AE109" s="31"/>
      <c r="AT109" s="19" t="s">
        <v>67</v>
      </c>
      <c r="AU109" s="19" t="s">
        <v>122</v>
      </c>
      <c r="BK109" s="117">
        <f>BK110+BK755</f>
        <v>0</v>
      </c>
    </row>
    <row r="110" spans="1:63" s="12" customFormat="1" ht="25.9" customHeight="1">
      <c r="A110" s="291"/>
      <c r="B110" s="292"/>
      <c r="C110" s="291"/>
      <c r="D110" s="293" t="s">
        <v>67</v>
      </c>
      <c r="E110" s="294" t="s">
        <v>166</v>
      </c>
      <c r="F110" s="294" t="s">
        <v>167</v>
      </c>
      <c r="G110" s="291"/>
      <c r="H110" s="291"/>
      <c r="I110" s="291"/>
      <c r="J110" s="295">
        <f>BK110</f>
        <v>0</v>
      </c>
      <c r="K110" s="291"/>
      <c r="L110" s="118"/>
      <c r="M110" s="120"/>
      <c r="N110" s="121"/>
      <c r="O110" s="121"/>
      <c r="P110" s="122">
        <f>P111+P168+P209+P308+P326+P476+P487+P559+P570+P589+P644+P738+P742+P752</f>
        <v>1549.479394</v>
      </c>
      <c r="Q110" s="121"/>
      <c r="R110" s="122">
        <f>R111+R168+R209+R308+R326+R476+R487+R559+R570+R589+R644+R738+R742+R752</f>
        <v>81.33543042000001</v>
      </c>
      <c r="S110" s="121"/>
      <c r="T110" s="123">
        <f>T111+T168+T209+T308+T326+T476+T487+T559+T570+T589+T644+T738+T742+T752</f>
        <v>48.597141</v>
      </c>
      <c r="AR110" s="119" t="s">
        <v>76</v>
      </c>
      <c r="AT110" s="124" t="s">
        <v>67</v>
      </c>
      <c r="AU110" s="124" t="s">
        <v>68</v>
      </c>
      <c r="AY110" s="119" t="s">
        <v>168</v>
      </c>
      <c r="BK110" s="125">
        <f>BK111+BK168+BK209+BK308+BK326+BK476+BK487+BK559+BK570+BK589+BK644+BK738+BK742+BK752</f>
        <v>0</v>
      </c>
    </row>
    <row r="111" spans="1:63" s="12" customFormat="1" ht="22.9" customHeight="1">
      <c r="A111" s="291"/>
      <c r="B111" s="292"/>
      <c r="C111" s="291"/>
      <c r="D111" s="293" t="s">
        <v>67</v>
      </c>
      <c r="E111" s="296" t="s">
        <v>76</v>
      </c>
      <c r="F111" s="296" t="s">
        <v>169</v>
      </c>
      <c r="G111" s="291"/>
      <c r="H111" s="291"/>
      <c r="I111" s="291"/>
      <c r="J111" s="297">
        <f>BK111</f>
        <v>0</v>
      </c>
      <c r="K111" s="291"/>
      <c r="L111" s="118"/>
      <c r="M111" s="120"/>
      <c r="N111" s="121"/>
      <c r="O111" s="121"/>
      <c r="P111" s="122">
        <f>SUM(P112:P167)</f>
        <v>196.68508999999995</v>
      </c>
      <c r="Q111" s="121"/>
      <c r="R111" s="122">
        <f>SUM(R112:R167)</f>
        <v>0</v>
      </c>
      <c r="S111" s="121"/>
      <c r="T111" s="123">
        <f>SUM(T112:T167)</f>
        <v>0</v>
      </c>
      <c r="AR111" s="119" t="s">
        <v>76</v>
      </c>
      <c r="AT111" s="124" t="s">
        <v>67</v>
      </c>
      <c r="AU111" s="124" t="s">
        <v>76</v>
      </c>
      <c r="AY111" s="119" t="s">
        <v>168</v>
      </c>
      <c r="BK111" s="125">
        <f>SUM(BK112:BK167)</f>
        <v>0</v>
      </c>
    </row>
    <row r="112" spans="1:65" s="2" customFormat="1" ht="24.2" customHeight="1">
      <c r="A112" s="273"/>
      <c r="B112" s="276"/>
      <c r="C112" s="298" t="s">
        <v>76</v>
      </c>
      <c r="D112" s="298" t="s">
        <v>170</v>
      </c>
      <c r="E112" s="299" t="s">
        <v>2079</v>
      </c>
      <c r="F112" s="300" t="s">
        <v>2080</v>
      </c>
      <c r="G112" s="301" t="s">
        <v>173</v>
      </c>
      <c r="H112" s="302">
        <v>8.959</v>
      </c>
      <c r="I112" s="266"/>
      <c r="J112" s="303">
        <f>ROUND(I112*H112,2)</f>
        <v>0</v>
      </c>
      <c r="K112" s="300" t="s">
        <v>174</v>
      </c>
      <c r="L112" s="32"/>
      <c r="M112" s="126" t="s">
        <v>3</v>
      </c>
      <c r="N112" s="127" t="s">
        <v>39</v>
      </c>
      <c r="O112" s="128">
        <v>1.383</v>
      </c>
      <c r="P112" s="128">
        <f>O112*H112</f>
        <v>12.390297</v>
      </c>
      <c r="Q112" s="128">
        <v>0</v>
      </c>
      <c r="R112" s="128">
        <f>Q112*H112</f>
        <v>0</v>
      </c>
      <c r="S112" s="128">
        <v>0</v>
      </c>
      <c r="T112" s="129">
        <f>S112*H112</f>
        <v>0</v>
      </c>
      <c r="U112" s="31"/>
      <c r="V112" s="31"/>
      <c r="W112" s="31"/>
      <c r="X112" s="31"/>
      <c r="Y112" s="31"/>
      <c r="Z112" s="31"/>
      <c r="AA112" s="31"/>
      <c r="AB112" s="31"/>
      <c r="AC112" s="31"/>
      <c r="AD112" s="31"/>
      <c r="AE112" s="31"/>
      <c r="AR112" s="130" t="s">
        <v>175</v>
      </c>
      <c r="AT112" s="130" t="s">
        <v>170</v>
      </c>
      <c r="AU112" s="130" t="s">
        <v>78</v>
      </c>
      <c r="AY112" s="19" t="s">
        <v>168</v>
      </c>
      <c r="BE112" s="131">
        <f>IF(N112="základní",J112,0)</f>
        <v>0</v>
      </c>
      <c r="BF112" s="131">
        <f>IF(N112="snížená",J112,0)</f>
        <v>0</v>
      </c>
      <c r="BG112" s="131">
        <f>IF(N112="zákl. přenesená",J112,0)</f>
        <v>0</v>
      </c>
      <c r="BH112" s="131">
        <f>IF(N112="sníž. přenesená",J112,0)</f>
        <v>0</v>
      </c>
      <c r="BI112" s="131">
        <f>IF(N112="nulová",J112,0)</f>
        <v>0</v>
      </c>
      <c r="BJ112" s="19" t="s">
        <v>76</v>
      </c>
      <c r="BK112" s="131">
        <f>ROUND(I112*H112,2)</f>
        <v>0</v>
      </c>
      <c r="BL112" s="19" t="s">
        <v>175</v>
      </c>
      <c r="BM112" s="130" t="s">
        <v>2081</v>
      </c>
    </row>
    <row r="113" spans="1:47" s="2" customFormat="1" ht="12">
      <c r="A113" s="273"/>
      <c r="B113" s="276"/>
      <c r="C113" s="273"/>
      <c r="D113" s="304" t="s">
        <v>177</v>
      </c>
      <c r="E113" s="273"/>
      <c r="F113" s="305" t="s">
        <v>2082</v>
      </c>
      <c r="G113" s="273"/>
      <c r="H113" s="273"/>
      <c r="I113" s="263"/>
      <c r="J113" s="273"/>
      <c r="K113" s="273"/>
      <c r="L113" s="32"/>
      <c r="M113" s="132"/>
      <c r="N113" s="133"/>
      <c r="O113" s="50"/>
      <c r="P113" s="50"/>
      <c r="Q113" s="50"/>
      <c r="R113" s="50"/>
      <c r="S113" s="50"/>
      <c r="T113" s="51"/>
      <c r="U113" s="31"/>
      <c r="V113" s="31"/>
      <c r="W113" s="31"/>
      <c r="X113" s="31"/>
      <c r="Y113" s="31"/>
      <c r="Z113" s="31"/>
      <c r="AA113" s="31"/>
      <c r="AB113" s="31"/>
      <c r="AC113" s="31"/>
      <c r="AD113" s="31"/>
      <c r="AE113" s="31"/>
      <c r="AT113" s="19" t="s">
        <v>177</v>
      </c>
      <c r="AU113" s="19" t="s">
        <v>78</v>
      </c>
    </row>
    <row r="114" spans="1:51" s="13" customFormat="1" ht="12">
      <c r="A114" s="306"/>
      <c r="B114" s="307"/>
      <c r="C114" s="306"/>
      <c r="D114" s="308" t="s">
        <v>179</v>
      </c>
      <c r="E114" s="309" t="s">
        <v>3</v>
      </c>
      <c r="F114" s="310" t="s">
        <v>2083</v>
      </c>
      <c r="G114" s="306"/>
      <c r="H114" s="309" t="s">
        <v>3</v>
      </c>
      <c r="I114" s="267"/>
      <c r="J114" s="306"/>
      <c r="K114" s="306"/>
      <c r="L114" s="134"/>
      <c r="M114" s="136"/>
      <c r="N114" s="137"/>
      <c r="O114" s="137"/>
      <c r="P114" s="137"/>
      <c r="Q114" s="137"/>
      <c r="R114" s="137"/>
      <c r="S114" s="137"/>
      <c r="T114" s="138"/>
      <c r="AT114" s="135" t="s">
        <v>179</v>
      </c>
      <c r="AU114" s="135" t="s">
        <v>78</v>
      </c>
      <c r="AV114" s="13" t="s">
        <v>76</v>
      </c>
      <c r="AW114" s="13" t="s">
        <v>30</v>
      </c>
      <c r="AX114" s="13" t="s">
        <v>68</v>
      </c>
      <c r="AY114" s="135" t="s">
        <v>168</v>
      </c>
    </row>
    <row r="115" spans="1:51" s="14" customFormat="1" ht="12">
      <c r="A115" s="311"/>
      <c r="B115" s="312"/>
      <c r="C115" s="311"/>
      <c r="D115" s="308" t="s">
        <v>179</v>
      </c>
      <c r="E115" s="313" t="s">
        <v>3</v>
      </c>
      <c r="F115" s="314" t="s">
        <v>2084</v>
      </c>
      <c r="G115" s="311"/>
      <c r="H115" s="315">
        <v>8.959</v>
      </c>
      <c r="I115" s="268"/>
      <c r="J115" s="311"/>
      <c r="K115" s="311"/>
      <c r="L115" s="139"/>
      <c r="M115" s="141"/>
      <c r="N115" s="142"/>
      <c r="O115" s="142"/>
      <c r="P115" s="142"/>
      <c r="Q115" s="142"/>
      <c r="R115" s="142"/>
      <c r="S115" s="142"/>
      <c r="T115" s="143"/>
      <c r="AT115" s="140" t="s">
        <v>179</v>
      </c>
      <c r="AU115" s="140" t="s">
        <v>78</v>
      </c>
      <c r="AV115" s="14" t="s">
        <v>78</v>
      </c>
      <c r="AW115" s="14" t="s">
        <v>30</v>
      </c>
      <c r="AX115" s="14" t="s">
        <v>76</v>
      </c>
      <c r="AY115" s="140" t="s">
        <v>168</v>
      </c>
    </row>
    <row r="116" spans="1:65" s="2" customFormat="1" ht="24.2" customHeight="1">
      <c r="A116" s="273"/>
      <c r="B116" s="276"/>
      <c r="C116" s="298" t="s">
        <v>78</v>
      </c>
      <c r="D116" s="298" t="s">
        <v>170</v>
      </c>
      <c r="E116" s="299" t="s">
        <v>171</v>
      </c>
      <c r="F116" s="300" t="s">
        <v>172</v>
      </c>
      <c r="G116" s="301" t="s">
        <v>173</v>
      </c>
      <c r="H116" s="302">
        <v>2.915</v>
      </c>
      <c r="I116" s="266"/>
      <c r="J116" s="303">
        <f>ROUND(I116*H116,2)</f>
        <v>0</v>
      </c>
      <c r="K116" s="300" t="s">
        <v>174</v>
      </c>
      <c r="L116" s="32"/>
      <c r="M116" s="126" t="s">
        <v>3</v>
      </c>
      <c r="N116" s="127" t="s">
        <v>39</v>
      </c>
      <c r="O116" s="128">
        <v>2.349</v>
      </c>
      <c r="P116" s="128">
        <f>O116*H116</f>
        <v>6.847335000000001</v>
      </c>
      <c r="Q116" s="128">
        <v>0</v>
      </c>
      <c r="R116" s="128">
        <f>Q116*H116</f>
        <v>0</v>
      </c>
      <c r="S116" s="128">
        <v>0</v>
      </c>
      <c r="T116" s="129">
        <f>S116*H116</f>
        <v>0</v>
      </c>
      <c r="U116" s="31"/>
      <c r="V116" s="31"/>
      <c r="W116" s="31"/>
      <c r="X116" s="31"/>
      <c r="Y116" s="31"/>
      <c r="Z116" s="31"/>
      <c r="AA116" s="31"/>
      <c r="AB116" s="31"/>
      <c r="AC116" s="31"/>
      <c r="AD116" s="31"/>
      <c r="AE116" s="31"/>
      <c r="AR116" s="130" t="s">
        <v>175</v>
      </c>
      <c r="AT116" s="130" t="s">
        <v>170</v>
      </c>
      <c r="AU116" s="130" t="s">
        <v>78</v>
      </c>
      <c r="AY116" s="19" t="s">
        <v>168</v>
      </c>
      <c r="BE116" s="131">
        <f>IF(N116="základní",J116,0)</f>
        <v>0</v>
      </c>
      <c r="BF116" s="131">
        <f>IF(N116="snížená",J116,0)</f>
        <v>0</v>
      </c>
      <c r="BG116" s="131">
        <f>IF(N116="zákl. přenesená",J116,0)</f>
        <v>0</v>
      </c>
      <c r="BH116" s="131">
        <f>IF(N116="sníž. přenesená",J116,0)</f>
        <v>0</v>
      </c>
      <c r="BI116" s="131">
        <f>IF(N116="nulová",J116,0)</f>
        <v>0</v>
      </c>
      <c r="BJ116" s="19" t="s">
        <v>76</v>
      </c>
      <c r="BK116" s="131">
        <f>ROUND(I116*H116,2)</f>
        <v>0</v>
      </c>
      <c r="BL116" s="19" t="s">
        <v>175</v>
      </c>
      <c r="BM116" s="130" t="s">
        <v>2085</v>
      </c>
    </row>
    <row r="117" spans="1:47" s="2" customFormat="1" ht="12">
      <c r="A117" s="273"/>
      <c r="B117" s="276"/>
      <c r="C117" s="273"/>
      <c r="D117" s="304" t="s">
        <v>177</v>
      </c>
      <c r="E117" s="273"/>
      <c r="F117" s="305" t="s">
        <v>178</v>
      </c>
      <c r="G117" s="273"/>
      <c r="H117" s="273"/>
      <c r="I117" s="263"/>
      <c r="J117" s="273"/>
      <c r="K117" s="273"/>
      <c r="L117" s="32"/>
      <c r="M117" s="132"/>
      <c r="N117" s="133"/>
      <c r="O117" s="50"/>
      <c r="P117" s="50"/>
      <c r="Q117" s="50"/>
      <c r="R117" s="50"/>
      <c r="S117" s="50"/>
      <c r="T117" s="51"/>
      <c r="U117" s="31"/>
      <c r="V117" s="31"/>
      <c r="W117" s="31"/>
      <c r="X117" s="31"/>
      <c r="Y117" s="31"/>
      <c r="Z117" s="31"/>
      <c r="AA117" s="31"/>
      <c r="AB117" s="31"/>
      <c r="AC117" s="31"/>
      <c r="AD117" s="31"/>
      <c r="AE117" s="31"/>
      <c r="AT117" s="19" t="s">
        <v>177</v>
      </c>
      <c r="AU117" s="19" t="s">
        <v>78</v>
      </c>
    </row>
    <row r="118" spans="1:51" s="13" customFormat="1" ht="12">
      <c r="A118" s="306"/>
      <c r="B118" s="307"/>
      <c r="C118" s="306"/>
      <c r="D118" s="308" t="s">
        <v>179</v>
      </c>
      <c r="E118" s="309" t="s">
        <v>3</v>
      </c>
      <c r="F118" s="310" t="s">
        <v>2086</v>
      </c>
      <c r="G118" s="306"/>
      <c r="H118" s="309" t="s">
        <v>3</v>
      </c>
      <c r="I118" s="267"/>
      <c r="J118" s="306"/>
      <c r="K118" s="306"/>
      <c r="L118" s="134"/>
      <c r="M118" s="136"/>
      <c r="N118" s="137"/>
      <c r="O118" s="137"/>
      <c r="P118" s="137"/>
      <c r="Q118" s="137"/>
      <c r="R118" s="137"/>
      <c r="S118" s="137"/>
      <c r="T118" s="138"/>
      <c r="AT118" s="135" t="s">
        <v>179</v>
      </c>
      <c r="AU118" s="135" t="s">
        <v>78</v>
      </c>
      <c r="AV118" s="13" t="s">
        <v>76</v>
      </c>
      <c r="AW118" s="13" t="s">
        <v>30</v>
      </c>
      <c r="AX118" s="13" t="s">
        <v>68</v>
      </c>
      <c r="AY118" s="135" t="s">
        <v>168</v>
      </c>
    </row>
    <row r="119" spans="1:51" s="14" customFormat="1" ht="12">
      <c r="A119" s="311"/>
      <c r="B119" s="312"/>
      <c r="C119" s="311"/>
      <c r="D119" s="308" t="s">
        <v>179</v>
      </c>
      <c r="E119" s="313" t="s">
        <v>3</v>
      </c>
      <c r="F119" s="314" t="s">
        <v>2087</v>
      </c>
      <c r="G119" s="311"/>
      <c r="H119" s="315">
        <v>2.6</v>
      </c>
      <c r="I119" s="268"/>
      <c r="J119" s="311"/>
      <c r="K119" s="311"/>
      <c r="L119" s="139"/>
      <c r="M119" s="141"/>
      <c r="N119" s="142"/>
      <c r="O119" s="142"/>
      <c r="P119" s="142"/>
      <c r="Q119" s="142"/>
      <c r="R119" s="142"/>
      <c r="S119" s="142"/>
      <c r="T119" s="143"/>
      <c r="AT119" s="140" t="s">
        <v>179</v>
      </c>
      <c r="AU119" s="140" t="s">
        <v>78</v>
      </c>
      <c r="AV119" s="14" t="s">
        <v>78</v>
      </c>
      <c r="AW119" s="14" t="s">
        <v>30</v>
      </c>
      <c r="AX119" s="14" t="s">
        <v>68</v>
      </c>
      <c r="AY119" s="140" t="s">
        <v>168</v>
      </c>
    </row>
    <row r="120" spans="1:51" s="14" customFormat="1" ht="12">
      <c r="A120" s="311"/>
      <c r="B120" s="312"/>
      <c r="C120" s="311"/>
      <c r="D120" s="308" t="s">
        <v>179</v>
      </c>
      <c r="E120" s="313" t="s">
        <v>3</v>
      </c>
      <c r="F120" s="314" t="s">
        <v>2088</v>
      </c>
      <c r="G120" s="311"/>
      <c r="H120" s="315">
        <v>0.315</v>
      </c>
      <c r="I120" s="268"/>
      <c r="J120" s="311"/>
      <c r="K120" s="311"/>
      <c r="L120" s="139"/>
      <c r="M120" s="141"/>
      <c r="N120" s="142"/>
      <c r="O120" s="142"/>
      <c r="P120" s="142"/>
      <c r="Q120" s="142"/>
      <c r="R120" s="142"/>
      <c r="S120" s="142"/>
      <c r="T120" s="143"/>
      <c r="AT120" s="140" t="s">
        <v>179</v>
      </c>
      <c r="AU120" s="140" t="s">
        <v>78</v>
      </c>
      <c r="AV120" s="14" t="s">
        <v>78</v>
      </c>
      <c r="AW120" s="14" t="s">
        <v>30</v>
      </c>
      <c r="AX120" s="14" t="s">
        <v>68</v>
      </c>
      <c r="AY120" s="140" t="s">
        <v>168</v>
      </c>
    </row>
    <row r="121" spans="1:51" s="15" customFormat="1" ht="12">
      <c r="A121" s="316"/>
      <c r="B121" s="317"/>
      <c r="C121" s="316"/>
      <c r="D121" s="308" t="s">
        <v>179</v>
      </c>
      <c r="E121" s="318" t="s">
        <v>3</v>
      </c>
      <c r="F121" s="319" t="s">
        <v>186</v>
      </c>
      <c r="G121" s="316"/>
      <c r="H121" s="320">
        <v>2.915</v>
      </c>
      <c r="I121" s="269"/>
      <c r="J121" s="316"/>
      <c r="K121" s="316"/>
      <c r="L121" s="144"/>
      <c r="M121" s="146"/>
      <c r="N121" s="147"/>
      <c r="O121" s="147"/>
      <c r="P121" s="147"/>
      <c r="Q121" s="147"/>
      <c r="R121" s="147"/>
      <c r="S121" s="147"/>
      <c r="T121" s="148"/>
      <c r="AT121" s="145" t="s">
        <v>179</v>
      </c>
      <c r="AU121" s="145" t="s">
        <v>78</v>
      </c>
      <c r="AV121" s="15" t="s">
        <v>175</v>
      </c>
      <c r="AW121" s="15" t="s">
        <v>30</v>
      </c>
      <c r="AX121" s="15" t="s">
        <v>76</v>
      </c>
      <c r="AY121" s="145" t="s">
        <v>168</v>
      </c>
    </row>
    <row r="122" spans="1:65" s="2" customFormat="1" ht="16.5" customHeight="1">
      <c r="A122" s="273"/>
      <c r="B122" s="276"/>
      <c r="C122" s="298" t="s">
        <v>199</v>
      </c>
      <c r="D122" s="298" t="s">
        <v>170</v>
      </c>
      <c r="E122" s="299" t="s">
        <v>2089</v>
      </c>
      <c r="F122" s="300" t="s">
        <v>2090</v>
      </c>
      <c r="G122" s="301" t="s">
        <v>173</v>
      </c>
      <c r="H122" s="302">
        <v>17.04</v>
      </c>
      <c r="I122" s="266"/>
      <c r="J122" s="303">
        <f>ROUND(I122*H122,2)</f>
        <v>0</v>
      </c>
      <c r="K122" s="300" t="s">
        <v>174</v>
      </c>
      <c r="L122" s="32"/>
      <c r="M122" s="126" t="s">
        <v>3</v>
      </c>
      <c r="N122" s="127" t="s">
        <v>39</v>
      </c>
      <c r="O122" s="128">
        <v>7.127</v>
      </c>
      <c r="P122" s="128">
        <f>O122*H122</f>
        <v>121.44407999999999</v>
      </c>
      <c r="Q122" s="128">
        <v>0</v>
      </c>
      <c r="R122" s="128">
        <f>Q122*H122</f>
        <v>0</v>
      </c>
      <c r="S122" s="128">
        <v>0</v>
      </c>
      <c r="T122" s="129">
        <f>S122*H122</f>
        <v>0</v>
      </c>
      <c r="U122" s="31"/>
      <c r="V122" s="31"/>
      <c r="W122" s="31"/>
      <c r="X122" s="31"/>
      <c r="Y122" s="31"/>
      <c r="Z122" s="31"/>
      <c r="AA122" s="31"/>
      <c r="AB122" s="31"/>
      <c r="AC122" s="31"/>
      <c r="AD122" s="31"/>
      <c r="AE122" s="31"/>
      <c r="AR122" s="130" t="s">
        <v>175</v>
      </c>
      <c r="AT122" s="130" t="s">
        <v>170</v>
      </c>
      <c r="AU122" s="130" t="s">
        <v>78</v>
      </c>
      <c r="AY122" s="19" t="s">
        <v>168</v>
      </c>
      <c r="BE122" s="131">
        <f>IF(N122="základní",J122,0)</f>
        <v>0</v>
      </c>
      <c r="BF122" s="131">
        <f>IF(N122="snížená",J122,0)</f>
        <v>0</v>
      </c>
      <c r="BG122" s="131">
        <f>IF(N122="zákl. přenesená",J122,0)</f>
        <v>0</v>
      </c>
      <c r="BH122" s="131">
        <f>IF(N122="sníž. přenesená",J122,0)</f>
        <v>0</v>
      </c>
      <c r="BI122" s="131">
        <f>IF(N122="nulová",J122,0)</f>
        <v>0</v>
      </c>
      <c r="BJ122" s="19" t="s">
        <v>76</v>
      </c>
      <c r="BK122" s="131">
        <f>ROUND(I122*H122,2)</f>
        <v>0</v>
      </c>
      <c r="BL122" s="19" t="s">
        <v>175</v>
      </c>
      <c r="BM122" s="130" t="s">
        <v>2091</v>
      </c>
    </row>
    <row r="123" spans="1:47" s="2" customFormat="1" ht="12">
      <c r="A123" s="273"/>
      <c r="B123" s="276"/>
      <c r="C123" s="273"/>
      <c r="D123" s="304" t="s">
        <v>177</v>
      </c>
      <c r="E123" s="273"/>
      <c r="F123" s="305" t="s">
        <v>2092</v>
      </c>
      <c r="G123" s="273"/>
      <c r="H123" s="273"/>
      <c r="I123" s="263"/>
      <c r="J123" s="273"/>
      <c r="K123" s="273"/>
      <c r="L123" s="32"/>
      <c r="M123" s="132"/>
      <c r="N123" s="133"/>
      <c r="O123" s="50"/>
      <c r="P123" s="50"/>
      <c r="Q123" s="50"/>
      <c r="R123" s="50"/>
      <c r="S123" s="50"/>
      <c r="T123" s="51"/>
      <c r="U123" s="31"/>
      <c r="V123" s="31"/>
      <c r="W123" s="31"/>
      <c r="X123" s="31"/>
      <c r="Y123" s="31"/>
      <c r="Z123" s="31"/>
      <c r="AA123" s="31"/>
      <c r="AB123" s="31"/>
      <c r="AC123" s="31"/>
      <c r="AD123" s="31"/>
      <c r="AE123" s="31"/>
      <c r="AT123" s="19" t="s">
        <v>177</v>
      </c>
      <c r="AU123" s="19" t="s">
        <v>78</v>
      </c>
    </row>
    <row r="124" spans="1:51" s="13" customFormat="1" ht="12">
      <c r="A124" s="306"/>
      <c r="B124" s="307"/>
      <c r="C124" s="306"/>
      <c r="D124" s="308" t="s">
        <v>179</v>
      </c>
      <c r="E124" s="309" t="s">
        <v>3</v>
      </c>
      <c r="F124" s="310" t="s">
        <v>2093</v>
      </c>
      <c r="G124" s="306"/>
      <c r="H124" s="309" t="s">
        <v>3</v>
      </c>
      <c r="I124" s="267"/>
      <c r="J124" s="306"/>
      <c r="K124" s="306"/>
      <c r="L124" s="134"/>
      <c r="M124" s="136"/>
      <c r="N124" s="137"/>
      <c r="O124" s="137"/>
      <c r="P124" s="137"/>
      <c r="Q124" s="137"/>
      <c r="R124" s="137"/>
      <c r="S124" s="137"/>
      <c r="T124" s="138"/>
      <c r="AT124" s="135" t="s">
        <v>179</v>
      </c>
      <c r="AU124" s="135" t="s">
        <v>78</v>
      </c>
      <c r="AV124" s="13" t="s">
        <v>76</v>
      </c>
      <c r="AW124" s="13" t="s">
        <v>30</v>
      </c>
      <c r="AX124" s="13" t="s">
        <v>68</v>
      </c>
      <c r="AY124" s="135" t="s">
        <v>168</v>
      </c>
    </row>
    <row r="125" spans="1:51" s="14" customFormat="1" ht="12">
      <c r="A125" s="311"/>
      <c r="B125" s="312"/>
      <c r="C125" s="311"/>
      <c r="D125" s="308" t="s">
        <v>179</v>
      </c>
      <c r="E125" s="313" t="s">
        <v>3</v>
      </c>
      <c r="F125" s="314" t="s">
        <v>2094</v>
      </c>
      <c r="G125" s="311"/>
      <c r="H125" s="315">
        <v>2.62</v>
      </c>
      <c r="I125" s="268"/>
      <c r="J125" s="311"/>
      <c r="K125" s="311"/>
      <c r="L125" s="139"/>
      <c r="M125" s="141"/>
      <c r="N125" s="142"/>
      <c r="O125" s="142"/>
      <c r="P125" s="142"/>
      <c r="Q125" s="142"/>
      <c r="R125" s="142"/>
      <c r="S125" s="142"/>
      <c r="T125" s="143"/>
      <c r="AT125" s="140" t="s">
        <v>179</v>
      </c>
      <c r="AU125" s="140" t="s">
        <v>78</v>
      </c>
      <c r="AV125" s="14" t="s">
        <v>78</v>
      </c>
      <c r="AW125" s="14" t="s">
        <v>30</v>
      </c>
      <c r="AX125" s="14" t="s">
        <v>68</v>
      </c>
      <c r="AY125" s="140" t="s">
        <v>168</v>
      </c>
    </row>
    <row r="126" spans="1:51" s="14" customFormat="1" ht="12">
      <c r="A126" s="311"/>
      <c r="B126" s="312"/>
      <c r="C126" s="311"/>
      <c r="D126" s="308" t="s">
        <v>179</v>
      </c>
      <c r="E126" s="313" t="s">
        <v>3</v>
      </c>
      <c r="F126" s="314" t="s">
        <v>2095</v>
      </c>
      <c r="G126" s="311"/>
      <c r="H126" s="315">
        <v>1.96</v>
      </c>
      <c r="I126" s="268"/>
      <c r="J126" s="311"/>
      <c r="K126" s="311"/>
      <c r="L126" s="139"/>
      <c r="M126" s="141"/>
      <c r="N126" s="142"/>
      <c r="O126" s="142"/>
      <c r="P126" s="142"/>
      <c r="Q126" s="142"/>
      <c r="R126" s="142"/>
      <c r="S126" s="142"/>
      <c r="T126" s="143"/>
      <c r="AT126" s="140" t="s">
        <v>179</v>
      </c>
      <c r="AU126" s="140" t="s">
        <v>78</v>
      </c>
      <c r="AV126" s="14" t="s">
        <v>78</v>
      </c>
      <c r="AW126" s="14" t="s">
        <v>30</v>
      </c>
      <c r="AX126" s="14" t="s">
        <v>68</v>
      </c>
      <c r="AY126" s="140" t="s">
        <v>168</v>
      </c>
    </row>
    <row r="127" spans="1:51" s="14" customFormat="1" ht="12">
      <c r="A127" s="311"/>
      <c r="B127" s="312"/>
      <c r="C127" s="311"/>
      <c r="D127" s="308" t="s">
        <v>179</v>
      </c>
      <c r="E127" s="313" t="s">
        <v>3</v>
      </c>
      <c r="F127" s="314" t="s">
        <v>2096</v>
      </c>
      <c r="G127" s="311"/>
      <c r="H127" s="315">
        <v>2.6</v>
      </c>
      <c r="I127" s="268"/>
      <c r="J127" s="311"/>
      <c r="K127" s="311"/>
      <c r="L127" s="139"/>
      <c r="M127" s="141"/>
      <c r="N127" s="142"/>
      <c r="O127" s="142"/>
      <c r="P127" s="142"/>
      <c r="Q127" s="142"/>
      <c r="R127" s="142"/>
      <c r="S127" s="142"/>
      <c r="T127" s="143"/>
      <c r="AT127" s="140" t="s">
        <v>179</v>
      </c>
      <c r="AU127" s="140" t="s">
        <v>78</v>
      </c>
      <c r="AV127" s="14" t="s">
        <v>78</v>
      </c>
      <c r="AW127" s="14" t="s">
        <v>30</v>
      </c>
      <c r="AX127" s="14" t="s">
        <v>68</v>
      </c>
      <c r="AY127" s="140" t="s">
        <v>168</v>
      </c>
    </row>
    <row r="128" spans="1:51" s="14" customFormat="1" ht="12">
      <c r="A128" s="311"/>
      <c r="B128" s="312"/>
      <c r="C128" s="311"/>
      <c r="D128" s="308" t="s">
        <v>179</v>
      </c>
      <c r="E128" s="313" t="s">
        <v>3</v>
      </c>
      <c r="F128" s="314" t="s">
        <v>2097</v>
      </c>
      <c r="G128" s="311"/>
      <c r="H128" s="315">
        <v>3.62</v>
      </c>
      <c r="I128" s="268"/>
      <c r="J128" s="311"/>
      <c r="K128" s="311"/>
      <c r="L128" s="139"/>
      <c r="M128" s="141"/>
      <c r="N128" s="142"/>
      <c r="O128" s="142"/>
      <c r="P128" s="142"/>
      <c r="Q128" s="142"/>
      <c r="R128" s="142"/>
      <c r="S128" s="142"/>
      <c r="T128" s="143"/>
      <c r="AT128" s="140" t="s">
        <v>179</v>
      </c>
      <c r="AU128" s="140" t="s">
        <v>78</v>
      </c>
      <c r="AV128" s="14" t="s">
        <v>78</v>
      </c>
      <c r="AW128" s="14" t="s">
        <v>30</v>
      </c>
      <c r="AX128" s="14" t="s">
        <v>68</v>
      </c>
      <c r="AY128" s="140" t="s">
        <v>168</v>
      </c>
    </row>
    <row r="129" spans="1:51" s="14" customFormat="1" ht="12">
      <c r="A129" s="311"/>
      <c r="B129" s="312"/>
      <c r="C129" s="311"/>
      <c r="D129" s="308" t="s">
        <v>179</v>
      </c>
      <c r="E129" s="313" t="s">
        <v>3</v>
      </c>
      <c r="F129" s="314" t="s">
        <v>2098</v>
      </c>
      <c r="G129" s="311"/>
      <c r="H129" s="315">
        <v>2.06</v>
      </c>
      <c r="I129" s="268"/>
      <c r="J129" s="311"/>
      <c r="K129" s="311"/>
      <c r="L129" s="139"/>
      <c r="M129" s="141"/>
      <c r="N129" s="142"/>
      <c r="O129" s="142"/>
      <c r="P129" s="142"/>
      <c r="Q129" s="142"/>
      <c r="R129" s="142"/>
      <c r="S129" s="142"/>
      <c r="T129" s="143"/>
      <c r="AT129" s="140" t="s">
        <v>179</v>
      </c>
      <c r="AU129" s="140" t="s">
        <v>78</v>
      </c>
      <c r="AV129" s="14" t="s">
        <v>78</v>
      </c>
      <c r="AW129" s="14" t="s">
        <v>30</v>
      </c>
      <c r="AX129" s="14" t="s">
        <v>68</v>
      </c>
      <c r="AY129" s="140" t="s">
        <v>168</v>
      </c>
    </row>
    <row r="130" spans="1:51" s="14" customFormat="1" ht="12">
      <c r="A130" s="311"/>
      <c r="B130" s="312"/>
      <c r="C130" s="311"/>
      <c r="D130" s="308" t="s">
        <v>179</v>
      </c>
      <c r="E130" s="313" t="s">
        <v>3</v>
      </c>
      <c r="F130" s="314" t="s">
        <v>2099</v>
      </c>
      <c r="G130" s="311"/>
      <c r="H130" s="315">
        <v>1.54</v>
      </c>
      <c r="I130" s="268"/>
      <c r="J130" s="311"/>
      <c r="K130" s="311"/>
      <c r="L130" s="139"/>
      <c r="M130" s="141"/>
      <c r="N130" s="142"/>
      <c r="O130" s="142"/>
      <c r="P130" s="142"/>
      <c r="Q130" s="142"/>
      <c r="R130" s="142"/>
      <c r="S130" s="142"/>
      <c r="T130" s="143"/>
      <c r="AT130" s="140" t="s">
        <v>179</v>
      </c>
      <c r="AU130" s="140" t="s">
        <v>78</v>
      </c>
      <c r="AV130" s="14" t="s">
        <v>78</v>
      </c>
      <c r="AW130" s="14" t="s">
        <v>30</v>
      </c>
      <c r="AX130" s="14" t="s">
        <v>68</v>
      </c>
      <c r="AY130" s="140" t="s">
        <v>168</v>
      </c>
    </row>
    <row r="131" spans="1:51" s="14" customFormat="1" ht="12">
      <c r="A131" s="311"/>
      <c r="B131" s="312"/>
      <c r="C131" s="311"/>
      <c r="D131" s="308" t="s">
        <v>179</v>
      </c>
      <c r="E131" s="313" t="s">
        <v>3</v>
      </c>
      <c r="F131" s="314" t="s">
        <v>2100</v>
      </c>
      <c r="G131" s="311"/>
      <c r="H131" s="315">
        <v>2.64</v>
      </c>
      <c r="I131" s="268"/>
      <c r="J131" s="311"/>
      <c r="K131" s="311"/>
      <c r="L131" s="139"/>
      <c r="M131" s="141"/>
      <c r="N131" s="142"/>
      <c r="O131" s="142"/>
      <c r="P131" s="142"/>
      <c r="Q131" s="142"/>
      <c r="R131" s="142"/>
      <c r="S131" s="142"/>
      <c r="T131" s="143"/>
      <c r="AT131" s="140" t="s">
        <v>179</v>
      </c>
      <c r="AU131" s="140" t="s">
        <v>78</v>
      </c>
      <c r="AV131" s="14" t="s">
        <v>78</v>
      </c>
      <c r="AW131" s="14" t="s">
        <v>30</v>
      </c>
      <c r="AX131" s="14" t="s">
        <v>68</v>
      </c>
      <c r="AY131" s="140" t="s">
        <v>168</v>
      </c>
    </row>
    <row r="132" spans="1:51" s="15" customFormat="1" ht="12">
      <c r="A132" s="316"/>
      <c r="B132" s="317"/>
      <c r="C132" s="316"/>
      <c r="D132" s="308" t="s">
        <v>179</v>
      </c>
      <c r="E132" s="318" t="s">
        <v>3</v>
      </c>
      <c r="F132" s="319" t="s">
        <v>186</v>
      </c>
      <c r="G132" s="316"/>
      <c r="H132" s="320">
        <v>17.04</v>
      </c>
      <c r="I132" s="269"/>
      <c r="J132" s="316"/>
      <c r="K132" s="316"/>
      <c r="L132" s="144"/>
      <c r="M132" s="146"/>
      <c r="N132" s="147"/>
      <c r="O132" s="147"/>
      <c r="P132" s="147"/>
      <c r="Q132" s="147"/>
      <c r="R132" s="147"/>
      <c r="S132" s="147"/>
      <c r="T132" s="148"/>
      <c r="AT132" s="145" t="s">
        <v>179</v>
      </c>
      <c r="AU132" s="145" t="s">
        <v>78</v>
      </c>
      <c r="AV132" s="15" t="s">
        <v>175</v>
      </c>
      <c r="AW132" s="15" t="s">
        <v>30</v>
      </c>
      <c r="AX132" s="15" t="s">
        <v>76</v>
      </c>
      <c r="AY132" s="145" t="s">
        <v>168</v>
      </c>
    </row>
    <row r="133" spans="1:65" s="2" customFormat="1" ht="24.2" customHeight="1">
      <c r="A133" s="273"/>
      <c r="B133" s="276"/>
      <c r="C133" s="298" t="s">
        <v>175</v>
      </c>
      <c r="D133" s="298" t="s">
        <v>170</v>
      </c>
      <c r="E133" s="299" t="s">
        <v>2101</v>
      </c>
      <c r="F133" s="300" t="s">
        <v>2102</v>
      </c>
      <c r="G133" s="301" t="s">
        <v>173</v>
      </c>
      <c r="H133" s="302">
        <v>17.04</v>
      </c>
      <c r="I133" s="266"/>
      <c r="J133" s="303">
        <f>ROUND(I133*H133,2)</f>
        <v>0</v>
      </c>
      <c r="K133" s="300" t="s">
        <v>174</v>
      </c>
      <c r="L133" s="32"/>
      <c r="M133" s="126" t="s">
        <v>3</v>
      </c>
      <c r="N133" s="127" t="s">
        <v>39</v>
      </c>
      <c r="O133" s="128">
        <v>0.851</v>
      </c>
      <c r="P133" s="128">
        <f>O133*H133</f>
        <v>14.50104</v>
      </c>
      <c r="Q133" s="128">
        <v>0</v>
      </c>
      <c r="R133" s="128">
        <f>Q133*H133</f>
        <v>0</v>
      </c>
      <c r="S133" s="128">
        <v>0</v>
      </c>
      <c r="T133" s="129">
        <f>S133*H133</f>
        <v>0</v>
      </c>
      <c r="U133" s="31"/>
      <c r="V133" s="31"/>
      <c r="W133" s="31"/>
      <c r="X133" s="31"/>
      <c r="Y133" s="31"/>
      <c r="Z133" s="31"/>
      <c r="AA133" s="31"/>
      <c r="AB133" s="31"/>
      <c r="AC133" s="31"/>
      <c r="AD133" s="31"/>
      <c r="AE133" s="31"/>
      <c r="AR133" s="130" t="s">
        <v>175</v>
      </c>
      <c r="AT133" s="130" t="s">
        <v>170</v>
      </c>
      <c r="AU133" s="130" t="s">
        <v>78</v>
      </c>
      <c r="AY133" s="19" t="s">
        <v>168</v>
      </c>
      <c r="BE133" s="131">
        <f>IF(N133="základní",J133,0)</f>
        <v>0</v>
      </c>
      <c r="BF133" s="131">
        <f>IF(N133="snížená",J133,0)</f>
        <v>0</v>
      </c>
      <c r="BG133" s="131">
        <f>IF(N133="zákl. přenesená",J133,0)</f>
        <v>0</v>
      </c>
      <c r="BH133" s="131">
        <f>IF(N133="sníž. přenesená",J133,0)</f>
        <v>0</v>
      </c>
      <c r="BI133" s="131">
        <f>IF(N133="nulová",J133,0)</f>
        <v>0</v>
      </c>
      <c r="BJ133" s="19" t="s">
        <v>76</v>
      </c>
      <c r="BK133" s="131">
        <f>ROUND(I133*H133,2)</f>
        <v>0</v>
      </c>
      <c r="BL133" s="19" t="s">
        <v>175</v>
      </c>
      <c r="BM133" s="130" t="s">
        <v>2103</v>
      </c>
    </row>
    <row r="134" spans="1:47" s="2" customFormat="1" ht="12">
      <c r="A134" s="273"/>
      <c r="B134" s="276"/>
      <c r="C134" s="273"/>
      <c r="D134" s="304" t="s">
        <v>177</v>
      </c>
      <c r="E134" s="273"/>
      <c r="F134" s="305" t="s">
        <v>2104</v>
      </c>
      <c r="G134" s="273"/>
      <c r="H134" s="273"/>
      <c r="I134" s="263"/>
      <c r="J134" s="273"/>
      <c r="K134" s="273"/>
      <c r="L134" s="32"/>
      <c r="M134" s="132"/>
      <c r="N134" s="133"/>
      <c r="O134" s="50"/>
      <c r="P134" s="50"/>
      <c r="Q134" s="50"/>
      <c r="R134" s="50"/>
      <c r="S134" s="50"/>
      <c r="T134" s="51"/>
      <c r="U134" s="31"/>
      <c r="V134" s="31"/>
      <c r="W134" s="31"/>
      <c r="X134" s="31"/>
      <c r="Y134" s="31"/>
      <c r="Z134" s="31"/>
      <c r="AA134" s="31"/>
      <c r="AB134" s="31"/>
      <c r="AC134" s="31"/>
      <c r="AD134" s="31"/>
      <c r="AE134" s="31"/>
      <c r="AT134" s="19" t="s">
        <v>177</v>
      </c>
      <c r="AU134" s="19" t="s">
        <v>78</v>
      </c>
    </row>
    <row r="135" spans="1:65" s="2" customFormat="1" ht="33" customHeight="1">
      <c r="A135" s="273"/>
      <c r="B135" s="276"/>
      <c r="C135" s="298" t="s">
        <v>216</v>
      </c>
      <c r="D135" s="298" t="s">
        <v>170</v>
      </c>
      <c r="E135" s="299" t="s">
        <v>2105</v>
      </c>
      <c r="F135" s="300" t="s">
        <v>2106</v>
      </c>
      <c r="G135" s="301" t="s">
        <v>173</v>
      </c>
      <c r="H135" s="302">
        <v>17.04</v>
      </c>
      <c r="I135" s="266"/>
      <c r="J135" s="303">
        <f>ROUND(I135*H135,2)</f>
        <v>0</v>
      </c>
      <c r="K135" s="300" t="s">
        <v>174</v>
      </c>
      <c r="L135" s="32"/>
      <c r="M135" s="126" t="s">
        <v>3</v>
      </c>
      <c r="N135" s="127" t="s">
        <v>39</v>
      </c>
      <c r="O135" s="128">
        <v>0.772</v>
      </c>
      <c r="P135" s="128">
        <f>O135*H135</f>
        <v>13.15488</v>
      </c>
      <c r="Q135" s="128">
        <v>0</v>
      </c>
      <c r="R135" s="128">
        <f>Q135*H135</f>
        <v>0</v>
      </c>
      <c r="S135" s="128">
        <v>0</v>
      </c>
      <c r="T135" s="129">
        <f>S135*H135</f>
        <v>0</v>
      </c>
      <c r="U135" s="31"/>
      <c r="V135" s="31"/>
      <c r="W135" s="31"/>
      <c r="X135" s="31"/>
      <c r="Y135" s="31"/>
      <c r="Z135" s="31"/>
      <c r="AA135" s="31"/>
      <c r="AB135" s="31"/>
      <c r="AC135" s="31"/>
      <c r="AD135" s="31"/>
      <c r="AE135" s="31"/>
      <c r="AR135" s="130" t="s">
        <v>175</v>
      </c>
      <c r="AT135" s="130" t="s">
        <v>170</v>
      </c>
      <c r="AU135" s="130" t="s">
        <v>78</v>
      </c>
      <c r="AY135" s="19" t="s">
        <v>168</v>
      </c>
      <c r="BE135" s="131">
        <f>IF(N135="základní",J135,0)</f>
        <v>0</v>
      </c>
      <c r="BF135" s="131">
        <f>IF(N135="snížená",J135,0)</f>
        <v>0</v>
      </c>
      <c r="BG135" s="131">
        <f>IF(N135="zákl. přenesená",J135,0)</f>
        <v>0</v>
      </c>
      <c r="BH135" s="131">
        <f>IF(N135="sníž. přenesená",J135,0)</f>
        <v>0</v>
      </c>
      <c r="BI135" s="131">
        <f>IF(N135="nulová",J135,0)</f>
        <v>0</v>
      </c>
      <c r="BJ135" s="19" t="s">
        <v>76</v>
      </c>
      <c r="BK135" s="131">
        <f>ROUND(I135*H135,2)</f>
        <v>0</v>
      </c>
      <c r="BL135" s="19" t="s">
        <v>175</v>
      </c>
      <c r="BM135" s="130" t="s">
        <v>2107</v>
      </c>
    </row>
    <row r="136" spans="1:47" s="2" customFormat="1" ht="12">
      <c r="A136" s="273"/>
      <c r="B136" s="276"/>
      <c r="C136" s="273"/>
      <c r="D136" s="304" t="s">
        <v>177</v>
      </c>
      <c r="E136" s="273"/>
      <c r="F136" s="305" t="s">
        <v>2108</v>
      </c>
      <c r="G136" s="273"/>
      <c r="H136" s="273"/>
      <c r="I136" s="263"/>
      <c r="J136" s="273"/>
      <c r="K136" s="273"/>
      <c r="L136" s="32"/>
      <c r="M136" s="132"/>
      <c r="N136" s="133"/>
      <c r="O136" s="50"/>
      <c r="P136" s="50"/>
      <c r="Q136" s="50"/>
      <c r="R136" s="50"/>
      <c r="S136" s="50"/>
      <c r="T136" s="51"/>
      <c r="U136" s="31"/>
      <c r="V136" s="31"/>
      <c r="W136" s="31"/>
      <c r="X136" s="31"/>
      <c r="Y136" s="31"/>
      <c r="Z136" s="31"/>
      <c r="AA136" s="31"/>
      <c r="AB136" s="31"/>
      <c r="AC136" s="31"/>
      <c r="AD136" s="31"/>
      <c r="AE136" s="31"/>
      <c r="AT136" s="19" t="s">
        <v>177</v>
      </c>
      <c r="AU136" s="19" t="s">
        <v>78</v>
      </c>
    </row>
    <row r="137" spans="1:65" s="2" customFormat="1" ht="24.2" customHeight="1">
      <c r="A137" s="273"/>
      <c r="B137" s="276"/>
      <c r="C137" s="298" t="s">
        <v>223</v>
      </c>
      <c r="D137" s="298" t="s">
        <v>170</v>
      </c>
      <c r="E137" s="299" t="s">
        <v>2109</v>
      </c>
      <c r="F137" s="300" t="s">
        <v>2110</v>
      </c>
      <c r="G137" s="301" t="s">
        <v>173</v>
      </c>
      <c r="H137" s="302">
        <v>2.867</v>
      </c>
      <c r="I137" s="266"/>
      <c r="J137" s="303">
        <f>ROUND(I137*H137,2)</f>
        <v>0</v>
      </c>
      <c r="K137" s="300" t="s">
        <v>174</v>
      </c>
      <c r="L137" s="32"/>
      <c r="M137" s="126" t="s">
        <v>3</v>
      </c>
      <c r="N137" s="127" t="s">
        <v>39</v>
      </c>
      <c r="O137" s="128">
        <v>1.468</v>
      </c>
      <c r="P137" s="128">
        <f>O137*H137</f>
        <v>4.208756</v>
      </c>
      <c r="Q137" s="128">
        <v>0</v>
      </c>
      <c r="R137" s="128">
        <f>Q137*H137</f>
        <v>0</v>
      </c>
      <c r="S137" s="128">
        <v>0</v>
      </c>
      <c r="T137" s="129">
        <f>S137*H137</f>
        <v>0</v>
      </c>
      <c r="U137" s="31"/>
      <c r="V137" s="31"/>
      <c r="W137" s="31"/>
      <c r="X137" s="31"/>
      <c r="Y137" s="31"/>
      <c r="Z137" s="31"/>
      <c r="AA137" s="31"/>
      <c r="AB137" s="31"/>
      <c r="AC137" s="31"/>
      <c r="AD137" s="31"/>
      <c r="AE137" s="31"/>
      <c r="AR137" s="130" t="s">
        <v>175</v>
      </c>
      <c r="AT137" s="130" t="s">
        <v>170</v>
      </c>
      <c r="AU137" s="130" t="s">
        <v>78</v>
      </c>
      <c r="AY137" s="19" t="s">
        <v>168</v>
      </c>
      <c r="BE137" s="131">
        <f>IF(N137="základní",J137,0)</f>
        <v>0</v>
      </c>
      <c r="BF137" s="131">
        <f>IF(N137="snížená",J137,0)</f>
        <v>0</v>
      </c>
      <c r="BG137" s="131">
        <f>IF(N137="zákl. přenesená",J137,0)</f>
        <v>0</v>
      </c>
      <c r="BH137" s="131">
        <f>IF(N137="sníž. přenesená",J137,0)</f>
        <v>0</v>
      </c>
      <c r="BI137" s="131">
        <f>IF(N137="nulová",J137,0)</f>
        <v>0</v>
      </c>
      <c r="BJ137" s="19" t="s">
        <v>76</v>
      </c>
      <c r="BK137" s="131">
        <f>ROUND(I137*H137,2)</f>
        <v>0</v>
      </c>
      <c r="BL137" s="19" t="s">
        <v>175</v>
      </c>
      <c r="BM137" s="130" t="s">
        <v>2111</v>
      </c>
    </row>
    <row r="138" spans="1:47" s="2" customFormat="1" ht="12">
      <c r="A138" s="273"/>
      <c r="B138" s="276"/>
      <c r="C138" s="273"/>
      <c r="D138" s="304" t="s">
        <v>177</v>
      </c>
      <c r="E138" s="273"/>
      <c r="F138" s="305" t="s">
        <v>2112</v>
      </c>
      <c r="G138" s="273"/>
      <c r="H138" s="273"/>
      <c r="I138" s="263"/>
      <c r="J138" s="273"/>
      <c r="K138" s="273"/>
      <c r="L138" s="32"/>
      <c r="M138" s="132"/>
      <c r="N138" s="133"/>
      <c r="O138" s="50"/>
      <c r="P138" s="50"/>
      <c r="Q138" s="50"/>
      <c r="R138" s="50"/>
      <c r="S138" s="50"/>
      <c r="T138" s="51"/>
      <c r="U138" s="31"/>
      <c r="V138" s="31"/>
      <c r="W138" s="31"/>
      <c r="X138" s="31"/>
      <c r="Y138" s="31"/>
      <c r="Z138" s="31"/>
      <c r="AA138" s="31"/>
      <c r="AB138" s="31"/>
      <c r="AC138" s="31"/>
      <c r="AD138" s="31"/>
      <c r="AE138" s="31"/>
      <c r="AT138" s="19" t="s">
        <v>177</v>
      </c>
      <c r="AU138" s="19" t="s">
        <v>78</v>
      </c>
    </row>
    <row r="139" spans="1:51" s="13" customFormat="1" ht="12">
      <c r="A139" s="306"/>
      <c r="B139" s="307"/>
      <c r="C139" s="306"/>
      <c r="D139" s="308" t="s">
        <v>179</v>
      </c>
      <c r="E139" s="309" t="s">
        <v>3</v>
      </c>
      <c r="F139" s="310" t="s">
        <v>2113</v>
      </c>
      <c r="G139" s="306"/>
      <c r="H139" s="309" t="s">
        <v>3</v>
      </c>
      <c r="I139" s="267"/>
      <c r="J139" s="306"/>
      <c r="K139" s="306"/>
      <c r="L139" s="134"/>
      <c r="M139" s="136"/>
      <c r="N139" s="137"/>
      <c r="O139" s="137"/>
      <c r="P139" s="137"/>
      <c r="Q139" s="137"/>
      <c r="R139" s="137"/>
      <c r="S139" s="137"/>
      <c r="T139" s="138"/>
      <c r="AT139" s="135" t="s">
        <v>179</v>
      </c>
      <c r="AU139" s="135" t="s">
        <v>78</v>
      </c>
      <c r="AV139" s="13" t="s">
        <v>76</v>
      </c>
      <c r="AW139" s="13" t="s">
        <v>30</v>
      </c>
      <c r="AX139" s="13" t="s">
        <v>68</v>
      </c>
      <c r="AY139" s="135" t="s">
        <v>168</v>
      </c>
    </row>
    <row r="140" spans="1:51" s="13" customFormat="1" ht="12">
      <c r="A140" s="306"/>
      <c r="B140" s="307"/>
      <c r="C140" s="306"/>
      <c r="D140" s="308" t="s">
        <v>179</v>
      </c>
      <c r="E140" s="309" t="s">
        <v>3</v>
      </c>
      <c r="F140" s="310" t="s">
        <v>210</v>
      </c>
      <c r="G140" s="306"/>
      <c r="H140" s="309" t="s">
        <v>3</v>
      </c>
      <c r="I140" s="267"/>
      <c r="J140" s="306"/>
      <c r="K140" s="306"/>
      <c r="L140" s="134"/>
      <c r="M140" s="136"/>
      <c r="N140" s="137"/>
      <c r="O140" s="137"/>
      <c r="P140" s="137"/>
      <c r="Q140" s="137"/>
      <c r="R140" s="137"/>
      <c r="S140" s="137"/>
      <c r="T140" s="138"/>
      <c r="AT140" s="135" t="s">
        <v>179</v>
      </c>
      <c r="AU140" s="135" t="s">
        <v>78</v>
      </c>
      <c r="AV140" s="13" t="s">
        <v>76</v>
      </c>
      <c r="AW140" s="13" t="s">
        <v>30</v>
      </c>
      <c r="AX140" s="13" t="s">
        <v>68</v>
      </c>
      <c r="AY140" s="135" t="s">
        <v>168</v>
      </c>
    </row>
    <row r="141" spans="1:51" s="14" customFormat="1" ht="12">
      <c r="A141" s="311"/>
      <c r="B141" s="312"/>
      <c r="C141" s="311"/>
      <c r="D141" s="308" t="s">
        <v>179</v>
      </c>
      <c r="E141" s="313" t="s">
        <v>3</v>
      </c>
      <c r="F141" s="314" t="s">
        <v>2114</v>
      </c>
      <c r="G141" s="311"/>
      <c r="H141" s="315">
        <v>2.867</v>
      </c>
      <c r="I141" s="268"/>
      <c r="J141" s="311"/>
      <c r="K141" s="311"/>
      <c r="L141" s="139"/>
      <c r="M141" s="141"/>
      <c r="N141" s="142"/>
      <c r="O141" s="142"/>
      <c r="P141" s="142"/>
      <c r="Q141" s="142"/>
      <c r="R141" s="142"/>
      <c r="S141" s="142"/>
      <c r="T141" s="143"/>
      <c r="AT141" s="140" t="s">
        <v>179</v>
      </c>
      <c r="AU141" s="140" t="s">
        <v>78</v>
      </c>
      <c r="AV141" s="14" t="s">
        <v>78</v>
      </c>
      <c r="AW141" s="14" t="s">
        <v>30</v>
      </c>
      <c r="AX141" s="14" t="s">
        <v>76</v>
      </c>
      <c r="AY141" s="140" t="s">
        <v>168</v>
      </c>
    </row>
    <row r="142" spans="1:65" s="2" customFormat="1" ht="37.9" customHeight="1">
      <c r="A142" s="273"/>
      <c r="B142" s="276"/>
      <c r="C142" s="298" t="s">
        <v>228</v>
      </c>
      <c r="D142" s="298" t="s">
        <v>170</v>
      </c>
      <c r="E142" s="299" t="s">
        <v>212</v>
      </c>
      <c r="F142" s="300" t="s">
        <v>213</v>
      </c>
      <c r="G142" s="301" t="s">
        <v>173</v>
      </c>
      <c r="H142" s="302">
        <v>2.867</v>
      </c>
      <c r="I142" s="266"/>
      <c r="J142" s="303">
        <f>ROUND(I142*H142,2)</f>
        <v>0</v>
      </c>
      <c r="K142" s="300" t="s">
        <v>174</v>
      </c>
      <c r="L142" s="32"/>
      <c r="M142" s="126" t="s">
        <v>3</v>
      </c>
      <c r="N142" s="127" t="s">
        <v>39</v>
      </c>
      <c r="O142" s="128">
        <v>0.08</v>
      </c>
      <c r="P142" s="128">
        <f>O142*H142</f>
        <v>0.22936</v>
      </c>
      <c r="Q142" s="128">
        <v>0</v>
      </c>
      <c r="R142" s="128">
        <f>Q142*H142</f>
        <v>0</v>
      </c>
      <c r="S142" s="128">
        <v>0</v>
      </c>
      <c r="T142" s="129">
        <f>S142*H142</f>
        <v>0</v>
      </c>
      <c r="U142" s="31"/>
      <c r="V142" s="31"/>
      <c r="W142" s="31"/>
      <c r="X142" s="31"/>
      <c r="Y142" s="31"/>
      <c r="Z142" s="31"/>
      <c r="AA142" s="31"/>
      <c r="AB142" s="31"/>
      <c r="AC142" s="31"/>
      <c r="AD142" s="31"/>
      <c r="AE142" s="31"/>
      <c r="AR142" s="130" t="s">
        <v>175</v>
      </c>
      <c r="AT142" s="130" t="s">
        <v>170</v>
      </c>
      <c r="AU142" s="130" t="s">
        <v>78</v>
      </c>
      <c r="AY142" s="19" t="s">
        <v>168</v>
      </c>
      <c r="BE142" s="131">
        <f>IF(N142="základní",J142,0)</f>
        <v>0</v>
      </c>
      <c r="BF142" s="131">
        <f>IF(N142="snížená",J142,0)</f>
        <v>0</v>
      </c>
      <c r="BG142" s="131">
        <f>IF(N142="zákl. přenesená",J142,0)</f>
        <v>0</v>
      </c>
      <c r="BH142" s="131">
        <f>IF(N142="sníž. přenesená",J142,0)</f>
        <v>0</v>
      </c>
      <c r="BI142" s="131">
        <f>IF(N142="nulová",J142,0)</f>
        <v>0</v>
      </c>
      <c r="BJ142" s="19" t="s">
        <v>76</v>
      </c>
      <c r="BK142" s="131">
        <f>ROUND(I142*H142,2)</f>
        <v>0</v>
      </c>
      <c r="BL142" s="19" t="s">
        <v>175</v>
      </c>
      <c r="BM142" s="130" t="s">
        <v>2115</v>
      </c>
    </row>
    <row r="143" spans="1:47" s="2" customFormat="1" ht="12">
      <c r="A143" s="273"/>
      <c r="B143" s="276"/>
      <c r="C143" s="273"/>
      <c r="D143" s="304" t="s">
        <v>177</v>
      </c>
      <c r="E143" s="273"/>
      <c r="F143" s="305" t="s">
        <v>215</v>
      </c>
      <c r="G143" s="273"/>
      <c r="H143" s="273"/>
      <c r="I143" s="263"/>
      <c r="J143" s="273"/>
      <c r="K143" s="273"/>
      <c r="L143" s="32"/>
      <c r="M143" s="132"/>
      <c r="N143" s="133"/>
      <c r="O143" s="50"/>
      <c r="P143" s="50"/>
      <c r="Q143" s="50"/>
      <c r="R143" s="50"/>
      <c r="S143" s="50"/>
      <c r="T143" s="51"/>
      <c r="U143" s="31"/>
      <c r="V143" s="31"/>
      <c r="W143" s="31"/>
      <c r="X143" s="31"/>
      <c r="Y143" s="31"/>
      <c r="Z143" s="31"/>
      <c r="AA143" s="31"/>
      <c r="AB143" s="31"/>
      <c r="AC143" s="31"/>
      <c r="AD143" s="31"/>
      <c r="AE143" s="31"/>
      <c r="AT143" s="19" t="s">
        <v>177</v>
      </c>
      <c r="AU143" s="19" t="s">
        <v>78</v>
      </c>
    </row>
    <row r="144" spans="1:51" s="13" customFormat="1" ht="12">
      <c r="A144" s="306"/>
      <c r="B144" s="307"/>
      <c r="C144" s="306"/>
      <c r="D144" s="308" t="s">
        <v>179</v>
      </c>
      <c r="E144" s="309" t="s">
        <v>3</v>
      </c>
      <c r="F144" s="310" t="s">
        <v>210</v>
      </c>
      <c r="G144" s="306"/>
      <c r="H144" s="309" t="s">
        <v>3</v>
      </c>
      <c r="I144" s="267"/>
      <c r="J144" s="306"/>
      <c r="K144" s="306"/>
      <c r="L144" s="134"/>
      <c r="M144" s="136"/>
      <c r="N144" s="137"/>
      <c r="O144" s="137"/>
      <c r="P144" s="137"/>
      <c r="Q144" s="137"/>
      <c r="R144" s="137"/>
      <c r="S144" s="137"/>
      <c r="T144" s="138"/>
      <c r="AT144" s="135" t="s">
        <v>179</v>
      </c>
      <c r="AU144" s="135" t="s">
        <v>78</v>
      </c>
      <c r="AV144" s="13" t="s">
        <v>76</v>
      </c>
      <c r="AW144" s="13" t="s">
        <v>30</v>
      </c>
      <c r="AX144" s="13" t="s">
        <v>68</v>
      </c>
      <c r="AY144" s="135" t="s">
        <v>168</v>
      </c>
    </row>
    <row r="145" spans="1:51" s="14" customFormat="1" ht="12">
      <c r="A145" s="311"/>
      <c r="B145" s="312"/>
      <c r="C145" s="311"/>
      <c r="D145" s="308" t="s">
        <v>179</v>
      </c>
      <c r="E145" s="313" t="s">
        <v>3</v>
      </c>
      <c r="F145" s="314" t="s">
        <v>2114</v>
      </c>
      <c r="G145" s="311"/>
      <c r="H145" s="315">
        <v>2.867</v>
      </c>
      <c r="I145" s="268"/>
      <c r="J145" s="311"/>
      <c r="K145" s="311"/>
      <c r="L145" s="139"/>
      <c r="M145" s="141"/>
      <c r="N145" s="142"/>
      <c r="O145" s="142"/>
      <c r="P145" s="142"/>
      <c r="Q145" s="142"/>
      <c r="R145" s="142"/>
      <c r="S145" s="142"/>
      <c r="T145" s="143"/>
      <c r="AT145" s="140" t="s">
        <v>179</v>
      </c>
      <c r="AU145" s="140" t="s">
        <v>78</v>
      </c>
      <c r="AV145" s="14" t="s">
        <v>78</v>
      </c>
      <c r="AW145" s="14" t="s">
        <v>30</v>
      </c>
      <c r="AX145" s="14" t="s">
        <v>76</v>
      </c>
      <c r="AY145" s="140" t="s">
        <v>168</v>
      </c>
    </row>
    <row r="146" spans="1:65" s="2" customFormat="1" ht="24.2" customHeight="1">
      <c r="A146" s="273"/>
      <c r="B146" s="276"/>
      <c r="C146" s="298" t="s">
        <v>235</v>
      </c>
      <c r="D146" s="298" t="s">
        <v>170</v>
      </c>
      <c r="E146" s="299" t="s">
        <v>2116</v>
      </c>
      <c r="F146" s="300" t="s">
        <v>2117</v>
      </c>
      <c r="G146" s="301" t="s">
        <v>173</v>
      </c>
      <c r="H146" s="302">
        <v>17.04</v>
      </c>
      <c r="I146" s="266"/>
      <c r="J146" s="303">
        <f>ROUND(I146*H146,2)</f>
        <v>0</v>
      </c>
      <c r="K146" s="300" t="s">
        <v>174</v>
      </c>
      <c r="L146" s="32"/>
      <c r="M146" s="126" t="s">
        <v>3</v>
      </c>
      <c r="N146" s="127" t="s">
        <v>39</v>
      </c>
      <c r="O146" s="128">
        <v>1.137</v>
      </c>
      <c r="P146" s="128">
        <f>O146*H146</f>
        <v>19.37448</v>
      </c>
      <c r="Q146" s="128">
        <v>0</v>
      </c>
      <c r="R146" s="128">
        <f>Q146*H146</f>
        <v>0</v>
      </c>
      <c r="S146" s="128">
        <v>0</v>
      </c>
      <c r="T146" s="129">
        <f>S146*H146</f>
        <v>0</v>
      </c>
      <c r="U146" s="31"/>
      <c r="V146" s="31"/>
      <c r="W146" s="31"/>
      <c r="X146" s="31"/>
      <c r="Y146" s="31"/>
      <c r="Z146" s="31"/>
      <c r="AA146" s="31"/>
      <c r="AB146" s="31"/>
      <c r="AC146" s="31"/>
      <c r="AD146" s="31"/>
      <c r="AE146" s="31"/>
      <c r="AR146" s="130" t="s">
        <v>175</v>
      </c>
      <c r="AT146" s="130" t="s">
        <v>170</v>
      </c>
      <c r="AU146" s="130" t="s">
        <v>78</v>
      </c>
      <c r="AY146" s="19" t="s">
        <v>168</v>
      </c>
      <c r="BE146" s="131">
        <f>IF(N146="základní",J146,0)</f>
        <v>0</v>
      </c>
      <c r="BF146" s="131">
        <f>IF(N146="snížená",J146,0)</f>
        <v>0</v>
      </c>
      <c r="BG146" s="131">
        <f>IF(N146="zákl. přenesená",J146,0)</f>
        <v>0</v>
      </c>
      <c r="BH146" s="131">
        <f>IF(N146="sníž. přenesená",J146,0)</f>
        <v>0</v>
      </c>
      <c r="BI146" s="131">
        <f>IF(N146="nulová",J146,0)</f>
        <v>0</v>
      </c>
      <c r="BJ146" s="19" t="s">
        <v>76</v>
      </c>
      <c r="BK146" s="131">
        <f>ROUND(I146*H146,2)</f>
        <v>0</v>
      </c>
      <c r="BL146" s="19" t="s">
        <v>175</v>
      </c>
      <c r="BM146" s="130" t="s">
        <v>2118</v>
      </c>
    </row>
    <row r="147" spans="1:47" s="2" customFormat="1" ht="12">
      <c r="A147" s="273"/>
      <c r="B147" s="276"/>
      <c r="C147" s="273"/>
      <c r="D147" s="304" t="s">
        <v>177</v>
      </c>
      <c r="E147" s="273"/>
      <c r="F147" s="305" t="s">
        <v>2119</v>
      </c>
      <c r="G147" s="273"/>
      <c r="H147" s="273"/>
      <c r="I147" s="263"/>
      <c r="J147" s="273"/>
      <c r="K147" s="273"/>
      <c r="L147" s="32"/>
      <c r="M147" s="132"/>
      <c r="N147" s="133"/>
      <c r="O147" s="50"/>
      <c r="P147" s="50"/>
      <c r="Q147" s="50"/>
      <c r="R147" s="50"/>
      <c r="S147" s="50"/>
      <c r="T147" s="51"/>
      <c r="U147" s="31"/>
      <c r="V147" s="31"/>
      <c r="W147" s="31"/>
      <c r="X147" s="31"/>
      <c r="Y147" s="31"/>
      <c r="Z147" s="31"/>
      <c r="AA147" s="31"/>
      <c r="AB147" s="31"/>
      <c r="AC147" s="31"/>
      <c r="AD147" s="31"/>
      <c r="AE147" s="31"/>
      <c r="AT147" s="19" t="s">
        <v>177</v>
      </c>
      <c r="AU147" s="19" t="s">
        <v>78</v>
      </c>
    </row>
    <row r="148" spans="1:65" s="2" customFormat="1" ht="37.9" customHeight="1">
      <c r="A148" s="273"/>
      <c r="B148" s="276"/>
      <c r="C148" s="298" t="s">
        <v>246</v>
      </c>
      <c r="D148" s="298" t="s">
        <v>170</v>
      </c>
      <c r="E148" s="299" t="s">
        <v>217</v>
      </c>
      <c r="F148" s="300" t="s">
        <v>218</v>
      </c>
      <c r="G148" s="301" t="s">
        <v>173</v>
      </c>
      <c r="H148" s="302">
        <v>26.047</v>
      </c>
      <c r="I148" s="266"/>
      <c r="J148" s="303">
        <f>ROUND(I148*H148,2)</f>
        <v>0</v>
      </c>
      <c r="K148" s="300" t="s">
        <v>174</v>
      </c>
      <c r="L148" s="32"/>
      <c r="M148" s="126" t="s">
        <v>3</v>
      </c>
      <c r="N148" s="127" t="s">
        <v>39</v>
      </c>
      <c r="O148" s="128">
        <v>0.099</v>
      </c>
      <c r="P148" s="128">
        <f>O148*H148</f>
        <v>2.578653</v>
      </c>
      <c r="Q148" s="128">
        <v>0</v>
      </c>
      <c r="R148" s="128">
        <f>Q148*H148</f>
        <v>0</v>
      </c>
      <c r="S148" s="128">
        <v>0</v>
      </c>
      <c r="T148" s="129">
        <f>S148*H148</f>
        <v>0</v>
      </c>
      <c r="U148" s="31"/>
      <c r="V148" s="31"/>
      <c r="W148" s="31"/>
      <c r="X148" s="31"/>
      <c r="Y148" s="31"/>
      <c r="Z148" s="31"/>
      <c r="AA148" s="31"/>
      <c r="AB148" s="31"/>
      <c r="AC148" s="31"/>
      <c r="AD148" s="31"/>
      <c r="AE148" s="31"/>
      <c r="AR148" s="130" t="s">
        <v>175</v>
      </c>
      <c r="AT148" s="130" t="s">
        <v>170</v>
      </c>
      <c r="AU148" s="130" t="s">
        <v>78</v>
      </c>
      <c r="AY148" s="19" t="s">
        <v>168</v>
      </c>
      <c r="BE148" s="131">
        <f>IF(N148="základní",J148,0)</f>
        <v>0</v>
      </c>
      <c r="BF148" s="131">
        <f>IF(N148="snížená",J148,0)</f>
        <v>0</v>
      </c>
      <c r="BG148" s="131">
        <f>IF(N148="zákl. přenesená",J148,0)</f>
        <v>0</v>
      </c>
      <c r="BH148" s="131">
        <f>IF(N148="sníž. přenesená",J148,0)</f>
        <v>0</v>
      </c>
      <c r="BI148" s="131">
        <f>IF(N148="nulová",J148,0)</f>
        <v>0</v>
      </c>
      <c r="BJ148" s="19" t="s">
        <v>76</v>
      </c>
      <c r="BK148" s="131">
        <f>ROUND(I148*H148,2)</f>
        <v>0</v>
      </c>
      <c r="BL148" s="19" t="s">
        <v>175</v>
      </c>
      <c r="BM148" s="130" t="s">
        <v>2120</v>
      </c>
    </row>
    <row r="149" spans="1:47" s="2" customFormat="1" ht="12">
      <c r="A149" s="273"/>
      <c r="B149" s="276"/>
      <c r="C149" s="273"/>
      <c r="D149" s="304" t="s">
        <v>177</v>
      </c>
      <c r="E149" s="273"/>
      <c r="F149" s="305" t="s">
        <v>220</v>
      </c>
      <c r="G149" s="273"/>
      <c r="H149" s="273"/>
      <c r="I149" s="263"/>
      <c r="J149" s="273"/>
      <c r="K149" s="273"/>
      <c r="L149" s="32"/>
      <c r="M149" s="132"/>
      <c r="N149" s="133"/>
      <c r="O149" s="50"/>
      <c r="P149" s="50"/>
      <c r="Q149" s="50"/>
      <c r="R149" s="50"/>
      <c r="S149" s="50"/>
      <c r="T149" s="51"/>
      <c r="U149" s="31"/>
      <c r="V149" s="31"/>
      <c r="W149" s="31"/>
      <c r="X149" s="31"/>
      <c r="Y149" s="31"/>
      <c r="Z149" s="31"/>
      <c r="AA149" s="31"/>
      <c r="AB149" s="31"/>
      <c r="AC149" s="31"/>
      <c r="AD149" s="31"/>
      <c r="AE149" s="31"/>
      <c r="AT149" s="19" t="s">
        <v>177</v>
      </c>
      <c r="AU149" s="19" t="s">
        <v>78</v>
      </c>
    </row>
    <row r="150" spans="1:51" s="14" customFormat="1" ht="12">
      <c r="A150" s="311"/>
      <c r="B150" s="312"/>
      <c r="C150" s="311"/>
      <c r="D150" s="308" t="s">
        <v>179</v>
      </c>
      <c r="E150" s="313" t="s">
        <v>3</v>
      </c>
      <c r="F150" s="314" t="s">
        <v>2121</v>
      </c>
      <c r="G150" s="311"/>
      <c r="H150" s="315">
        <v>11.874</v>
      </c>
      <c r="I150" s="268"/>
      <c r="J150" s="311"/>
      <c r="K150" s="311"/>
      <c r="L150" s="139"/>
      <c r="M150" s="141"/>
      <c r="N150" s="142"/>
      <c r="O150" s="142"/>
      <c r="P150" s="142"/>
      <c r="Q150" s="142"/>
      <c r="R150" s="142"/>
      <c r="S150" s="142"/>
      <c r="T150" s="143"/>
      <c r="AT150" s="140" t="s">
        <v>179</v>
      </c>
      <c r="AU150" s="140" t="s">
        <v>78</v>
      </c>
      <c r="AV150" s="14" t="s">
        <v>78</v>
      </c>
      <c r="AW150" s="14" t="s">
        <v>30</v>
      </c>
      <c r="AX150" s="14" t="s">
        <v>68</v>
      </c>
      <c r="AY150" s="140" t="s">
        <v>168</v>
      </c>
    </row>
    <row r="151" spans="1:51" s="14" customFormat="1" ht="12">
      <c r="A151" s="311"/>
      <c r="B151" s="312"/>
      <c r="C151" s="311"/>
      <c r="D151" s="308" t="s">
        <v>179</v>
      </c>
      <c r="E151" s="313" t="s">
        <v>3</v>
      </c>
      <c r="F151" s="314" t="s">
        <v>2122</v>
      </c>
      <c r="G151" s="311"/>
      <c r="H151" s="315">
        <v>17.04</v>
      </c>
      <c r="I151" s="268"/>
      <c r="J151" s="311"/>
      <c r="K151" s="311"/>
      <c r="L151" s="139"/>
      <c r="M151" s="141"/>
      <c r="N151" s="142"/>
      <c r="O151" s="142"/>
      <c r="P151" s="142"/>
      <c r="Q151" s="142"/>
      <c r="R151" s="142"/>
      <c r="S151" s="142"/>
      <c r="T151" s="143"/>
      <c r="AT151" s="140" t="s">
        <v>179</v>
      </c>
      <c r="AU151" s="140" t="s">
        <v>78</v>
      </c>
      <c r="AV151" s="14" t="s">
        <v>78</v>
      </c>
      <c r="AW151" s="14" t="s">
        <v>30</v>
      </c>
      <c r="AX151" s="14" t="s">
        <v>68</v>
      </c>
      <c r="AY151" s="140" t="s">
        <v>168</v>
      </c>
    </row>
    <row r="152" spans="1:51" s="14" customFormat="1" ht="12">
      <c r="A152" s="311"/>
      <c r="B152" s="312"/>
      <c r="C152" s="311"/>
      <c r="D152" s="308" t="s">
        <v>179</v>
      </c>
      <c r="E152" s="313" t="s">
        <v>3</v>
      </c>
      <c r="F152" s="314" t="s">
        <v>2123</v>
      </c>
      <c r="G152" s="311"/>
      <c r="H152" s="315">
        <v>-2.867</v>
      </c>
      <c r="I152" s="268"/>
      <c r="J152" s="311"/>
      <c r="K152" s="311"/>
      <c r="L152" s="139"/>
      <c r="M152" s="141"/>
      <c r="N152" s="142"/>
      <c r="O152" s="142"/>
      <c r="P152" s="142"/>
      <c r="Q152" s="142"/>
      <c r="R152" s="142"/>
      <c r="S152" s="142"/>
      <c r="T152" s="143"/>
      <c r="AT152" s="140" t="s">
        <v>179</v>
      </c>
      <c r="AU152" s="140" t="s">
        <v>78</v>
      </c>
      <c r="AV152" s="14" t="s">
        <v>78</v>
      </c>
      <c r="AW152" s="14" t="s">
        <v>30</v>
      </c>
      <c r="AX152" s="14" t="s">
        <v>68</v>
      </c>
      <c r="AY152" s="140" t="s">
        <v>168</v>
      </c>
    </row>
    <row r="153" spans="1:51" s="15" customFormat="1" ht="12">
      <c r="A153" s="316"/>
      <c r="B153" s="317"/>
      <c r="C153" s="316"/>
      <c r="D153" s="308" t="s">
        <v>179</v>
      </c>
      <c r="E153" s="318" t="s">
        <v>3</v>
      </c>
      <c r="F153" s="319" t="s">
        <v>186</v>
      </c>
      <c r="G153" s="316"/>
      <c r="H153" s="320">
        <v>26.047</v>
      </c>
      <c r="I153" s="269"/>
      <c r="J153" s="316"/>
      <c r="K153" s="316"/>
      <c r="L153" s="144"/>
      <c r="M153" s="146"/>
      <c r="N153" s="147"/>
      <c r="O153" s="147"/>
      <c r="P153" s="147"/>
      <c r="Q153" s="147"/>
      <c r="R153" s="147"/>
      <c r="S153" s="147"/>
      <c r="T153" s="148"/>
      <c r="AT153" s="145" t="s">
        <v>179</v>
      </c>
      <c r="AU153" s="145" t="s">
        <v>78</v>
      </c>
      <c r="AV153" s="15" t="s">
        <v>175</v>
      </c>
      <c r="AW153" s="15" t="s">
        <v>30</v>
      </c>
      <c r="AX153" s="15" t="s">
        <v>76</v>
      </c>
      <c r="AY153" s="145" t="s">
        <v>168</v>
      </c>
    </row>
    <row r="154" spans="1:65" s="2" customFormat="1" ht="37.9" customHeight="1">
      <c r="A154" s="273"/>
      <c r="B154" s="276"/>
      <c r="C154" s="298" t="s">
        <v>103</v>
      </c>
      <c r="D154" s="298" t="s">
        <v>170</v>
      </c>
      <c r="E154" s="299" t="s">
        <v>2124</v>
      </c>
      <c r="F154" s="300" t="s">
        <v>2125</v>
      </c>
      <c r="G154" s="301" t="s">
        <v>173</v>
      </c>
      <c r="H154" s="302">
        <v>130.235</v>
      </c>
      <c r="I154" s="266"/>
      <c r="J154" s="303">
        <f>ROUND(I154*H154,2)</f>
        <v>0</v>
      </c>
      <c r="K154" s="300" t="s">
        <v>174</v>
      </c>
      <c r="L154" s="32"/>
      <c r="M154" s="126" t="s">
        <v>3</v>
      </c>
      <c r="N154" s="127" t="s">
        <v>39</v>
      </c>
      <c r="O154" s="128">
        <v>0.006</v>
      </c>
      <c r="P154" s="128">
        <f>O154*H154</f>
        <v>0.78141</v>
      </c>
      <c r="Q154" s="128">
        <v>0</v>
      </c>
      <c r="R154" s="128">
        <f>Q154*H154</f>
        <v>0</v>
      </c>
      <c r="S154" s="128">
        <v>0</v>
      </c>
      <c r="T154" s="129">
        <f>S154*H154</f>
        <v>0</v>
      </c>
      <c r="U154" s="31"/>
      <c r="V154" s="31"/>
      <c r="W154" s="31"/>
      <c r="X154" s="31"/>
      <c r="Y154" s="31"/>
      <c r="Z154" s="31"/>
      <c r="AA154" s="31"/>
      <c r="AB154" s="31"/>
      <c r="AC154" s="31"/>
      <c r="AD154" s="31"/>
      <c r="AE154" s="31"/>
      <c r="AR154" s="130" t="s">
        <v>175</v>
      </c>
      <c r="AT154" s="130" t="s">
        <v>170</v>
      </c>
      <c r="AU154" s="130" t="s">
        <v>78</v>
      </c>
      <c r="AY154" s="19" t="s">
        <v>168</v>
      </c>
      <c r="BE154" s="131">
        <f>IF(N154="základní",J154,0)</f>
        <v>0</v>
      </c>
      <c r="BF154" s="131">
        <f>IF(N154="snížená",J154,0)</f>
        <v>0</v>
      </c>
      <c r="BG154" s="131">
        <f>IF(N154="zákl. přenesená",J154,0)</f>
        <v>0</v>
      </c>
      <c r="BH154" s="131">
        <f>IF(N154="sníž. přenesená",J154,0)</f>
        <v>0</v>
      </c>
      <c r="BI154" s="131">
        <f>IF(N154="nulová",J154,0)</f>
        <v>0</v>
      </c>
      <c r="BJ154" s="19" t="s">
        <v>76</v>
      </c>
      <c r="BK154" s="131">
        <f>ROUND(I154*H154,2)</f>
        <v>0</v>
      </c>
      <c r="BL154" s="19" t="s">
        <v>175</v>
      </c>
      <c r="BM154" s="130" t="s">
        <v>2126</v>
      </c>
    </row>
    <row r="155" spans="1:47" s="2" customFormat="1" ht="12">
      <c r="A155" s="273"/>
      <c r="B155" s="276"/>
      <c r="C155" s="273"/>
      <c r="D155" s="304" t="s">
        <v>177</v>
      </c>
      <c r="E155" s="273"/>
      <c r="F155" s="305" t="s">
        <v>2127</v>
      </c>
      <c r="G155" s="273"/>
      <c r="H155" s="273"/>
      <c r="I155" s="263"/>
      <c r="J155" s="273"/>
      <c r="K155" s="273"/>
      <c r="L155" s="32"/>
      <c r="M155" s="132"/>
      <c r="N155" s="133"/>
      <c r="O155" s="50"/>
      <c r="P155" s="50"/>
      <c r="Q155" s="50"/>
      <c r="R155" s="50"/>
      <c r="S155" s="50"/>
      <c r="T155" s="51"/>
      <c r="U155" s="31"/>
      <c r="V155" s="31"/>
      <c r="W155" s="31"/>
      <c r="X155" s="31"/>
      <c r="Y155" s="31"/>
      <c r="Z155" s="31"/>
      <c r="AA155" s="31"/>
      <c r="AB155" s="31"/>
      <c r="AC155" s="31"/>
      <c r="AD155" s="31"/>
      <c r="AE155" s="31"/>
      <c r="AT155" s="19" t="s">
        <v>177</v>
      </c>
      <c r="AU155" s="19" t="s">
        <v>78</v>
      </c>
    </row>
    <row r="156" spans="1:51" s="14" customFormat="1" ht="12">
      <c r="A156" s="311"/>
      <c r="B156" s="312"/>
      <c r="C156" s="311"/>
      <c r="D156" s="308" t="s">
        <v>179</v>
      </c>
      <c r="E156" s="311"/>
      <c r="F156" s="314" t="s">
        <v>2128</v>
      </c>
      <c r="G156" s="311"/>
      <c r="H156" s="315">
        <v>130.235</v>
      </c>
      <c r="I156" s="268"/>
      <c r="J156" s="311"/>
      <c r="K156" s="311"/>
      <c r="L156" s="139"/>
      <c r="M156" s="141"/>
      <c r="N156" s="142"/>
      <c r="O156" s="142"/>
      <c r="P156" s="142"/>
      <c r="Q156" s="142"/>
      <c r="R156" s="142"/>
      <c r="S156" s="142"/>
      <c r="T156" s="143"/>
      <c r="AT156" s="140" t="s">
        <v>179</v>
      </c>
      <c r="AU156" s="140" t="s">
        <v>78</v>
      </c>
      <c r="AV156" s="14" t="s">
        <v>78</v>
      </c>
      <c r="AW156" s="14" t="s">
        <v>4</v>
      </c>
      <c r="AX156" s="14" t="s">
        <v>76</v>
      </c>
      <c r="AY156" s="140" t="s">
        <v>168</v>
      </c>
    </row>
    <row r="157" spans="1:65" s="2" customFormat="1" ht="24.2" customHeight="1">
      <c r="A157" s="273"/>
      <c r="B157" s="276"/>
      <c r="C157" s="298" t="s">
        <v>106</v>
      </c>
      <c r="D157" s="298" t="s">
        <v>170</v>
      </c>
      <c r="E157" s="299" t="s">
        <v>224</v>
      </c>
      <c r="F157" s="300" t="s">
        <v>225</v>
      </c>
      <c r="G157" s="301" t="s">
        <v>173</v>
      </c>
      <c r="H157" s="302">
        <v>26.047</v>
      </c>
      <c r="I157" s="266"/>
      <c r="J157" s="303">
        <f>ROUND(I157*H157,2)</f>
        <v>0</v>
      </c>
      <c r="K157" s="300" t="s">
        <v>174</v>
      </c>
      <c r="L157" s="32"/>
      <c r="M157" s="126" t="s">
        <v>3</v>
      </c>
      <c r="N157" s="127" t="s">
        <v>39</v>
      </c>
      <c r="O157" s="128">
        <v>0.009</v>
      </c>
      <c r="P157" s="128">
        <f>O157*H157</f>
        <v>0.234423</v>
      </c>
      <c r="Q157" s="128">
        <v>0</v>
      </c>
      <c r="R157" s="128">
        <f>Q157*H157</f>
        <v>0</v>
      </c>
      <c r="S157" s="128">
        <v>0</v>
      </c>
      <c r="T157" s="129">
        <f>S157*H157</f>
        <v>0</v>
      </c>
      <c r="U157" s="31"/>
      <c r="V157" s="31"/>
      <c r="W157" s="31"/>
      <c r="X157" s="31"/>
      <c r="Y157" s="31"/>
      <c r="Z157" s="31"/>
      <c r="AA157" s="31"/>
      <c r="AB157" s="31"/>
      <c r="AC157" s="31"/>
      <c r="AD157" s="31"/>
      <c r="AE157" s="31"/>
      <c r="AR157" s="130" t="s">
        <v>175</v>
      </c>
      <c r="AT157" s="130" t="s">
        <v>170</v>
      </c>
      <c r="AU157" s="130" t="s">
        <v>78</v>
      </c>
      <c r="AY157" s="19" t="s">
        <v>168</v>
      </c>
      <c r="BE157" s="131">
        <f>IF(N157="základní",J157,0)</f>
        <v>0</v>
      </c>
      <c r="BF157" s="131">
        <f>IF(N157="snížená",J157,0)</f>
        <v>0</v>
      </c>
      <c r="BG157" s="131">
        <f>IF(N157="zákl. přenesená",J157,0)</f>
        <v>0</v>
      </c>
      <c r="BH157" s="131">
        <f>IF(N157="sníž. přenesená",J157,0)</f>
        <v>0</v>
      </c>
      <c r="BI157" s="131">
        <f>IF(N157="nulová",J157,0)</f>
        <v>0</v>
      </c>
      <c r="BJ157" s="19" t="s">
        <v>76</v>
      </c>
      <c r="BK157" s="131">
        <f>ROUND(I157*H157,2)</f>
        <v>0</v>
      </c>
      <c r="BL157" s="19" t="s">
        <v>175</v>
      </c>
      <c r="BM157" s="130" t="s">
        <v>2129</v>
      </c>
    </row>
    <row r="158" spans="1:47" s="2" customFormat="1" ht="12">
      <c r="A158" s="273"/>
      <c r="B158" s="276"/>
      <c r="C158" s="273"/>
      <c r="D158" s="304" t="s">
        <v>177</v>
      </c>
      <c r="E158" s="273"/>
      <c r="F158" s="305" t="s">
        <v>227</v>
      </c>
      <c r="G158" s="273"/>
      <c r="H158" s="273"/>
      <c r="I158" s="263"/>
      <c r="J158" s="273"/>
      <c r="K158" s="273"/>
      <c r="L158" s="32"/>
      <c r="M158" s="132"/>
      <c r="N158" s="133"/>
      <c r="O158" s="50"/>
      <c r="P158" s="50"/>
      <c r="Q158" s="50"/>
      <c r="R158" s="50"/>
      <c r="S158" s="50"/>
      <c r="T158" s="51"/>
      <c r="U158" s="31"/>
      <c r="V158" s="31"/>
      <c r="W158" s="31"/>
      <c r="X158" s="31"/>
      <c r="Y158" s="31"/>
      <c r="Z158" s="31"/>
      <c r="AA158" s="31"/>
      <c r="AB158" s="31"/>
      <c r="AC158" s="31"/>
      <c r="AD158" s="31"/>
      <c r="AE158" s="31"/>
      <c r="AT158" s="19" t="s">
        <v>177</v>
      </c>
      <c r="AU158" s="19" t="s">
        <v>78</v>
      </c>
    </row>
    <row r="159" spans="1:65" s="2" customFormat="1" ht="24.2" customHeight="1">
      <c r="A159" s="273"/>
      <c r="B159" s="276"/>
      <c r="C159" s="298" t="s">
        <v>109</v>
      </c>
      <c r="D159" s="298" t="s">
        <v>170</v>
      </c>
      <c r="E159" s="299" t="s">
        <v>229</v>
      </c>
      <c r="F159" s="300" t="s">
        <v>230</v>
      </c>
      <c r="G159" s="301" t="s">
        <v>231</v>
      </c>
      <c r="H159" s="302">
        <v>48.187</v>
      </c>
      <c r="I159" s="266"/>
      <c r="J159" s="303">
        <f>ROUND(I159*H159,2)</f>
        <v>0</v>
      </c>
      <c r="K159" s="300" t="s">
        <v>174</v>
      </c>
      <c r="L159" s="32"/>
      <c r="M159" s="126" t="s">
        <v>3</v>
      </c>
      <c r="N159" s="127" t="s">
        <v>39</v>
      </c>
      <c r="O159" s="128">
        <v>0</v>
      </c>
      <c r="P159" s="128">
        <f>O159*H159</f>
        <v>0</v>
      </c>
      <c r="Q159" s="128">
        <v>0</v>
      </c>
      <c r="R159" s="128">
        <f>Q159*H159</f>
        <v>0</v>
      </c>
      <c r="S159" s="128">
        <v>0</v>
      </c>
      <c r="T159" s="129">
        <f>S159*H159</f>
        <v>0</v>
      </c>
      <c r="U159" s="31"/>
      <c r="V159" s="31"/>
      <c r="W159" s="31"/>
      <c r="X159" s="31"/>
      <c r="Y159" s="31"/>
      <c r="Z159" s="31"/>
      <c r="AA159" s="31"/>
      <c r="AB159" s="31"/>
      <c r="AC159" s="31"/>
      <c r="AD159" s="31"/>
      <c r="AE159" s="31"/>
      <c r="AR159" s="130" t="s">
        <v>175</v>
      </c>
      <c r="AT159" s="130" t="s">
        <v>170</v>
      </c>
      <c r="AU159" s="130" t="s">
        <v>78</v>
      </c>
      <c r="AY159" s="19" t="s">
        <v>168</v>
      </c>
      <c r="BE159" s="131">
        <f>IF(N159="základní",J159,0)</f>
        <v>0</v>
      </c>
      <c r="BF159" s="131">
        <f>IF(N159="snížená",J159,0)</f>
        <v>0</v>
      </c>
      <c r="BG159" s="131">
        <f>IF(N159="zákl. přenesená",J159,0)</f>
        <v>0</v>
      </c>
      <c r="BH159" s="131">
        <f>IF(N159="sníž. přenesená",J159,0)</f>
        <v>0</v>
      </c>
      <c r="BI159" s="131">
        <f>IF(N159="nulová",J159,0)</f>
        <v>0</v>
      </c>
      <c r="BJ159" s="19" t="s">
        <v>76</v>
      </c>
      <c r="BK159" s="131">
        <f>ROUND(I159*H159,2)</f>
        <v>0</v>
      </c>
      <c r="BL159" s="19" t="s">
        <v>175</v>
      </c>
      <c r="BM159" s="130" t="s">
        <v>2130</v>
      </c>
    </row>
    <row r="160" spans="1:47" s="2" customFormat="1" ht="12">
      <c r="A160" s="273"/>
      <c r="B160" s="276"/>
      <c r="C160" s="273"/>
      <c r="D160" s="304" t="s">
        <v>177</v>
      </c>
      <c r="E160" s="273"/>
      <c r="F160" s="305" t="s">
        <v>233</v>
      </c>
      <c r="G160" s="273"/>
      <c r="H160" s="273"/>
      <c r="I160" s="263"/>
      <c r="J160" s="273"/>
      <c r="K160" s="273"/>
      <c r="L160" s="32"/>
      <c r="M160" s="132"/>
      <c r="N160" s="133"/>
      <c r="O160" s="50"/>
      <c r="P160" s="50"/>
      <c r="Q160" s="50"/>
      <c r="R160" s="50"/>
      <c r="S160" s="50"/>
      <c r="T160" s="51"/>
      <c r="U160" s="31"/>
      <c r="V160" s="31"/>
      <c r="W160" s="31"/>
      <c r="X160" s="31"/>
      <c r="Y160" s="31"/>
      <c r="Z160" s="31"/>
      <c r="AA160" s="31"/>
      <c r="AB160" s="31"/>
      <c r="AC160" s="31"/>
      <c r="AD160" s="31"/>
      <c r="AE160" s="31"/>
      <c r="AT160" s="19" t="s">
        <v>177</v>
      </c>
      <c r="AU160" s="19" t="s">
        <v>78</v>
      </c>
    </row>
    <row r="161" spans="1:51" s="14" customFormat="1" ht="12">
      <c r="A161" s="311"/>
      <c r="B161" s="312"/>
      <c r="C161" s="311"/>
      <c r="D161" s="308" t="s">
        <v>179</v>
      </c>
      <c r="E161" s="311"/>
      <c r="F161" s="314" t="s">
        <v>2131</v>
      </c>
      <c r="G161" s="311"/>
      <c r="H161" s="315">
        <v>48.187</v>
      </c>
      <c r="I161" s="268"/>
      <c r="J161" s="311"/>
      <c r="K161" s="311"/>
      <c r="L161" s="139"/>
      <c r="M161" s="141"/>
      <c r="N161" s="142"/>
      <c r="O161" s="142"/>
      <c r="P161" s="142"/>
      <c r="Q161" s="142"/>
      <c r="R161" s="142"/>
      <c r="S161" s="142"/>
      <c r="T161" s="143"/>
      <c r="AT161" s="140" t="s">
        <v>179</v>
      </c>
      <c r="AU161" s="140" t="s">
        <v>78</v>
      </c>
      <c r="AV161" s="14" t="s">
        <v>78</v>
      </c>
      <c r="AW161" s="14" t="s">
        <v>4</v>
      </c>
      <c r="AX161" s="14" t="s">
        <v>76</v>
      </c>
      <c r="AY161" s="140" t="s">
        <v>168</v>
      </c>
    </row>
    <row r="162" spans="1:65" s="2" customFormat="1" ht="24.2" customHeight="1">
      <c r="A162" s="273"/>
      <c r="B162" s="276"/>
      <c r="C162" s="298" t="s">
        <v>289</v>
      </c>
      <c r="D162" s="298" t="s">
        <v>170</v>
      </c>
      <c r="E162" s="299" t="s">
        <v>236</v>
      </c>
      <c r="F162" s="300" t="s">
        <v>237</v>
      </c>
      <c r="G162" s="301" t="s">
        <v>173</v>
      </c>
      <c r="H162" s="302">
        <v>2.867</v>
      </c>
      <c r="I162" s="266"/>
      <c r="J162" s="303">
        <f>ROUND(I162*H162,2)</f>
        <v>0</v>
      </c>
      <c r="K162" s="300" t="s">
        <v>174</v>
      </c>
      <c r="L162" s="32"/>
      <c r="M162" s="126" t="s">
        <v>3</v>
      </c>
      <c r="N162" s="127" t="s">
        <v>39</v>
      </c>
      <c r="O162" s="128">
        <v>0.328</v>
      </c>
      <c r="P162" s="128">
        <f>O162*H162</f>
        <v>0.940376</v>
      </c>
      <c r="Q162" s="128">
        <v>0</v>
      </c>
      <c r="R162" s="128">
        <f>Q162*H162</f>
        <v>0</v>
      </c>
      <c r="S162" s="128">
        <v>0</v>
      </c>
      <c r="T162" s="129">
        <f>S162*H162</f>
        <v>0</v>
      </c>
      <c r="U162" s="31"/>
      <c r="V162" s="31"/>
      <c r="W162" s="31"/>
      <c r="X162" s="31"/>
      <c r="Y162" s="31"/>
      <c r="Z162" s="31"/>
      <c r="AA162" s="31"/>
      <c r="AB162" s="31"/>
      <c r="AC162" s="31"/>
      <c r="AD162" s="31"/>
      <c r="AE162" s="31"/>
      <c r="AR162" s="130" t="s">
        <v>175</v>
      </c>
      <c r="AT162" s="130" t="s">
        <v>170</v>
      </c>
      <c r="AU162" s="130" t="s">
        <v>78</v>
      </c>
      <c r="AY162" s="19" t="s">
        <v>168</v>
      </c>
      <c r="BE162" s="131">
        <f>IF(N162="základní",J162,0)</f>
        <v>0</v>
      </c>
      <c r="BF162" s="131">
        <f>IF(N162="snížená",J162,0)</f>
        <v>0</v>
      </c>
      <c r="BG162" s="131">
        <f>IF(N162="zákl. přenesená",J162,0)</f>
        <v>0</v>
      </c>
      <c r="BH162" s="131">
        <f>IF(N162="sníž. přenesená",J162,0)</f>
        <v>0</v>
      </c>
      <c r="BI162" s="131">
        <f>IF(N162="nulová",J162,0)</f>
        <v>0</v>
      </c>
      <c r="BJ162" s="19" t="s">
        <v>76</v>
      </c>
      <c r="BK162" s="131">
        <f>ROUND(I162*H162,2)</f>
        <v>0</v>
      </c>
      <c r="BL162" s="19" t="s">
        <v>175</v>
      </c>
      <c r="BM162" s="130" t="s">
        <v>2132</v>
      </c>
    </row>
    <row r="163" spans="1:47" s="2" customFormat="1" ht="12">
      <c r="A163" s="273"/>
      <c r="B163" s="276"/>
      <c r="C163" s="273"/>
      <c r="D163" s="304" t="s">
        <v>177</v>
      </c>
      <c r="E163" s="273"/>
      <c r="F163" s="305" t="s">
        <v>239</v>
      </c>
      <c r="G163" s="273"/>
      <c r="H163" s="273"/>
      <c r="I163" s="263"/>
      <c r="J163" s="273"/>
      <c r="K163" s="273"/>
      <c r="L163" s="32"/>
      <c r="M163" s="132"/>
      <c r="N163" s="133"/>
      <c r="O163" s="50"/>
      <c r="P163" s="50"/>
      <c r="Q163" s="50"/>
      <c r="R163" s="50"/>
      <c r="S163" s="50"/>
      <c r="T163" s="51"/>
      <c r="U163" s="31"/>
      <c r="V163" s="31"/>
      <c r="W163" s="31"/>
      <c r="X163" s="31"/>
      <c r="Y163" s="31"/>
      <c r="Z163" s="31"/>
      <c r="AA163" s="31"/>
      <c r="AB163" s="31"/>
      <c r="AC163" s="31"/>
      <c r="AD163" s="31"/>
      <c r="AE163" s="31"/>
      <c r="AT163" s="19" t="s">
        <v>177</v>
      </c>
      <c r="AU163" s="19" t="s">
        <v>78</v>
      </c>
    </row>
    <row r="164" spans="1:51" s="13" customFormat="1" ht="12">
      <c r="A164" s="306"/>
      <c r="B164" s="307"/>
      <c r="C164" s="306"/>
      <c r="D164" s="308" t="s">
        <v>179</v>
      </c>
      <c r="E164" s="309" t="s">
        <v>3</v>
      </c>
      <c r="F164" s="310" t="s">
        <v>2133</v>
      </c>
      <c r="G164" s="306"/>
      <c r="H164" s="309" t="s">
        <v>3</v>
      </c>
      <c r="I164" s="267"/>
      <c r="J164" s="306"/>
      <c r="K164" s="306"/>
      <c r="L164" s="134"/>
      <c r="M164" s="136"/>
      <c r="N164" s="137"/>
      <c r="O164" s="137"/>
      <c r="P164" s="137"/>
      <c r="Q164" s="137"/>
      <c r="R164" s="137"/>
      <c r="S164" s="137"/>
      <c r="T164" s="138"/>
      <c r="AT164" s="135" t="s">
        <v>179</v>
      </c>
      <c r="AU164" s="135" t="s">
        <v>78</v>
      </c>
      <c r="AV164" s="13" t="s">
        <v>76</v>
      </c>
      <c r="AW164" s="13" t="s">
        <v>30</v>
      </c>
      <c r="AX164" s="13" t="s">
        <v>68</v>
      </c>
      <c r="AY164" s="135" t="s">
        <v>168</v>
      </c>
    </row>
    <row r="165" spans="1:51" s="14" customFormat="1" ht="12">
      <c r="A165" s="311"/>
      <c r="B165" s="312"/>
      <c r="C165" s="311"/>
      <c r="D165" s="308" t="s">
        <v>179</v>
      </c>
      <c r="E165" s="313" t="s">
        <v>3</v>
      </c>
      <c r="F165" s="314" t="s">
        <v>2084</v>
      </c>
      <c r="G165" s="311"/>
      <c r="H165" s="315">
        <v>8.959</v>
      </c>
      <c r="I165" s="268"/>
      <c r="J165" s="311"/>
      <c r="K165" s="311"/>
      <c r="L165" s="139"/>
      <c r="M165" s="141"/>
      <c r="N165" s="142"/>
      <c r="O165" s="142"/>
      <c r="P165" s="142"/>
      <c r="Q165" s="142"/>
      <c r="R165" s="142"/>
      <c r="S165" s="142"/>
      <c r="T165" s="143"/>
      <c r="AT165" s="140" t="s">
        <v>179</v>
      </c>
      <c r="AU165" s="140" t="s">
        <v>78</v>
      </c>
      <c r="AV165" s="14" t="s">
        <v>78</v>
      </c>
      <c r="AW165" s="14" t="s">
        <v>30</v>
      </c>
      <c r="AX165" s="14" t="s">
        <v>68</v>
      </c>
      <c r="AY165" s="140" t="s">
        <v>168</v>
      </c>
    </row>
    <row r="166" spans="1:51" s="14" customFormat="1" ht="12">
      <c r="A166" s="311"/>
      <c r="B166" s="312"/>
      <c r="C166" s="311"/>
      <c r="D166" s="308" t="s">
        <v>179</v>
      </c>
      <c r="E166" s="313" t="s">
        <v>3</v>
      </c>
      <c r="F166" s="314" t="s">
        <v>2134</v>
      </c>
      <c r="G166" s="311"/>
      <c r="H166" s="315">
        <v>-6.092</v>
      </c>
      <c r="I166" s="268"/>
      <c r="J166" s="311"/>
      <c r="K166" s="311"/>
      <c r="L166" s="139"/>
      <c r="M166" s="141"/>
      <c r="N166" s="142"/>
      <c r="O166" s="142"/>
      <c r="P166" s="142"/>
      <c r="Q166" s="142"/>
      <c r="R166" s="142"/>
      <c r="S166" s="142"/>
      <c r="T166" s="143"/>
      <c r="AT166" s="140" t="s">
        <v>179</v>
      </c>
      <c r="AU166" s="140" t="s">
        <v>78</v>
      </c>
      <c r="AV166" s="14" t="s">
        <v>78</v>
      </c>
      <c r="AW166" s="14" t="s">
        <v>30</v>
      </c>
      <c r="AX166" s="14" t="s">
        <v>68</v>
      </c>
      <c r="AY166" s="140" t="s">
        <v>168</v>
      </c>
    </row>
    <row r="167" spans="1:51" s="15" customFormat="1" ht="12">
      <c r="A167" s="316"/>
      <c r="B167" s="317"/>
      <c r="C167" s="316"/>
      <c r="D167" s="308" t="s">
        <v>179</v>
      </c>
      <c r="E167" s="318" t="s">
        <v>3</v>
      </c>
      <c r="F167" s="319" t="s">
        <v>186</v>
      </c>
      <c r="G167" s="316"/>
      <c r="H167" s="320">
        <v>2.867</v>
      </c>
      <c r="I167" s="269"/>
      <c r="J167" s="316"/>
      <c r="K167" s="316"/>
      <c r="L167" s="144"/>
      <c r="M167" s="146"/>
      <c r="N167" s="147"/>
      <c r="O167" s="147"/>
      <c r="P167" s="147"/>
      <c r="Q167" s="147"/>
      <c r="R167" s="147"/>
      <c r="S167" s="147"/>
      <c r="T167" s="148"/>
      <c r="AT167" s="145" t="s">
        <v>179</v>
      </c>
      <c r="AU167" s="145" t="s">
        <v>78</v>
      </c>
      <c r="AV167" s="15" t="s">
        <v>175</v>
      </c>
      <c r="AW167" s="15" t="s">
        <v>30</v>
      </c>
      <c r="AX167" s="15" t="s">
        <v>76</v>
      </c>
      <c r="AY167" s="145" t="s">
        <v>168</v>
      </c>
    </row>
    <row r="168" spans="1:63" s="12" customFormat="1" ht="22.9" customHeight="1">
      <c r="A168" s="291"/>
      <c r="B168" s="292"/>
      <c r="C168" s="291"/>
      <c r="D168" s="293" t="s">
        <v>67</v>
      </c>
      <c r="E168" s="296" t="s">
        <v>78</v>
      </c>
      <c r="F168" s="296" t="s">
        <v>245</v>
      </c>
      <c r="G168" s="291"/>
      <c r="H168" s="291"/>
      <c r="I168" s="271"/>
      <c r="J168" s="297">
        <f>BK168</f>
        <v>0</v>
      </c>
      <c r="K168" s="291"/>
      <c r="L168" s="118"/>
      <c r="M168" s="120"/>
      <c r="N168" s="121"/>
      <c r="O168" s="121"/>
      <c r="P168" s="122">
        <f>SUM(P169:P208)</f>
        <v>10.457805</v>
      </c>
      <c r="Q168" s="121"/>
      <c r="R168" s="122">
        <f>SUM(R169:R208)</f>
        <v>17.68230412</v>
      </c>
      <c r="S168" s="121"/>
      <c r="T168" s="123">
        <f>SUM(T169:T208)</f>
        <v>0</v>
      </c>
      <c r="AR168" s="119" t="s">
        <v>76</v>
      </c>
      <c r="AT168" s="124" t="s">
        <v>67</v>
      </c>
      <c r="AU168" s="124" t="s">
        <v>76</v>
      </c>
      <c r="AY168" s="119" t="s">
        <v>168</v>
      </c>
      <c r="BK168" s="125">
        <f>SUM(BK169:BK208)</f>
        <v>0</v>
      </c>
    </row>
    <row r="169" spans="1:65" s="2" customFormat="1" ht="24.2" customHeight="1">
      <c r="A169" s="273"/>
      <c r="B169" s="276"/>
      <c r="C169" s="298" t="s">
        <v>303</v>
      </c>
      <c r="D169" s="298" t="s">
        <v>170</v>
      </c>
      <c r="E169" s="299" t="s">
        <v>2135</v>
      </c>
      <c r="F169" s="300" t="s">
        <v>2136</v>
      </c>
      <c r="G169" s="301" t="s">
        <v>173</v>
      </c>
      <c r="H169" s="302">
        <v>5.32</v>
      </c>
      <c r="I169" s="266"/>
      <c r="J169" s="303">
        <f>ROUND(I169*H169,2)</f>
        <v>0</v>
      </c>
      <c r="K169" s="300" t="s">
        <v>174</v>
      </c>
      <c r="L169" s="32"/>
      <c r="M169" s="126" t="s">
        <v>3</v>
      </c>
      <c r="N169" s="127" t="s">
        <v>39</v>
      </c>
      <c r="O169" s="128">
        <v>0.92</v>
      </c>
      <c r="P169" s="128">
        <f>O169*H169</f>
        <v>4.8944</v>
      </c>
      <c r="Q169" s="128">
        <v>1.63</v>
      </c>
      <c r="R169" s="128">
        <f>Q169*H169</f>
        <v>8.6716</v>
      </c>
      <c r="S169" s="128">
        <v>0</v>
      </c>
      <c r="T169" s="129">
        <f>S169*H169</f>
        <v>0</v>
      </c>
      <c r="U169" s="31"/>
      <c r="V169" s="31"/>
      <c r="W169" s="31"/>
      <c r="X169" s="31"/>
      <c r="Y169" s="31"/>
      <c r="Z169" s="31"/>
      <c r="AA169" s="31"/>
      <c r="AB169" s="31"/>
      <c r="AC169" s="31"/>
      <c r="AD169" s="31"/>
      <c r="AE169" s="31"/>
      <c r="AR169" s="130" t="s">
        <v>175</v>
      </c>
      <c r="AT169" s="130" t="s">
        <v>170</v>
      </c>
      <c r="AU169" s="130" t="s">
        <v>78</v>
      </c>
      <c r="AY169" s="19" t="s">
        <v>168</v>
      </c>
      <c r="BE169" s="131">
        <f>IF(N169="základní",J169,0)</f>
        <v>0</v>
      </c>
      <c r="BF169" s="131">
        <f>IF(N169="snížená",J169,0)</f>
        <v>0</v>
      </c>
      <c r="BG169" s="131">
        <f>IF(N169="zákl. přenesená",J169,0)</f>
        <v>0</v>
      </c>
      <c r="BH169" s="131">
        <f>IF(N169="sníž. přenesená",J169,0)</f>
        <v>0</v>
      </c>
      <c r="BI169" s="131">
        <f>IF(N169="nulová",J169,0)</f>
        <v>0</v>
      </c>
      <c r="BJ169" s="19" t="s">
        <v>76</v>
      </c>
      <c r="BK169" s="131">
        <f>ROUND(I169*H169,2)</f>
        <v>0</v>
      </c>
      <c r="BL169" s="19" t="s">
        <v>175</v>
      </c>
      <c r="BM169" s="130" t="s">
        <v>2137</v>
      </c>
    </row>
    <row r="170" spans="1:47" s="2" customFormat="1" ht="12">
      <c r="A170" s="273"/>
      <c r="B170" s="276"/>
      <c r="C170" s="273"/>
      <c r="D170" s="304" t="s">
        <v>177</v>
      </c>
      <c r="E170" s="273"/>
      <c r="F170" s="305" t="s">
        <v>2138</v>
      </c>
      <c r="G170" s="273"/>
      <c r="H170" s="273"/>
      <c r="I170" s="263"/>
      <c r="J170" s="273"/>
      <c r="K170" s="273"/>
      <c r="L170" s="32"/>
      <c r="M170" s="132"/>
      <c r="N170" s="133"/>
      <c r="O170" s="50"/>
      <c r="P170" s="50"/>
      <c r="Q170" s="50"/>
      <c r="R170" s="50"/>
      <c r="S170" s="50"/>
      <c r="T170" s="51"/>
      <c r="U170" s="31"/>
      <c r="V170" s="31"/>
      <c r="W170" s="31"/>
      <c r="X170" s="31"/>
      <c r="Y170" s="31"/>
      <c r="Z170" s="31"/>
      <c r="AA170" s="31"/>
      <c r="AB170" s="31"/>
      <c r="AC170" s="31"/>
      <c r="AD170" s="31"/>
      <c r="AE170" s="31"/>
      <c r="AT170" s="19" t="s">
        <v>177</v>
      </c>
      <c r="AU170" s="19" t="s">
        <v>78</v>
      </c>
    </row>
    <row r="171" spans="1:51" s="13" customFormat="1" ht="12">
      <c r="A171" s="306"/>
      <c r="B171" s="307"/>
      <c r="C171" s="306"/>
      <c r="D171" s="308" t="s">
        <v>179</v>
      </c>
      <c r="E171" s="309" t="s">
        <v>3</v>
      </c>
      <c r="F171" s="310" t="s">
        <v>2139</v>
      </c>
      <c r="G171" s="306"/>
      <c r="H171" s="309" t="s">
        <v>3</v>
      </c>
      <c r="I171" s="267"/>
      <c r="J171" s="306"/>
      <c r="K171" s="306"/>
      <c r="L171" s="134"/>
      <c r="M171" s="136"/>
      <c r="N171" s="137"/>
      <c r="O171" s="137"/>
      <c r="P171" s="137"/>
      <c r="Q171" s="137"/>
      <c r="R171" s="137"/>
      <c r="S171" s="137"/>
      <c r="T171" s="138"/>
      <c r="AT171" s="135" t="s">
        <v>179</v>
      </c>
      <c r="AU171" s="135" t="s">
        <v>78</v>
      </c>
      <c r="AV171" s="13" t="s">
        <v>76</v>
      </c>
      <c r="AW171" s="13" t="s">
        <v>30</v>
      </c>
      <c r="AX171" s="13" t="s">
        <v>68</v>
      </c>
      <c r="AY171" s="135" t="s">
        <v>168</v>
      </c>
    </row>
    <row r="172" spans="1:51" s="14" customFormat="1" ht="12">
      <c r="A172" s="311"/>
      <c r="B172" s="312"/>
      <c r="C172" s="311"/>
      <c r="D172" s="308" t="s">
        <v>179</v>
      </c>
      <c r="E172" s="313" t="s">
        <v>3</v>
      </c>
      <c r="F172" s="314" t="s">
        <v>2140</v>
      </c>
      <c r="G172" s="311"/>
      <c r="H172" s="315">
        <v>0.031</v>
      </c>
      <c r="I172" s="268"/>
      <c r="J172" s="311"/>
      <c r="K172" s="311"/>
      <c r="L172" s="139"/>
      <c r="M172" s="141"/>
      <c r="N172" s="142"/>
      <c r="O172" s="142"/>
      <c r="P172" s="142"/>
      <c r="Q172" s="142"/>
      <c r="R172" s="142"/>
      <c r="S172" s="142"/>
      <c r="T172" s="143"/>
      <c r="AT172" s="140" t="s">
        <v>179</v>
      </c>
      <c r="AU172" s="140" t="s">
        <v>78</v>
      </c>
      <c r="AV172" s="14" t="s">
        <v>78</v>
      </c>
      <c r="AW172" s="14" t="s">
        <v>30</v>
      </c>
      <c r="AX172" s="14" t="s">
        <v>68</v>
      </c>
      <c r="AY172" s="140" t="s">
        <v>168</v>
      </c>
    </row>
    <row r="173" spans="1:51" s="13" customFormat="1" ht="12">
      <c r="A173" s="306"/>
      <c r="B173" s="307"/>
      <c r="C173" s="306"/>
      <c r="D173" s="308" t="s">
        <v>179</v>
      </c>
      <c r="E173" s="309" t="s">
        <v>3</v>
      </c>
      <c r="F173" s="310" t="s">
        <v>2141</v>
      </c>
      <c r="G173" s="306"/>
      <c r="H173" s="309" t="s">
        <v>3</v>
      </c>
      <c r="I173" s="267"/>
      <c r="J173" s="306"/>
      <c r="K173" s="306"/>
      <c r="L173" s="134"/>
      <c r="M173" s="136"/>
      <c r="N173" s="137"/>
      <c r="O173" s="137"/>
      <c r="P173" s="137"/>
      <c r="Q173" s="137"/>
      <c r="R173" s="137"/>
      <c r="S173" s="137"/>
      <c r="T173" s="138"/>
      <c r="AT173" s="135" t="s">
        <v>179</v>
      </c>
      <c r="AU173" s="135" t="s">
        <v>78</v>
      </c>
      <c r="AV173" s="13" t="s">
        <v>76</v>
      </c>
      <c r="AW173" s="13" t="s">
        <v>30</v>
      </c>
      <c r="AX173" s="13" t="s">
        <v>68</v>
      </c>
      <c r="AY173" s="135" t="s">
        <v>168</v>
      </c>
    </row>
    <row r="174" spans="1:51" s="14" customFormat="1" ht="12">
      <c r="A174" s="311"/>
      <c r="B174" s="312"/>
      <c r="C174" s="311"/>
      <c r="D174" s="308" t="s">
        <v>179</v>
      </c>
      <c r="E174" s="313" t="s">
        <v>3</v>
      </c>
      <c r="F174" s="314" t="s">
        <v>2142</v>
      </c>
      <c r="G174" s="311"/>
      <c r="H174" s="315">
        <v>5.289</v>
      </c>
      <c r="I174" s="268"/>
      <c r="J174" s="311"/>
      <c r="K174" s="311"/>
      <c r="L174" s="139"/>
      <c r="M174" s="141"/>
      <c r="N174" s="142"/>
      <c r="O174" s="142"/>
      <c r="P174" s="142"/>
      <c r="Q174" s="142"/>
      <c r="R174" s="142"/>
      <c r="S174" s="142"/>
      <c r="T174" s="143"/>
      <c r="AT174" s="140" t="s">
        <v>179</v>
      </c>
      <c r="AU174" s="140" t="s">
        <v>78</v>
      </c>
      <c r="AV174" s="14" t="s">
        <v>78</v>
      </c>
      <c r="AW174" s="14" t="s">
        <v>30</v>
      </c>
      <c r="AX174" s="14" t="s">
        <v>68</v>
      </c>
      <c r="AY174" s="140" t="s">
        <v>168</v>
      </c>
    </row>
    <row r="175" spans="1:51" s="15" customFormat="1" ht="12">
      <c r="A175" s="316"/>
      <c r="B175" s="317"/>
      <c r="C175" s="316"/>
      <c r="D175" s="308" t="s">
        <v>179</v>
      </c>
      <c r="E175" s="318" t="s">
        <v>3</v>
      </c>
      <c r="F175" s="319" t="s">
        <v>186</v>
      </c>
      <c r="G175" s="316"/>
      <c r="H175" s="320">
        <v>5.32</v>
      </c>
      <c r="I175" s="269"/>
      <c r="J175" s="316"/>
      <c r="K175" s="316"/>
      <c r="L175" s="144"/>
      <c r="M175" s="146"/>
      <c r="N175" s="147"/>
      <c r="O175" s="147"/>
      <c r="P175" s="147"/>
      <c r="Q175" s="147"/>
      <c r="R175" s="147"/>
      <c r="S175" s="147"/>
      <c r="T175" s="148"/>
      <c r="AT175" s="145" t="s">
        <v>179</v>
      </c>
      <c r="AU175" s="145" t="s">
        <v>78</v>
      </c>
      <c r="AV175" s="15" t="s">
        <v>175</v>
      </c>
      <c r="AW175" s="15" t="s">
        <v>30</v>
      </c>
      <c r="AX175" s="15" t="s">
        <v>76</v>
      </c>
      <c r="AY175" s="145" t="s">
        <v>168</v>
      </c>
    </row>
    <row r="176" spans="1:65" s="2" customFormat="1" ht="24.2" customHeight="1">
      <c r="A176" s="273"/>
      <c r="B176" s="276"/>
      <c r="C176" s="298" t="s">
        <v>9</v>
      </c>
      <c r="D176" s="298" t="s">
        <v>170</v>
      </c>
      <c r="E176" s="299" t="s">
        <v>2143</v>
      </c>
      <c r="F176" s="300" t="s">
        <v>2144</v>
      </c>
      <c r="G176" s="301" t="s">
        <v>263</v>
      </c>
      <c r="H176" s="302">
        <v>12.481</v>
      </c>
      <c r="I176" s="266"/>
      <c r="J176" s="303">
        <f>ROUND(I176*H176,2)</f>
        <v>0</v>
      </c>
      <c r="K176" s="300" t="s">
        <v>174</v>
      </c>
      <c r="L176" s="32"/>
      <c r="M176" s="126" t="s">
        <v>3</v>
      </c>
      <c r="N176" s="127" t="s">
        <v>39</v>
      </c>
      <c r="O176" s="128">
        <v>0.075</v>
      </c>
      <c r="P176" s="128">
        <f>O176*H176</f>
        <v>0.936075</v>
      </c>
      <c r="Q176" s="128">
        <v>0.00017</v>
      </c>
      <c r="R176" s="128">
        <f>Q176*H176</f>
        <v>0.0021217700000000003</v>
      </c>
      <c r="S176" s="128">
        <v>0</v>
      </c>
      <c r="T176" s="129">
        <f>S176*H176</f>
        <v>0</v>
      </c>
      <c r="U176" s="31"/>
      <c r="V176" s="31"/>
      <c r="W176" s="31"/>
      <c r="X176" s="31"/>
      <c r="Y176" s="31"/>
      <c r="Z176" s="31"/>
      <c r="AA176" s="31"/>
      <c r="AB176" s="31"/>
      <c r="AC176" s="31"/>
      <c r="AD176" s="31"/>
      <c r="AE176" s="31"/>
      <c r="AR176" s="130" t="s">
        <v>175</v>
      </c>
      <c r="AT176" s="130" t="s">
        <v>170</v>
      </c>
      <c r="AU176" s="130" t="s">
        <v>78</v>
      </c>
      <c r="AY176" s="19" t="s">
        <v>168</v>
      </c>
      <c r="BE176" s="131">
        <f>IF(N176="základní",J176,0)</f>
        <v>0</v>
      </c>
      <c r="BF176" s="131">
        <f>IF(N176="snížená",J176,0)</f>
        <v>0</v>
      </c>
      <c r="BG176" s="131">
        <f>IF(N176="zákl. přenesená",J176,0)</f>
        <v>0</v>
      </c>
      <c r="BH176" s="131">
        <f>IF(N176="sníž. přenesená",J176,0)</f>
        <v>0</v>
      </c>
      <c r="BI176" s="131">
        <f>IF(N176="nulová",J176,0)</f>
        <v>0</v>
      </c>
      <c r="BJ176" s="19" t="s">
        <v>76</v>
      </c>
      <c r="BK176" s="131">
        <f>ROUND(I176*H176,2)</f>
        <v>0</v>
      </c>
      <c r="BL176" s="19" t="s">
        <v>175</v>
      </c>
      <c r="BM176" s="130" t="s">
        <v>2145</v>
      </c>
    </row>
    <row r="177" spans="1:47" s="2" customFormat="1" ht="12">
      <c r="A177" s="273"/>
      <c r="B177" s="276"/>
      <c r="C177" s="273"/>
      <c r="D177" s="304" t="s">
        <v>177</v>
      </c>
      <c r="E177" s="273"/>
      <c r="F177" s="305" t="s">
        <v>2146</v>
      </c>
      <c r="G177" s="273"/>
      <c r="H177" s="273"/>
      <c r="I177" s="263"/>
      <c r="J177" s="273"/>
      <c r="K177" s="273"/>
      <c r="L177" s="32"/>
      <c r="M177" s="132"/>
      <c r="N177" s="133"/>
      <c r="O177" s="50"/>
      <c r="P177" s="50"/>
      <c r="Q177" s="50"/>
      <c r="R177" s="50"/>
      <c r="S177" s="50"/>
      <c r="T177" s="51"/>
      <c r="U177" s="31"/>
      <c r="V177" s="31"/>
      <c r="W177" s="31"/>
      <c r="X177" s="31"/>
      <c r="Y177" s="31"/>
      <c r="Z177" s="31"/>
      <c r="AA177" s="31"/>
      <c r="AB177" s="31"/>
      <c r="AC177" s="31"/>
      <c r="AD177" s="31"/>
      <c r="AE177" s="31"/>
      <c r="AT177" s="19" t="s">
        <v>177</v>
      </c>
      <c r="AU177" s="19" t="s">
        <v>78</v>
      </c>
    </row>
    <row r="178" spans="1:51" s="13" customFormat="1" ht="12">
      <c r="A178" s="306"/>
      <c r="B178" s="307"/>
      <c r="C178" s="306"/>
      <c r="D178" s="308" t="s">
        <v>179</v>
      </c>
      <c r="E178" s="309" t="s">
        <v>3</v>
      </c>
      <c r="F178" s="310" t="s">
        <v>2139</v>
      </c>
      <c r="G178" s="306"/>
      <c r="H178" s="309" t="s">
        <v>3</v>
      </c>
      <c r="I178" s="267"/>
      <c r="J178" s="306"/>
      <c r="K178" s="306"/>
      <c r="L178" s="134"/>
      <c r="M178" s="136"/>
      <c r="N178" s="137"/>
      <c r="O178" s="137"/>
      <c r="P178" s="137"/>
      <c r="Q178" s="137"/>
      <c r="R178" s="137"/>
      <c r="S178" s="137"/>
      <c r="T178" s="138"/>
      <c r="AT178" s="135" t="s">
        <v>179</v>
      </c>
      <c r="AU178" s="135" t="s">
        <v>78</v>
      </c>
      <c r="AV178" s="13" t="s">
        <v>76</v>
      </c>
      <c r="AW178" s="13" t="s">
        <v>30</v>
      </c>
      <c r="AX178" s="13" t="s">
        <v>68</v>
      </c>
      <c r="AY178" s="135" t="s">
        <v>168</v>
      </c>
    </row>
    <row r="179" spans="1:51" s="14" customFormat="1" ht="12">
      <c r="A179" s="311"/>
      <c r="B179" s="312"/>
      <c r="C179" s="311"/>
      <c r="D179" s="308" t="s">
        <v>179</v>
      </c>
      <c r="E179" s="313" t="s">
        <v>3</v>
      </c>
      <c r="F179" s="314" t="s">
        <v>2147</v>
      </c>
      <c r="G179" s="311"/>
      <c r="H179" s="315">
        <v>0.563</v>
      </c>
      <c r="I179" s="268"/>
      <c r="J179" s="311"/>
      <c r="K179" s="311"/>
      <c r="L179" s="139"/>
      <c r="M179" s="141"/>
      <c r="N179" s="142"/>
      <c r="O179" s="142"/>
      <c r="P179" s="142"/>
      <c r="Q179" s="142"/>
      <c r="R179" s="142"/>
      <c r="S179" s="142"/>
      <c r="T179" s="143"/>
      <c r="AT179" s="140" t="s">
        <v>179</v>
      </c>
      <c r="AU179" s="140" t="s">
        <v>78</v>
      </c>
      <c r="AV179" s="14" t="s">
        <v>78</v>
      </c>
      <c r="AW179" s="14" t="s">
        <v>30</v>
      </c>
      <c r="AX179" s="14" t="s">
        <v>68</v>
      </c>
      <c r="AY179" s="140" t="s">
        <v>168</v>
      </c>
    </row>
    <row r="180" spans="1:51" s="13" customFormat="1" ht="12">
      <c r="A180" s="306"/>
      <c r="B180" s="307"/>
      <c r="C180" s="306"/>
      <c r="D180" s="308" t="s">
        <v>179</v>
      </c>
      <c r="E180" s="309" t="s">
        <v>3</v>
      </c>
      <c r="F180" s="310" t="s">
        <v>2141</v>
      </c>
      <c r="G180" s="306"/>
      <c r="H180" s="309" t="s">
        <v>3</v>
      </c>
      <c r="I180" s="267"/>
      <c r="J180" s="306"/>
      <c r="K180" s="306"/>
      <c r="L180" s="134"/>
      <c r="M180" s="136"/>
      <c r="N180" s="137"/>
      <c r="O180" s="137"/>
      <c r="P180" s="137"/>
      <c r="Q180" s="137"/>
      <c r="R180" s="137"/>
      <c r="S180" s="137"/>
      <c r="T180" s="138"/>
      <c r="AT180" s="135" t="s">
        <v>179</v>
      </c>
      <c r="AU180" s="135" t="s">
        <v>78</v>
      </c>
      <c r="AV180" s="13" t="s">
        <v>76</v>
      </c>
      <c r="AW180" s="13" t="s">
        <v>30</v>
      </c>
      <c r="AX180" s="13" t="s">
        <v>68</v>
      </c>
      <c r="AY180" s="135" t="s">
        <v>168</v>
      </c>
    </row>
    <row r="181" spans="1:51" s="14" customFormat="1" ht="12">
      <c r="A181" s="311"/>
      <c r="B181" s="312"/>
      <c r="C181" s="311"/>
      <c r="D181" s="308" t="s">
        <v>179</v>
      </c>
      <c r="E181" s="313" t="s">
        <v>3</v>
      </c>
      <c r="F181" s="314" t="s">
        <v>2148</v>
      </c>
      <c r="G181" s="311"/>
      <c r="H181" s="315">
        <v>7.83</v>
      </c>
      <c r="I181" s="268"/>
      <c r="J181" s="311"/>
      <c r="K181" s="311"/>
      <c r="L181" s="139"/>
      <c r="M181" s="141"/>
      <c r="N181" s="142"/>
      <c r="O181" s="142"/>
      <c r="P181" s="142"/>
      <c r="Q181" s="142"/>
      <c r="R181" s="142"/>
      <c r="S181" s="142"/>
      <c r="T181" s="143"/>
      <c r="AT181" s="140" t="s">
        <v>179</v>
      </c>
      <c r="AU181" s="140" t="s">
        <v>78</v>
      </c>
      <c r="AV181" s="14" t="s">
        <v>78</v>
      </c>
      <c r="AW181" s="14" t="s">
        <v>30</v>
      </c>
      <c r="AX181" s="14" t="s">
        <v>68</v>
      </c>
      <c r="AY181" s="140" t="s">
        <v>168</v>
      </c>
    </row>
    <row r="182" spans="1:51" s="14" customFormat="1" ht="12">
      <c r="A182" s="311"/>
      <c r="B182" s="312"/>
      <c r="C182" s="311"/>
      <c r="D182" s="308" t="s">
        <v>179</v>
      </c>
      <c r="E182" s="313" t="s">
        <v>3</v>
      </c>
      <c r="F182" s="314" t="s">
        <v>2149</v>
      </c>
      <c r="G182" s="311"/>
      <c r="H182" s="315">
        <v>4.088</v>
      </c>
      <c r="I182" s="268"/>
      <c r="J182" s="311"/>
      <c r="K182" s="311"/>
      <c r="L182" s="139"/>
      <c r="M182" s="141"/>
      <c r="N182" s="142"/>
      <c r="O182" s="142"/>
      <c r="P182" s="142"/>
      <c r="Q182" s="142"/>
      <c r="R182" s="142"/>
      <c r="S182" s="142"/>
      <c r="T182" s="143"/>
      <c r="AT182" s="140" t="s">
        <v>179</v>
      </c>
      <c r="AU182" s="140" t="s">
        <v>78</v>
      </c>
      <c r="AV182" s="14" t="s">
        <v>78</v>
      </c>
      <c r="AW182" s="14" t="s">
        <v>30</v>
      </c>
      <c r="AX182" s="14" t="s">
        <v>68</v>
      </c>
      <c r="AY182" s="140" t="s">
        <v>168</v>
      </c>
    </row>
    <row r="183" spans="1:51" s="15" customFormat="1" ht="12">
      <c r="A183" s="316"/>
      <c r="B183" s="317"/>
      <c r="C183" s="316"/>
      <c r="D183" s="308" t="s">
        <v>179</v>
      </c>
      <c r="E183" s="318" t="s">
        <v>3</v>
      </c>
      <c r="F183" s="319" t="s">
        <v>186</v>
      </c>
      <c r="G183" s="316"/>
      <c r="H183" s="320">
        <v>12.481</v>
      </c>
      <c r="I183" s="269"/>
      <c r="J183" s="316"/>
      <c r="K183" s="316"/>
      <c r="L183" s="144"/>
      <c r="M183" s="146"/>
      <c r="N183" s="147"/>
      <c r="O183" s="147"/>
      <c r="P183" s="147"/>
      <c r="Q183" s="147"/>
      <c r="R183" s="147"/>
      <c r="S183" s="147"/>
      <c r="T183" s="148"/>
      <c r="AT183" s="145" t="s">
        <v>179</v>
      </c>
      <c r="AU183" s="145" t="s">
        <v>78</v>
      </c>
      <c r="AV183" s="15" t="s">
        <v>175</v>
      </c>
      <c r="AW183" s="15" t="s">
        <v>30</v>
      </c>
      <c r="AX183" s="15" t="s">
        <v>76</v>
      </c>
      <c r="AY183" s="145" t="s">
        <v>168</v>
      </c>
    </row>
    <row r="184" spans="1:65" s="2" customFormat="1" ht="16.5" customHeight="1">
      <c r="A184" s="273"/>
      <c r="B184" s="276"/>
      <c r="C184" s="326" t="s">
        <v>323</v>
      </c>
      <c r="D184" s="326" t="s">
        <v>332</v>
      </c>
      <c r="E184" s="327" t="s">
        <v>2150</v>
      </c>
      <c r="F184" s="328" t="s">
        <v>2151</v>
      </c>
      <c r="G184" s="329" t="s">
        <v>263</v>
      </c>
      <c r="H184" s="330">
        <v>14.784</v>
      </c>
      <c r="I184" s="272"/>
      <c r="J184" s="331">
        <f>ROUND(I184*H184,2)</f>
        <v>0</v>
      </c>
      <c r="K184" s="328" t="s">
        <v>174</v>
      </c>
      <c r="L184" s="154"/>
      <c r="M184" s="155" t="s">
        <v>3</v>
      </c>
      <c r="N184" s="156" t="s">
        <v>39</v>
      </c>
      <c r="O184" s="128">
        <v>0</v>
      </c>
      <c r="P184" s="128">
        <f>O184*H184</f>
        <v>0</v>
      </c>
      <c r="Q184" s="128">
        <v>0.0003</v>
      </c>
      <c r="R184" s="128">
        <f>Q184*H184</f>
        <v>0.0044352</v>
      </c>
      <c r="S184" s="128">
        <v>0</v>
      </c>
      <c r="T184" s="129">
        <f>S184*H184</f>
        <v>0</v>
      </c>
      <c r="U184" s="31"/>
      <c r="V184" s="31"/>
      <c r="W184" s="31"/>
      <c r="X184" s="31"/>
      <c r="Y184" s="31"/>
      <c r="Z184" s="31"/>
      <c r="AA184" s="31"/>
      <c r="AB184" s="31"/>
      <c r="AC184" s="31"/>
      <c r="AD184" s="31"/>
      <c r="AE184" s="31"/>
      <c r="AR184" s="130" t="s">
        <v>235</v>
      </c>
      <c r="AT184" s="130" t="s">
        <v>332</v>
      </c>
      <c r="AU184" s="130" t="s">
        <v>78</v>
      </c>
      <c r="AY184" s="19" t="s">
        <v>168</v>
      </c>
      <c r="BE184" s="131">
        <f>IF(N184="základní",J184,0)</f>
        <v>0</v>
      </c>
      <c r="BF184" s="131">
        <f>IF(N184="snížená",J184,0)</f>
        <v>0</v>
      </c>
      <c r="BG184" s="131">
        <f>IF(N184="zákl. přenesená",J184,0)</f>
        <v>0</v>
      </c>
      <c r="BH184" s="131">
        <f>IF(N184="sníž. přenesená",J184,0)</f>
        <v>0</v>
      </c>
      <c r="BI184" s="131">
        <f>IF(N184="nulová",J184,0)</f>
        <v>0</v>
      </c>
      <c r="BJ184" s="19" t="s">
        <v>76</v>
      </c>
      <c r="BK184" s="131">
        <f>ROUND(I184*H184,2)</f>
        <v>0</v>
      </c>
      <c r="BL184" s="19" t="s">
        <v>175</v>
      </c>
      <c r="BM184" s="130" t="s">
        <v>2152</v>
      </c>
    </row>
    <row r="185" spans="1:51" s="14" customFormat="1" ht="12">
      <c r="A185" s="311"/>
      <c r="B185" s="312"/>
      <c r="C185" s="311"/>
      <c r="D185" s="308" t="s">
        <v>179</v>
      </c>
      <c r="E185" s="311"/>
      <c r="F185" s="314" t="s">
        <v>2153</v>
      </c>
      <c r="G185" s="311"/>
      <c r="H185" s="315">
        <v>14.784</v>
      </c>
      <c r="I185" s="268"/>
      <c r="J185" s="311"/>
      <c r="K185" s="311"/>
      <c r="L185" s="139"/>
      <c r="M185" s="141"/>
      <c r="N185" s="142"/>
      <c r="O185" s="142"/>
      <c r="P185" s="142"/>
      <c r="Q185" s="142"/>
      <c r="R185" s="142"/>
      <c r="S185" s="142"/>
      <c r="T185" s="143"/>
      <c r="AT185" s="140" t="s">
        <v>179</v>
      </c>
      <c r="AU185" s="140" t="s">
        <v>78</v>
      </c>
      <c r="AV185" s="14" t="s">
        <v>78</v>
      </c>
      <c r="AW185" s="14" t="s">
        <v>4</v>
      </c>
      <c r="AX185" s="14" t="s">
        <v>76</v>
      </c>
      <c r="AY185" s="140" t="s">
        <v>168</v>
      </c>
    </row>
    <row r="186" spans="1:65" s="2" customFormat="1" ht="37.9" customHeight="1">
      <c r="A186" s="273"/>
      <c r="B186" s="276"/>
      <c r="C186" s="298" t="s">
        <v>331</v>
      </c>
      <c r="D186" s="298" t="s">
        <v>170</v>
      </c>
      <c r="E186" s="299" t="s">
        <v>2154</v>
      </c>
      <c r="F186" s="300" t="s">
        <v>2155</v>
      </c>
      <c r="G186" s="301" t="s">
        <v>335</v>
      </c>
      <c r="H186" s="302">
        <v>3.25</v>
      </c>
      <c r="I186" s="266"/>
      <c r="J186" s="303">
        <f>ROUND(I186*H186,2)</f>
        <v>0</v>
      </c>
      <c r="K186" s="300" t="s">
        <v>174</v>
      </c>
      <c r="L186" s="32"/>
      <c r="M186" s="126" t="s">
        <v>3</v>
      </c>
      <c r="N186" s="127" t="s">
        <v>39</v>
      </c>
      <c r="O186" s="128">
        <v>0.39</v>
      </c>
      <c r="P186" s="128">
        <f>O186*H186</f>
        <v>1.2675</v>
      </c>
      <c r="Q186" s="128">
        <v>0.2044</v>
      </c>
      <c r="R186" s="128">
        <f>Q186*H186</f>
        <v>0.6643</v>
      </c>
      <c r="S186" s="128">
        <v>0</v>
      </c>
      <c r="T186" s="129">
        <f>S186*H186</f>
        <v>0</v>
      </c>
      <c r="U186" s="31"/>
      <c r="V186" s="31"/>
      <c r="W186" s="31"/>
      <c r="X186" s="31"/>
      <c r="Y186" s="31"/>
      <c r="Z186" s="31"/>
      <c r="AA186" s="31"/>
      <c r="AB186" s="31"/>
      <c r="AC186" s="31"/>
      <c r="AD186" s="31"/>
      <c r="AE186" s="31"/>
      <c r="AR186" s="130" t="s">
        <v>175</v>
      </c>
      <c r="AT186" s="130" t="s">
        <v>170</v>
      </c>
      <c r="AU186" s="130" t="s">
        <v>78</v>
      </c>
      <c r="AY186" s="19" t="s">
        <v>168</v>
      </c>
      <c r="BE186" s="131">
        <f>IF(N186="základní",J186,0)</f>
        <v>0</v>
      </c>
      <c r="BF186" s="131">
        <f>IF(N186="snížená",J186,0)</f>
        <v>0</v>
      </c>
      <c r="BG186" s="131">
        <f>IF(N186="zákl. přenesená",J186,0)</f>
        <v>0</v>
      </c>
      <c r="BH186" s="131">
        <f>IF(N186="sníž. přenesená",J186,0)</f>
        <v>0</v>
      </c>
      <c r="BI186" s="131">
        <f>IF(N186="nulová",J186,0)</f>
        <v>0</v>
      </c>
      <c r="BJ186" s="19" t="s">
        <v>76</v>
      </c>
      <c r="BK186" s="131">
        <f>ROUND(I186*H186,2)</f>
        <v>0</v>
      </c>
      <c r="BL186" s="19" t="s">
        <v>175</v>
      </c>
      <c r="BM186" s="130" t="s">
        <v>2156</v>
      </c>
    </row>
    <row r="187" spans="1:47" s="2" customFormat="1" ht="12">
      <c r="A187" s="273"/>
      <c r="B187" s="276"/>
      <c r="C187" s="273"/>
      <c r="D187" s="304" t="s">
        <v>177</v>
      </c>
      <c r="E187" s="273"/>
      <c r="F187" s="305" t="s">
        <v>2157</v>
      </c>
      <c r="G187" s="273"/>
      <c r="H187" s="273"/>
      <c r="I187" s="263"/>
      <c r="J187" s="273"/>
      <c r="K187" s="273"/>
      <c r="L187" s="32"/>
      <c r="M187" s="132"/>
      <c r="N187" s="133"/>
      <c r="O187" s="50"/>
      <c r="P187" s="50"/>
      <c r="Q187" s="50"/>
      <c r="R187" s="50"/>
      <c r="S187" s="50"/>
      <c r="T187" s="51"/>
      <c r="U187" s="31"/>
      <c r="V187" s="31"/>
      <c r="W187" s="31"/>
      <c r="X187" s="31"/>
      <c r="Y187" s="31"/>
      <c r="Z187" s="31"/>
      <c r="AA187" s="31"/>
      <c r="AB187" s="31"/>
      <c r="AC187" s="31"/>
      <c r="AD187" s="31"/>
      <c r="AE187" s="31"/>
      <c r="AT187" s="19" t="s">
        <v>177</v>
      </c>
      <c r="AU187" s="19" t="s">
        <v>78</v>
      </c>
    </row>
    <row r="188" spans="1:51" s="13" customFormat="1" ht="12">
      <c r="A188" s="306"/>
      <c r="B188" s="307"/>
      <c r="C188" s="306"/>
      <c r="D188" s="308" t="s">
        <v>179</v>
      </c>
      <c r="E188" s="309" t="s">
        <v>3</v>
      </c>
      <c r="F188" s="310" t="s">
        <v>2158</v>
      </c>
      <c r="G188" s="306"/>
      <c r="H188" s="309" t="s">
        <v>3</v>
      </c>
      <c r="I188" s="267"/>
      <c r="J188" s="306"/>
      <c r="K188" s="306"/>
      <c r="L188" s="134"/>
      <c r="M188" s="136"/>
      <c r="N188" s="137"/>
      <c r="O188" s="137"/>
      <c r="P188" s="137"/>
      <c r="Q188" s="137"/>
      <c r="R188" s="137"/>
      <c r="S188" s="137"/>
      <c r="T188" s="138"/>
      <c r="AT188" s="135" t="s">
        <v>179</v>
      </c>
      <c r="AU188" s="135" t="s">
        <v>78</v>
      </c>
      <c r="AV188" s="13" t="s">
        <v>76</v>
      </c>
      <c r="AW188" s="13" t="s">
        <v>30</v>
      </c>
      <c r="AX188" s="13" t="s">
        <v>68</v>
      </c>
      <c r="AY188" s="135" t="s">
        <v>168</v>
      </c>
    </row>
    <row r="189" spans="1:51" s="14" customFormat="1" ht="12">
      <c r="A189" s="311"/>
      <c r="B189" s="312"/>
      <c r="C189" s="311"/>
      <c r="D189" s="308" t="s">
        <v>179</v>
      </c>
      <c r="E189" s="313" t="s">
        <v>3</v>
      </c>
      <c r="F189" s="314" t="s">
        <v>2159</v>
      </c>
      <c r="G189" s="311"/>
      <c r="H189" s="315">
        <v>3.25</v>
      </c>
      <c r="I189" s="268"/>
      <c r="J189" s="311"/>
      <c r="K189" s="311"/>
      <c r="L189" s="139"/>
      <c r="M189" s="141"/>
      <c r="N189" s="142"/>
      <c r="O189" s="142"/>
      <c r="P189" s="142"/>
      <c r="Q189" s="142"/>
      <c r="R189" s="142"/>
      <c r="S189" s="142"/>
      <c r="T189" s="143"/>
      <c r="AT189" s="140" t="s">
        <v>179</v>
      </c>
      <c r="AU189" s="140" t="s">
        <v>78</v>
      </c>
      <c r="AV189" s="14" t="s">
        <v>78</v>
      </c>
      <c r="AW189" s="14" t="s">
        <v>30</v>
      </c>
      <c r="AX189" s="14" t="s">
        <v>76</v>
      </c>
      <c r="AY189" s="140" t="s">
        <v>168</v>
      </c>
    </row>
    <row r="190" spans="1:65" s="2" customFormat="1" ht="16.5" customHeight="1">
      <c r="A190" s="273"/>
      <c r="B190" s="276"/>
      <c r="C190" s="298" t="s">
        <v>338</v>
      </c>
      <c r="D190" s="298" t="s">
        <v>170</v>
      </c>
      <c r="E190" s="299" t="s">
        <v>247</v>
      </c>
      <c r="F190" s="300" t="s">
        <v>248</v>
      </c>
      <c r="G190" s="301" t="s">
        <v>173</v>
      </c>
      <c r="H190" s="302">
        <v>3.62</v>
      </c>
      <c r="I190" s="266"/>
      <c r="J190" s="303">
        <f>ROUND(I190*H190,2)</f>
        <v>0</v>
      </c>
      <c r="K190" s="300" t="s">
        <v>174</v>
      </c>
      <c r="L190" s="32"/>
      <c r="M190" s="126" t="s">
        <v>3</v>
      </c>
      <c r="N190" s="127" t="s">
        <v>39</v>
      </c>
      <c r="O190" s="128">
        <v>0.584</v>
      </c>
      <c r="P190" s="128">
        <f>O190*H190</f>
        <v>2.11408</v>
      </c>
      <c r="Q190" s="128">
        <v>2.30102</v>
      </c>
      <c r="R190" s="128">
        <f>Q190*H190</f>
        <v>8.329692399999999</v>
      </c>
      <c r="S190" s="128">
        <v>0</v>
      </c>
      <c r="T190" s="129">
        <f>S190*H190</f>
        <v>0</v>
      </c>
      <c r="U190" s="31"/>
      <c r="V190" s="31"/>
      <c r="W190" s="31"/>
      <c r="X190" s="31"/>
      <c r="Y190" s="31"/>
      <c r="Z190" s="31"/>
      <c r="AA190" s="31"/>
      <c r="AB190" s="31"/>
      <c r="AC190" s="31"/>
      <c r="AD190" s="31"/>
      <c r="AE190" s="31"/>
      <c r="AR190" s="130" t="s">
        <v>175</v>
      </c>
      <c r="AT190" s="130" t="s">
        <v>170</v>
      </c>
      <c r="AU190" s="130" t="s">
        <v>78</v>
      </c>
      <c r="AY190" s="19" t="s">
        <v>168</v>
      </c>
      <c r="BE190" s="131">
        <f>IF(N190="základní",J190,0)</f>
        <v>0</v>
      </c>
      <c r="BF190" s="131">
        <f>IF(N190="snížená",J190,0)</f>
        <v>0</v>
      </c>
      <c r="BG190" s="131">
        <f>IF(N190="zákl. přenesená",J190,0)</f>
        <v>0</v>
      </c>
      <c r="BH190" s="131">
        <f>IF(N190="sníž. přenesená",J190,0)</f>
        <v>0</v>
      </c>
      <c r="BI190" s="131">
        <f>IF(N190="nulová",J190,0)</f>
        <v>0</v>
      </c>
      <c r="BJ190" s="19" t="s">
        <v>76</v>
      </c>
      <c r="BK190" s="131">
        <f>ROUND(I190*H190,2)</f>
        <v>0</v>
      </c>
      <c r="BL190" s="19" t="s">
        <v>175</v>
      </c>
      <c r="BM190" s="130" t="s">
        <v>2160</v>
      </c>
    </row>
    <row r="191" spans="1:47" s="2" customFormat="1" ht="12">
      <c r="A191" s="273"/>
      <c r="B191" s="276"/>
      <c r="C191" s="273"/>
      <c r="D191" s="304" t="s">
        <v>177</v>
      </c>
      <c r="E191" s="273"/>
      <c r="F191" s="305" t="s">
        <v>250</v>
      </c>
      <c r="G191" s="273"/>
      <c r="H191" s="273"/>
      <c r="I191" s="263"/>
      <c r="J191" s="273"/>
      <c r="K191" s="273"/>
      <c r="L191" s="32"/>
      <c r="M191" s="132"/>
      <c r="N191" s="133"/>
      <c r="O191" s="50"/>
      <c r="P191" s="50"/>
      <c r="Q191" s="50"/>
      <c r="R191" s="50"/>
      <c r="S191" s="50"/>
      <c r="T191" s="51"/>
      <c r="U191" s="31"/>
      <c r="V191" s="31"/>
      <c r="W191" s="31"/>
      <c r="X191" s="31"/>
      <c r="Y191" s="31"/>
      <c r="Z191" s="31"/>
      <c r="AA191" s="31"/>
      <c r="AB191" s="31"/>
      <c r="AC191" s="31"/>
      <c r="AD191" s="31"/>
      <c r="AE191" s="31"/>
      <c r="AT191" s="19" t="s">
        <v>177</v>
      </c>
      <c r="AU191" s="19" t="s">
        <v>78</v>
      </c>
    </row>
    <row r="192" spans="1:51" s="13" customFormat="1" ht="12">
      <c r="A192" s="306"/>
      <c r="B192" s="307"/>
      <c r="C192" s="306"/>
      <c r="D192" s="308" t="s">
        <v>179</v>
      </c>
      <c r="E192" s="309" t="s">
        <v>3</v>
      </c>
      <c r="F192" s="310" t="s">
        <v>2161</v>
      </c>
      <c r="G192" s="306"/>
      <c r="H192" s="309" t="s">
        <v>3</v>
      </c>
      <c r="I192" s="267"/>
      <c r="J192" s="306"/>
      <c r="K192" s="306"/>
      <c r="L192" s="134"/>
      <c r="M192" s="136"/>
      <c r="N192" s="137"/>
      <c r="O192" s="137"/>
      <c r="P192" s="137"/>
      <c r="Q192" s="137"/>
      <c r="R192" s="137"/>
      <c r="S192" s="137"/>
      <c r="T192" s="138"/>
      <c r="AT192" s="135" t="s">
        <v>179</v>
      </c>
      <c r="AU192" s="135" t="s">
        <v>78</v>
      </c>
      <c r="AV192" s="13" t="s">
        <v>76</v>
      </c>
      <c r="AW192" s="13" t="s">
        <v>30</v>
      </c>
      <c r="AX192" s="13" t="s">
        <v>68</v>
      </c>
      <c r="AY192" s="135" t="s">
        <v>168</v>
      </c>
    </row>
    <row r="193" spans="1:51" s="13" customFormat="1" ht="12">
      <c r="A193" s="306"/>
      <c r="B193" s="307"/>
      <c r="C193" s="306"/>
      <c r="D193" s="308" t="s">
        <v>179</v>
      </c>
      <c r="E193" s="309" t="s">
        <v>3</v>
      </c>
      <c r="F193" s="310" t="s">
        <v>2162</v>
      </c>
      <c r="G193" s="306"/>
      <c r="H193" s="309" t="s">
        <v>3</v>
      </c>
      <c r="I193" s="267"/>
      <c r="J193" s="306"/>
      <c r="K193" s="306"/>
      <c r="L193" s="134"/>
      <c r="M193" s="136"/>
      <c r="N193" s="137"/>
      <c r="O193" s="137"/>
      <c r="P193" s="137"/>
      <c r="Q193" s="137"/>
      <c r="R193" s="137"/>
      <c r="S193" s="137"/>
      <c r="T193" s="138"/>
      <c r="AT193" s="135" t="s">
        <v>179</v>
      </c>
      <c r="AU193" s="135" t="s">
        <v>78</v>
      </c>
      <c r="AV193" s="13" t="s">
        <v>76</v>
      </c>
      <c r="AW193" s="13" t="s">
        <v>30</v>
      </c>
      <c r="AX193" s="13" t="s">
        <v>68</v>
      </c>
      <c r="AY193" s="135" t="s">
        <v>168</v>
      </c>
    </row>
    <row r="194" spans="1:51" s="14" customFormat="1" ht="12">
      <c r="A194" s="311"/>
      <c r="B194" s="312"/>
      <c r="C194" s="311"/>
      <c r="D194" s="308" t="s">
        <v>179</v>
      </c>
      <c r="E194" s="313" t="s">
        <v>3</v>
      </c>
      <c r="F194" s="314" t="s">
        <v>2163</v>
      </c>
      <c r="G194" s="311"/>
      <c r="H194" s="315">
        <v>3.12</v>
      </c>
      <c r="I194" s="268"/>
      <c r="J194" s="311"/>
      <c r="K194" s="311"/>
      <c r="L194" s="139"/>
      <c r="M194" s="141"/>
      <c r="N194" s="142"/>
      <c r="O194" s="142"/>
      <c r="P194" s="142"/>
      <c r="Q194" s="142"/>
      <c r="R194" s="142"/>
      <c r="S194" s="142"/>
      <c r="T194" s="143"/>
      <c r="AT194" s="140" t="s">
        <v>179</v>
      </c>
      <c r="AU194" s="140" t="s">
        <v>78</v>
      </c>
      <c r="AV194" s="14" t="s">
        <v>78</v>
      </c>
      <c r="AW194" s="14" t="s">
        <v>30</v>
      </c>
      <c r="AX194" s="14" t="s">
        <v>68</v>
      </c>
      <c r="AY194" s="140" t="s">
        <v>168</v>
      </c>
    </row>
    <row r="195" spans="1:51" s="14" customFormat="1" ht="12">
      <c r="A195" s="311"/>
      <c r="B195" s="312"/>
      <c r="C195" s="311"/>
      <c r="D195" s="308" t="s">
        <v>179</v>
      </c>
      <c r="E195" s="313" t="s">
        <v>3</v>
      </c>
      <c r="F195" s="314" t="s">
        <v>2164</v>
      </c>
      <c r="G195" s="311"/>
      <c r="H195" s="315">
        <v>0.378</v>
      </c>
      <c r="I195" s="268"/>
      <c r="J195" s="311"/>
      <c r="K195" s="311"/>
      <c r="L195" s="139"/>
      <c r="M195" s="141"/>
      <c r="N195" s="142"/>
      <c r="O195" s="142"/>
      <c r="P195" s="142"/>
      <c r="Q195" s="142"/>
      <c r="R195" s="142"/>
      <c r="S195" s="142"/>
      <c r="T195" s="143"/>
      <c r="AT195" s="140" t="s">
        <v>179</v>
      </c>
      <c r="AU195" s="140" t="s">
        <v>78</v>
      </c>
      <c r="AV195" s="14" t="s">
        <v>78</v>
      </c>
      <c r="AW195" s="14" t="s">
        <v>30</v>
      </c>
      <c r="AX195" s="14" t="s">
        <v>68</v>
      </c>
      <c r="AY195" s="140" t="s">
        <v>168</v>
      </c>
    </row>
    <row r="196" spans="1:51" s="16" customFormat="1" ht="12">
      <c r="A196" s="321"/>
      <c r="B196" s="322"/>
      <c r="C196" s="321"/>
      <c r="D196" s="308" t="s">
        <v>179</v>
      </c>
      <c r="E196" s="323" t="s">
        <v>3</v>
      </c>
      <c r="F196" s="324" t="s">
        <v>198</v>
      </c>
      <c r="G196" s="321"/>
      <c r="H196" s="325">
        <v>3.498</v>
      </c>
      <c r="I196" s="270"/>
      <c r="J196" s="321"/>
      <c r="K196" s="321"/>
      <c r="L196" s="149"/>
      <c r="M196" s="151"/>
      <c r="N196" s="152"/>
      <c r="O196" s="152"/>
      <c r="P196" s="152"/>
      <c r="Q196" s="152"/>
      <c r="R196" s="152"/>
      <c r="S196" s="152"/>
      <c r="T196" s="153"/>
      <c r="AT196" s="150" t="s">
        <v>179</v>
      </c>
      <c r="AU196" s="150" t="s">
        <v>78</v>
      </c>
      <c r="AV196" s="16" t="s">
        <v>199</v>
      </c>
      <c r="AW196" s="16" t="s">
        <v>30</v>
      </c>
      <c r="AX196" s="16" t="s">
        <v>68</v>
      </c>
      <c r="AY196" s="150" t="s">
        <v>168</v>
      </c>
    </row>
    <row r="197" spans="1:51" s="13" customFormat="1" ht="12">
      <c r="A197" s="306"/>
      <c r="B197" s="307"/>
      <c r="C197" s="306"/>
      <c r="D197" s="308" t="s">
        <v>179</v>
      </c>
      <c r="E197" s="309" t="s">
        <v>3</v>
      </c>
      <c r="F197" s="310" t="s">
        <v>259</v>
      </c>
      <c r="G197" s="306"/>
      <c r="H197" s="309" t="s">
        <v>3</v>
      </c>
      <c r="I197" s="267"/>
      <c r="J197" s="306"/>
      <c r="K197" s="306"/>
      <c r="L197" s="134"/>
      <c r="M197" s="136"/>
      <c r="N197" s="137"/>
      <c r="O197" s="137"/>
      <c r="P197" s="137"/>
      <c r="Q197" s="137"/>
      <c r="R197" s="137"/>
      <c r="S197" s="137"/>
      <c r="T197" s="138"/>
      <c r="AT197" s="135" t="s">
        <v>179</v>
      </c>
      <c r="AU197" s="135" t="s">
        <v>78</v>
      </c>
      <c r="AV197" s="13" t="s">
        <v>76</v>
      </c>
      <c r="AW197" s="13" t="s">
        <v>30</v>
      </c>
      <c r="AX197" s="13" t="s">
        <v>68</v>
      </c>
      <c r="AY197" s="135" t="s">
        <v>168</v>
      </c>
    </row>
    <row r="198" spans="1:51" s="14" customFormat="1" ht="12">
      <c r="A198" s="311"/>
      <c r="B198" s="312"/>
      <c r="C198" s="311"/>
      <c r="D198" s="308" t="s">
        <v>179</v>
      </c>
      <c r="E198" s="313" t="s">
        <v>3</v>
      </c>
      <c r="F198" s="314" t="s">
        <v>2165</v>
      </c>
      <c r="G198" s="311"/>
      <c r="H198" s="315">
        <v>0.122</v>
      </c>
      <c r="I198" s="268"/>
      <c r="J198" s="311"/>
      <c r="K198" s="311"/>
      <c r="L198" s="139"/>
      <c r="M198" s="141"/>
      <c r="N198" s="142"/>
      <c r="O198" s="142"/>
      <c r="P198" s="142"/>
      <c r="Q198" s="142"/>
      <c r="R198" s="142"/>
      <c r="S198" s="142"/>
      <c r="T198" s="143"/>
      <c r="AT198" s="140" t="s">
        <v>179</v>
      </c>
      <c r="AU198" s="140" t="s">
        <v>78</v>
      </c>
      <c r="AV198" s="14" t="s">
        <v>78</v>
      </c>
      <c r="AW198" s="14" t="s">
        <v>30</v>
      </c>
      <c r="AX198" s="14" t="s">
        <v>68</v>
      </c>
      <c r="AY198" s="140" t="s">
        <v>168</v>
      </c>
    </row>
    <row r="199" spans="1:51" s="15" customFormat="1" ht="12">
      <c r="A199" s="316"/>
      <c r="B199" s="317"/>
      <c r="C199" s="316"/>
      <c r="D199" s="308" t="s">
        <v>179</v>
      </c>
      <c r="E199" s="318" t="s">
        <v>3</v>
      </c>
      <c r="F199" s="319" t="s">
        <v>186</v>
      </c>
      <c r="G199" s="316"/>
      <c r="H199" s="320">
        <v>3.62</v>
      </c>
      <c r="I199" s="269"/>
      <c r="J199" s="316"/>
      <c r="K199" s="316"/>
      <c r="L199" s="144"/>
      <c r="M199" s="146"/>
      <c r="N199" s="147"/>
      <c r="O199" s="147"/>
      <c r="P199" s="147"/>
      <c r="Q199" s="147"/>
      <c r="R199" s="147"/>
      <c r="S199" s="147"/>
      <c r="T199" s="148"/>
      <c r="AT199" s="145" t="s">
        <v>179</v>
      </c>
      <c r="AU199" s="145" t="s">
        <v>78</v>
      </c>
      <c r="AV199" s="15" t="s">
        <v>175</v>
      </c>
      <c r="AW199" s="15" t="s">
        <v>30</v>
      </c>
      <c r="AX199" s="15" t="s">
        <v>76</v>
      </c>
      <c r="AY199" s="145" t="s">
        <v>168</v>
      </c>
    </row>
    <row r="200" spans="1:65" s="2" customFormat="1" ht="16.5" customHeight="1">
      <c r="A200" s="273"/>
      <c r="B200" s="276"/>
      <c r="C200" s="298" t="s">
        <v>343</v>
      </c>
      <c r="D200" s="298" t="s">
        <v>170</v>
      </c>
      <c r="E200" s="299" t="s">
        <v>261</v>
      </c>
      <c r="F200" s="300" t="s">
        <v>262</v>
      </c>
      <c r="G200" s="301" t="s">
        <v>263</v>
      </c>
      <c r="H200" s="302">
        <v>3.775</v>
      </c>
      <c r="I200" s="266"/>
      <c r="J200" s="303">
        <f>ROUND(I200*H200,2)</f>
        <v>0</v>
      </c>
      <c r="K200" s="300" t="s">
        <v>174</v>
      </c>
      <c r="L200" s="32"/>
      <c r="M200" s="126" t="s">
        <v>3</v>
      </c>
      <c r="N200" s="127" t="s">
        <v>39</v>
      </c>
      <c r="O200" s="128">
        <v>0.247</v>
      </c>
      <c r="P200" s="128">
        <f>O200*H200</f>
        <v>0.932425</v>
      </c>
      <c r="Q200" s="128">
        <v>0.00269</v>
      </c>
      <c r="R200" s="128">
        <f>Q200*H200</f>
        <v>0.01015475</v>
      </c>
      <c r="S200" s="128">
        <v>0</v>
      </c>
      <c r="T200" s="129">
        <f>S200*H200</f>
        <v>0</v>
      </c>
      <c r="U200" s="31"/>
      <c r="V200" s="31"/>
      <c r="W200" s="31"/>
      <c r="X200" s="31"/>
      <c r="Y200" s="31"/>
      <c r="Z200" s="31"/>
      <c r="AA200" s="31"/>
      <c r="AB200" s="31"/>
      <c r="AC200" s="31"/>
      <c r="AD200" s="31"/>
      <c r="AE200" s="31"/>
      <c r="AR200" s="130" t="s">
        <v>175</v>
      </c>
      <c r="AT200" s="130" t="s">
        <v>170</v>
      </c>
      <c r="AU200" s="130" t="s">
        <v>78</v>
      </c>
      <c r="AY200" s="19" t="s">
        <v>168</v>
      </c>
      <c r="BE200" s="131">
        <f>IF(N200="základní",J200,0)</f>
        <v>0</v>
      </c>
      <c r="BF200" s="131">
        <f>IF(N200="snížená",J200,0)</f>
        <v>0</v>
      </c>
      <c r="BG200" s="131">
        <f>IF(N200="zákl. přenesená",J200,0)</f>
        <v>0</v>
      </c>
      <c r="BH200" s="131">
        <f>IF(N200="sníž. přenesená",J200,0)</f>
        <v>0</v>
      </c>
      <c r="BI200" s="131">
        <f>IF(N200="nulová",J200,0)</f>
        <v>0</v>
      </c>
      <c r="BJ200" s="19" t="s">
        <v>76</v>
      </c>
      <c r="BK200" s="131">
        <f>ROUND(I200*H200,2)</f>
        <v>0</v>
      </c>
      <c r="BL200" s="19" t="s">
        <v>175</v>
      </c>
      <c r="BM200" s="130" t="s">
        <v>2166</v>
      </c>
    </row>
    <row r="201" spans="1:47" s="2" customFormat="1" ht="12">
      <c r="A201" s="273"/>
      <c r="B201" s="276"/>
      <c r="C201" s="273"/>
      <c r="D201" s="304" t="s">
        <v>177</v>
      </c>
      <c r="E201" s="273"/>
      <c r="F201" s="305" t="s">
        <v>265</v>
      </c>
      <c r="G201" s="273"/>
      <c r="H201" s="273"/>
      <c r="I201" s="263"/>
      <c r="J201" s="273"/>
      <c r="K201" s="273"/>
      <c r="L201" s="32"/>
      <c r="M201" s="132"/>
      <c r="N201" s="133"/>
      <c r="O201" s="50"/>
      <c r="P201" s="50"/>
      <c r="Q201" s="50"/>
      <c r="R201" s="50"/>
      <c r="S201" s="50"/>
      <c r="T201" s="51"/>
      <c r="U201" s="31"/>
      <c r="V201" s="31"/>
      <c r="W201" s="31"/>
      <c r="X201" s="31"/>
      <c r="Y201" s="31"/>
      <c r="Z201" s="31"/>
      <c r="AA201" s="31"/>
      <c r="AB201" s="31"/>
      <c r="AC201" s="31"/>
      <c r="AD201" s="31"/>
      <c r="AE201" s="31"/>
      <c r="AT201" s="19" t="s">
        <v>177</v>
      </c>
      <c r="AU201" s="19" t="s">
        <v>78</v>
      </c>
    </row>
    <row r="202" spans="1:51" s="13" customFormat="1" ht="12">
      <c r="A202" s="306"/>
      <c r="B202" s="307"/>
      <c r="C202" s="306"/>
      <c r="D202" s="308" t="s">
        <v>179</v>
      </c>
      <c r="E202" s="309" t="s">
        <v>3</v>
      </c>
      <c r="F202" s="310" t="s">
        <v>2161</v>
      </c>
      <c r="G202" s="306"/>
      <c r="H202" s="309" t="s">
        <v>3</v>
      </c>
      <c r="I202" s="267"/>
      <c r="J202" s="306"/>
      <c r="K202" s="306"/>
      <c r="L202" s="134"/>
      <c r="M202" s="136"/>
      <c r="N202" s="137"/>
      <c r="O202" s="137"/>
      <c r="P202" s="137"/>
      <c r="Q202" s="137"/>
      <c r="R202" s="137"/>
      <c r="S202" s="137"/>
      <c r="T202" s="138"/>
      <c r="AT202" s="135" t="s">
        <v>179</v>
      </c>
      <c r="AU202" s="135" t="s">
        <v>78</v>
      </c>
      <c r="AV202" s="13" t="s">
        <v>76</v>
      </c>
      <c r="AW202" s="13" t="s">
        <v>30</v>
      </c>
      <c r="AX202" s="13" t="s">
        <v>68</v>
      </c>
      <c r="AY202" s="135" t="s">
        <v>168</v>
      </c>
    </row>
    <row r="203" spans="1:51" s="13" customFormat="1" ht="12">
      <c r="A203" s="306"/>
      <c r="B203" s="307"/>
      <c r="C203" s="306"/>
      <c r="D203" s="308" t="s">
        <v>179</v>
      </c>
      <c r="E203" s="309" t="s">
        <v>3</v>
      </c>
      <c r="F203" s="310" t="s">
        <v>2162</v>
      </c>
      <c r="G203" s="306"/>
      <c r="H203" s="309" t="s">
        <v>3</v>
      </c>
      <c r="I203" s="267"/>
      <c r="J203" s="306"/>
      <c r="K203" s="306"/>
      <c r="L203" s="134"/>
      <c r="M203" s="136"/>
      <c r="N203" s="137"/>
      <c r="O203" s="137"/>
      <c r="P203" s="137"/>
      <c r="Q203" s="137"/>
      <c r="R203" s="137"/>
      <c r="S203" s="137"/>
      <c r="T203" s="138"/>
      <c r="AT203" s="135" t="s">
        <v>179</v>
      </c>
      <c r="AU203" s="135" t="s">
        <v>78</v>
      </c>
      <c r="AV203" s="13" t="s">
        <v>76</v>
      </c>
      <c r="AW203" s="13" t="s">
        <v>30</v>
      </c>
      <c r="AX203" s="13" t="s">
        <v>68</v>
      </c>
      <c r="AY203" s="135" t="s">
        <v>168</v>
      </c>
    </row>
    <row r="204" spans="1:51" s="14" customFormat="1" ht="12">
      <c r="A204" s="311"/>
      <c r="B204" s="312"/>
      <c r="C204" s="311"/>
      <c r="D204" s="308" t="s">
        <v>179</v>
      </c>
      <c r="E204" s="313" t="s">
        <v>3</v>
      </c>
      <c r="F204" s="314" t="s">
        <v>2167</v>
      </c>
      <c r="G204" s="311"/>
      <c r="H204" s="315">
        <v>3.25</v>
      </c>
      <c r="I204" s="268"/>
      <c r="J204" s="311"/>
      <c r="K204" s="311"/>
      <c r="L204" s="139"/>
      <c r="M204" s="141"/>
      <c r="N204" s="142"/>
      <c r="O204" s="142"/>
      <c r="P204" s="142"/>
      <c r="Q204" s="142"/>
      <c r="R204" s="142"/>
      <c r="S204" s="142"/>
      <c r="T204" s="143"/>
      <c r="AT204" s="140" t="s">
        <v>179</v>
      </c>
      <c r="AU204" s="140" t="s">
        <v>78</v>
      </c>
      <c r="AV204" s="14" t="s">
        <v>78</v>
      </c>
      <c r="AW204" s="14" t="s">
        <v>30</v>
      </c>
      <c r="AX204" s="14" t="s">
        <v>68</v>
      </c>
      <c r="AY204" s="140" t="s">
        <v>168</v>
      </c>
    </row>
    <row r="205" spans="1:51" s="14" customFormat="1" ht="12">
      <c r="A205" s="311"/>
      <c r="B205" s="312"/>
      <c r="C205" s="311"/>
      <c r="D205" s="308" t="s">
        <v>179</v>
      </c>
      <c r="E205" s="313" t="s">
        <v>3</v>
      </c>
      <c r="F205" s="314" t="s">
        <v>2168</v>
      </c>
      <c r="G205" s="311"/>
      <c r="H205" s="315">
        <v>0.525</v>
      </c>
      <c r="I205" s="268"/>
      <c r="J205" s="311"/>
      <c r="K205" s="311"/>
      <c r="L205" s="139"/>
      <c r="M205" s="141"/>
      <c r="N205" s="142"/>
      <c r="O205" s="142"/>
      <c r="P205" s="142"/>
      <c r="Q205" s="142"/>
      <c r="R205" s="142"/>
      <c r="S205" s="142"/>
      <c r="T205" s="143"/>
      <c r="AT205" s="140" t="s">
        <v>179</v>
      </c>
      <c r="AU205" s="140" t="s">
        <v>78</v>
      </c>
      <c r="AV205" s="14" t="s">
        <v>78</v>
      </c>
      <c r="AW205" s="14" t="s">
        <v>30</v>
      </c>
      <c r="AX205" s="14" t="s">
        <v>68</v>
      </c>
      <c r="AY205" s="140" t="s">
        <v>168</v>
      </c>
    </row>
    <row r="206" spans="1:51" s="15" customFormat="1" ht="12">
      <c r="A206" s="316"/>
      <c r="B206" s="317"/>
      <c r="C206" s="316"/>
      <c r="D206" s="308" t="s">
        <v>179</v>
      </c>
      <c r="E206" s="318" t="s">
        <v>3</v>
      </c>
      <c r="F206" s="319" t="s">
        <v>186</v>
      </c>
      <c r="G206" s="316"/>
      <c r="H206" s="320">
        <v>3.775</v>
      </c>
      <c r="I206" s="269"/>
      <c r="J206" s="316"/>
      <c r="K206" s="316"/>
      <c r="L206" s="144"/>
      <c r="M206" s="146"/>
      <c r="N206" s="147"/>
      <c r="O206" s="147"/>
      <c r="P206" s="147"/>
      <c r="Q206" s="147"/>
      <c r="R206" s="147"/>
      <c r="S206" s="147"/>
      <c r="T206" s="148"/>
      <c r="AT206" s="145" t="s">
        <v>179</v>
      </c>
      <c r="AU206" s="145" t="s">
        <v>78</v>
      </c>
      <c r="AV206" s="15" t="s">
        <v>175</v>
      </c>
      <c r="AW206" s="15" t="s">
        <v>30</v>
      </c>
      <c r="AX206" s="15" t="s">
        <v>76</v>
      </c>
      <c r="AY206" s="145" t="s">
        <v>168</v>
      </c>
    </row>
    <row r="207" spans="1:65" s="2" customFormat="1" ht="16.5" customHeight="1">
      <c r="A207" s="273"/>
      <c r="B207" s="276"/>
      <c r="C207" s="298" t="s">
        <v>354</v>
      </c>
      <c r="D207" s="298" t="s">
        <v>170</v>
      </c>
      <c r="E207" s="299" t="s">
        <v>273</v>
      </c>
      <c r="F207" s="300" t="s">
        <v>274</v>
      </c>
      <c r="G207" s="301" t="s">
        <v>263</v>
      </c>
      <c r="H207" s="302">
        <v>3.775</v>
      </c>
      <c r="I207" s="266"/>
      <c r="J207" s="303">
        <f>ROUND(I207*H207,2)</f>
        <v>0</v>
      </c>
      <c r="K207" s="300" t="s">
        <v>174</v>
      </c>
      <c r="L207" s="32"/>
      <c r="M207" s="126" t="s">
        <v>3</v>
      </c>
      <c r="N207" s="127" t="s">
        <v>39</v>
      </c>
      <c r="O207" s="128">
        <v>0.083</v>
      </c>
      <c r="P207" s="128">
        <f>O207*H207</f>
        <v>0.313325</v>
      </c>
      <c r="Q207" s="128">
        <v>0</v>
      </c>
      <c r="R207" s="128">
        <f>Q207*H207</f>
        <v>0</v>
      </c>
      <c r="S207" s="128">
        <v>0</v>
      </c>
      <c r="T207" s="129">
        <f>S207*H207</f>
        <v>0</v>
      </c>
      <c r="U207" s="31"/>
      <c r="V207" s="31"/>
      <c r="W207" s="31"/>
      <c r="X207" s="31"/>
      <c r="Y207" s="31"/>
      <c r="Z207" s="31"/>
      <c r="AA207" s="31"/>
      <c r="AB207" s="31"/>
      <c r="AC207" s="31"/>
      <c r="AD207" s="31"/>
      <c r="AE207" s="31"/>
      <c r="AR207" s="130" t="s">
        <v>175</v>
      </c>
      <c r="AT207" s="130" t="s">
        <v>170</v>
      </c>
      <c r="AU207" s="130" t="s">
        <v>78</v>
      </c>
      <c r="AY207" s="19" t="s">
        <v>168</v>
      </c>
      <c r="BE207" s="131">
        <f>IF(N207="základní",J207,0)</f>
        <v>0</v>
      </c>
      <c r="BF207" s="131">
        <f>IF(N207="snížená",J207,0)</f>
        <v>0</v>
      </c>
      <c r="BG207" s="131">
        <f>IF(N207="zákl. přenesená",J207,0)</f>
        <v>0</v>
      </c>
      <c r="BH207" s="131">
        <f>IF(N207="sníž. přenesená",J207,0)</f>
        <v>0</v>
      </c>
      <c r="BI207" s="131">
        <f>IF(N207="nulová",J207,0)</f>
        <v>0</v>
      </c>
      <c r="BJ207" s="19" t="s">
        <v>76</v>
      </c>
      <c r="BK207" s="131">
        <f>ROUND(I207*H207,2)</f>
        <v>0</v>
      </c>
      <c r="BL207" s="19" t="s">
        <v>175</v>
      </c>
      <c r="BM207" s="130" t="s">
        <v>2169</v>
      </c>
    </row>
    <row r="208" spans="1:47" s="2" customFormat="1" ht="12">
      <c r="A208" s="273"/>
      <c r="B208" s="276"/>
      <c r="C208" s="273"/>
      <c r="D208" s="304" t="s">
        <v>177</v>
      </c>
      <c r="E208" s="273"/>
      <c r="F208" s="305" t="s">
        <v>276</v>
      </c>
      <c r="G208" s="273"/>
      <c r="H208" s="273"/>
      <c r="I208" s="263"/>
      <c r="J208" s="273"/>
      <c r="K208" s="273"/>
      <c r="L208" s="32"/>
      <c r="M208" s="132"/>
      <c r="N208" s="133"/>
      <c r="O208" s="50"/>
      <c r="P208" s="50"/>
      <c r="Q208" s="50"/>
      <c r="R208" s="50"/>
      <c r="S208" s="50"/>
      <c r="T208" s="51"/>
      <c r="U208" s="31"/>
      <c r="V208" s="31"/>
      <c r="W208" s="31"/>
      <c r="X208" s="31"/>
      <c r="Y208" s="31"/>
      <c r="Z208" s="31"/>
      <c r="AA208" s="31"/>
      <c r="AB208" s="31"/>
      <c r="AC208" s="31"/>
      <c r="AD208" s="31"/>
      <c r="AE208" s="31"/>
      <c r="AT208" s="19" t="s">
        <v>177</v>
      </c>
      <c r="AU208" s="19" t="s">
        <v>78</v>
      </c>
    </row>
    <row r="209" spans="1:63" s="12" customFormat="1" ht="22.9" customHeight="1">
      <c r="A209" s="291"/>
      <c r="B209" s="292"/>
      <c r="C209" s="291"/>
      <c r="D209" s="293" t="s">
        <v>67</v>
      </c>
      <c r="E209" s="296" t="s">
        <v>199</v>
      </c>
      <c r="F209" s="296" t="s">
        <v>302</v>
      </c>
      <c r="G209" s="291"/>
      <c r="H209" s="291"/>
      <c r="I209" s="271"/>
      <c r="J209" s="297">
        <f>BK209</f>
        <v>0</v>
      </c>
      <c r="K209" s="291"/>
      <c r="L209" s="118"/>
      <c r="M209" s="120"/>
      <c r="N209" s="121"/>
      <c r="O209" s="121"/>
      <c r="P209" s="122">
        <f>SUM(P210:P307)</f>
        <v>43.683643000000004</v>
      </c>
      <c r="Q209" s="121"/>
      <c r="R209" s="122">
        <f>SUM(R210:R307)</f>
        <v>11.4882552</v>
      </c>
      <c r="S209" s="121"/>
      <c r="T209" s="123">
        <f>SUM(T210:T307)</f>
        <v>0</v>
      </c>
      <c r="AR209" s="119" t="s">
        <v>76</v>
      </c>
      <c r="AT209" s="124" t="s">
        <v>67</v>
      </c>
      <c r="AU209" s="124" t="s">
        <v>76</v>
      </c>
      <c r="AY209" s="119" t="s">
        <v>168</v>
      </c>
      <c r="BK209" s="125">
        <f>SUM(BK210:BK307)</f>
        <v>0</v>
      </c>
    </row>
    <row r="210" spans="1:65" s="2" customFormat="1" ht="21.75" customHeight="1">
      <c r="A210" s="273"/>
      <c r="B210" s="276"/>
      <c r="C210" s="298" t="s">
        <v>8</v>
      </c>
      <c r="D210" s="298" t="s">
        <v>170</v>
      </c>
      <c r="E210" s="299" t="s">
        <v>2170</v>
      </c>
      <c r="F210" s="300" t="s">
        <v>2171</v>
      </c>
      <c r="G210" s="301" t="s">
        <v>326</v>
      </c>
      <c r="H210" s="302">
        <v>4</v>
      </c>
      <c r="I210" s="266"/>
      <c r="J210" s="303">
        <f>ROUND(I210*H210,2)</f>
        <v>0</v>
      </c>
      <c r="K210" s="300" t="s">
        <v>174</v>
      </c>
      <c r="L210" s="32"/>
      <c r="M210" s="126" t="s">
        <v>3</v>
      </c>
      <c r="N210" s="127" t="s">
        <v>39</v>
      </c>
      <c r="O210" s="128">
        <v>0.195</v>
      </c>
      <c r="P210" s="128">
        <f>O210*H210</f>
        <v>0.78</v>
      </c>
      <c r="Q210" s="128">
        <v>0.01262</v>
      </c>
      <c r="R210" s="128">
        <f>Q210*H210</f>
        <v>0.05048</v>
      </c>
      <c r="S210" s="128">
        <v>0</v>
      </c>
      <c r="T210" s="129">
        <f>S210*H210</f>
        <v>0</v>
      </c>
      <c r="U210" s="31"/>
      <c r="V210" s="31"/>
      <c r="W210" s="31"/>
      <c r="X210" s="31"/>
      <c r="Y210" s="31"/>
      <c r="Z210" s="31"/>
      <c r="AA210" s="31"/>
      <c r="AB210" s="31"/>
      <c r="AC210" s="31"/>
      <c r="AD210" s="31"/>
      <c r="AE210" s="31"/>
      <c r="AR210" s="130" t="s">
        <v>175</v>
      </c>
      <c r="AT210" s="130" t="s">
        <v>170</v>
      </c>
      <c r="AU210" s="130" t="s">
        <v>78</v>
      </c>
      <c r="AY210" s="19" t="s">
        <v>168</v>
      </c>
      <c r="BE210" s="131">
        <f>IF(N210="základní",J210,0)</f>
        <v>0</v>
      </c>
      <c r="BF210" s="131">
        <f>IF(N210="snížená",J210,0)</f>
        <v>0</v>
      </c>
      <c r="BG210" s="131">
        <f>IF(N210="zákl. přenesená",J210,0)</f>
        <v>0</v>
      </c>
      <c r="BH210" s="131">
        <f>IF(N210="sníž. přenesená",J210,0)</f>
        <v>0</v>
      </c>
      <c r="BI210" s="131">
        <f>IF(N210="nulová",J210,0)</f>
        <v>0</v>
      </c>
      <c r="BJ210" s="19" t="s">
        <v>76</v>
      </c>
      <c r="BK210" s="131">
        <f>ROUND(I210*H210,2)</f>
        <v>0</v>
      </c>
      <c r="BL210" s="19" t="s">
        <v>175</v>
      </c>
      <c r="BM210" s="130" t="s">
        <v>2172</v>
      </c>
    </row>
    <row r="211" spans="1:47" s="2" customFormat="1" ht="12">
      <c r="A211" s="273"/>
      <c r="B211" s="276"/>
      <c r="C211" s="273"/>
      <c r="D211" s="304" t="s">
        <v>177</v>
      </c>
      <c r="E211" s="273"/>
      <c r="F211" s="305" t="s">
        <v>2173</v>
      </c>
      <c r="G211" s="273"/>
      <c r="H211" s="273"/>
      <c r="I211" s="263"/>
      <c r="J211" s="273"/>
      <c r="K211" s="273"/>
      <c r="L211" s="32"/>
      <c r="M211" s="132"/>
      <c r="N211" s="133"/>
      <c r="O211" s="50"/>
      <c r="P211" s="50"/>
      <c r="Q211" s="50"/>
      <c r="R211" s="50"/>
      <c r="S211" s="50"/>
      <c r="T211" s="51"/>
      <c r="U211" s="31"/>
      <c r="V211" s="31"/>
      <c r="W211" s="31"/>
      <c r="X211" s="31"/>
      <c r="Y211" s="31"/>
      <c r="Z211" s="31"/>
      <c r="AA211" s="31"/>
      <c r="AB211" s="31"/>
      <c r="AC211" s="31"/>
      <c r="AD211" s="31"/>
      <c r="AE211" s="31"/>
      <c r="AT211" s="19" t="s">
        <v>177</v>
      </c>
      <c r="AU211" s="19" t="s">
        <v>78</v>
      </c>
    </row>
    <row r="212" spans="1:51" s="13" customFormat="1" ht="12">
      <c r="A212" s="306"/>
      <c r="B212" s="307"/>
      <c r="C212" s="306"/>
      <c r="D212" s="308" t="s">
        <v>179</v>
      </c>
      <c r="E212" s="309" t="s">
        <v>3</v>
      </c>
      <c r="F212" s="310" t="s">
        <v>2093</v>
      </c>
      <c r="G212" s="306"/>
      <c r="H212" s="309" t="s">
        <v>3</v>
      </c>
      <c r="I212" s="267"/>
      <c r="J212" s="306"/>
      <c r="K212" s="306"/>
      <c r="L212" s="134"/>
      <c r="M212" s="136"/>
      <c r="N212" s="137"/>
      <c r="O212" s="137"/>
      <c r="P212" s="137"/>
      <c r="Q212" s="137"/>
      <c r="R212" s="137"/>
      <c r="S212" s="137"/>
      <c r="T212" s="138"/>
      <c r="AT212" s="135" t="s">
        <v>179</v>
      </c>
      <c r="AU212" s="135" t="s">
        <v>78</v>
      </c>
      <c r="AV212" s="13" t="s">
        <v>76</v>
      </c>
      <c r="AW212" s="13" t="s">
        <v>30</v>
      </c>
      <c r="AX212" s="13" t="s">
        <v>68</v>
      </c>
      <c r="AY212" s="135" t="s">
        <v>168</v>
      </c>
    </row>
    <row r="213" spans="1:51" s="13" customFormat="1" ht="12">
      <c r="A213" s="306"/>
      <c r="B213" s="307"/>
      <c r="C213" s="306"/>
      <c r="D213" s="308" t="s">
        <v>179</v>
      </c>
      <c r="E213" s="309" t="s">
        <v>3</v>
      </c>
      <c r="F213" s="310" t="s">
        <v>2174</v>
      </c>
      <c r="G213" s="306"/>
      <c r="H213" s="309" t="s">
        <v>3</v>
      </c>
      <c r="I213" s="267"/>
      <c r="J213" s="306"/>
      <c r="K213" s="306"/>
      <c r="L213" s="134"/>
      <c r="M213" s="136"/>
      <c r="N213" s="137"/>
      <c r="O213" s="137"/>
      <c r="P213" s="137"/>
      <c r="Q213" s="137"/>
      <c r="R213" s="137"/>
      <c r="S213" s="137"/>
      <c r="T213" s="138"/>
      <c r="AT213" s="135" t="s">
        <v>179</v>
      </c>
      <c r="AU213" s="135" t="s">
        <v>78</v>
      </c>
      <c r="AV213" s="13" t="s">
        <v>76</v>
      </c>
      <c r="AW213" s="13" t="s">
        <v>30</v>
      </c>
      <c r="AX213" s="13" t="s">
        <v>68</v>
      </c>
      <c r="AY213" s="135" t="s">
        <v>168</v>
      </c>
    </row>
    <row r="214" spans="1:51" s="14" customFormat="1" ht="12">
      <c r="A214" s="311"/>
      <c r="B214" s="312"/>
      <c r="C214" s="311"/>
      <c r="D214" s="308" t="s">
        <v>179</v>
      </c>
      <c r="E214" s="313" t="s">
        <v>3</v>
      </c>
      <c r="F214" s="314" t="s">
        <v>2175</v>
      </c>
      <c r="G214" s="311"/>
      <c r="H214" s="315">
        <v>2</v>
      </c>
      <c r="I214" s="268"/>
      <c r="J214" s="311"/>
      <c r="K214" s="311"/>
      <c r="L214" s="139"/>
      <c r="M214" s="141"/>
      <c r="N214" s="142"/>
      <c r="O214" s="142"/>
      <c r="P214" s="142"/>
      <c r="Q214" s="142"/>
      <c r="R214" s="142"/>
      <c r="S214" s="142"/>
      <c r="T214" s="143"/>
      <c r="AT214" s="140" t="s">
        <v>179</v>
      </c>
      <c r="AU214" s="140" t="s">
        <v>78</v>
      </c>
      <c r="AV214" s="14" t="s">
        <v>78</v>
      </c>
      <c r="AW214" s="14" t="s">
        <v>30</v>
      </c>
      <c r="AX214" s="14" t="s">
        <v>68</v>
      </c>
      <c r="AY214" s="140" t="s">
        <v>168</v>
      </c>
    </row>
    <row r="215" spans="1:51" s="14" customFormat="1" ht="12">
      <c r="A215" s="311"/>
      <c r="B215" s="312"/>
      <c r="C215" s="311"/>
      <c r="D215" s="308" t="s">
        <v>179</v>
      </c>
      <c r="E215" s="313" t="s">
        <v>3</v>
      </c>
      <c r="F215" s="314" t="s">
        <v>2176</v>
      </c>
      <c r="G215" s="311"/>
      <c r="H215" s="315">
        <v>1</v>
      </c>
      <c r="I215" s="268"/>
      <c r="J215" s="311"/>
      <c r="K215" s="311"/>
      <c r="L215" s="139"/>
      <c r="M215" s="141"/>
      <c r="N215" s="142"/>
      <c r="O215" s="142"/>
      <c r="P215" s="142"/>
      <c r="Q215" s="142"/>
      <c r="R215" s="142"/>
      <c r="S215" s="142"/>
      <c r="T215" s="143"/>
      <c r="AT215" s="140" t="s">
        <v>179</v>
      </c>
      <c r="AU215" s="140" t="s">
        <v>78</v>
      </c>
      <c r="AV215" s="14" t="s">
        <v>78</v>
      </c>
      <c r="AW215" s="14" t="s">
        <v>30</v>
      </c>
      <c r="AX215" s="14" t="s">
        <v>68</v>
      </c>
      <c r="AY215" s="140" t="s">
        <v>168</v>
      </c>
    </row>
    <row r="216" spans="1:51" s="14" customFormat="1" ht="12">
      <c r="A216" s="311"/>
      <c r="B216" s="312"/>
      <c r="C216" s="311"/>
      <c r="D216" s="308" t="s">
        <v>179</v>
      </c>
      <c r="E216" s="313" t="s">
        <v>3</v>
      </c>
      <c r="F216" s="314" t="s">
        <v>2177</v>
      </c>
      <c r="G216" s="311"/>
      <c r="H216" s="315">
        <v>1</v>
      </c>
      <c r="I216" s="268"/>
      <c r="J216" s="311"/>
      <c r="K216" s="311"/>
      <c r="L216" s="139"/>
      <c r="M216" s="141"/>
      <c r="N216" s="142"/>
      <c r="O216" s="142"/>
      <c r="P216" s="142"/>
      <c r="Q216" s="142"/>
      <c r="R216" s="142"/>
      <c r="S216" s="142"/>
      <c r="T216" s="143"/>
      <c r="AT216" s="140" t="s">
        <v>179</v>
      </c>
      <c r="AU216" s="140" t="s">
        <v>78</v>
      </c>
      <c r="AV216" s="14" t="s">
        <v>78</v>
      </c>
      <c r="AW216" s="14" t="s">
        <v>30</v>
      </c>
      <c r="AX216" s="14" t="s">
        <v>68</v>
      </c>
      <c r="AY216" s="140" t="s">
        <v>168</v>
      </c>
    </row>
    <row r="217" spans="1:51" s="15" customFormat="1" ht="12">
      <c r="A217" s="316"/>
      <c r="B217" s="317"/>
      <c r="C217" s="316"/>
      <c r="D217" s="308" t="s">
        <v>179</v>
      </c>
      <c r="E217" s="318" t="s">
        <v>3</v>
      </c>
      <c r="F217" s="319" t="s">
        <v>186</v>
      </c>
      <c r="G217" s="316"/>
      <c r="H217" s="320">
        <v>4</v>
      </c>
      <c r="I217" s="269"/>
      <c r="J217" s="316"/>
      <c r="K217" s="316"/>
      <c r="L217" s="144"/>
      <c r="M217" s="146"/>
      <c r="N217" s="147"/>
      <c r="O217" s="147"/>
      <c r="P217" s="147"/>
      <c r="Q217" s="147"/>
      <c r="R217" s="147"/>
      <c r="S217" s="147"/>
      <c r="T217" s="148"/>
      <c r="AT217" s="145" t="s">
        <v>179</v>
      </c>
      <c r="AU217" s="145" t="s">
        <v>78</v>
      </c>
      <c r="AV217" s="15" t="s">
        <v>175</v>
      </c>
      <c r="AW217" s="15" t="s">
        <v>30</v>
      </c>
      <c r="AX217" s="15" t="s">
        <v>76</v>
      </c>
      <c r="AY217" s="145" t="s">
        <v>168</v>
      </c>
    </row>
    <row r="218" spans="1:65" s="2" customFormat="1" ht="24.2" customHeight="1">
      <c r="A218" s="273"/>
      <c r="B218" s="276"/>
      <c r="C218" s="298" t="s">
        <v>361</v>
      </c>
      <c r="D218" s="298" t="s">
        <v>170</v>
      </c>
      <c r="E218" s="299" t="s">
        <v>2178</v>
      </c>
      <c r="F218" s="300" t="s">
        <v>2179</v>
      </c>
      <c r="G218" s="301" t="s">
        <v>173</v>
      </c>
      <c r="H218" s="302">
        <v>2.62</v>
      </c>
      <c r="I218" s="266"/>
      <c r="J218" s="303">
        <f>ROUND(I218*H218,2)</f>
        <v>0</v>
      </c>
      <c r="K218" s="300" t="s">
        <v>174</v>
      </c>
      <c r="L218" s="32"/>
      <c r="M218" s="126" t="s">
        <v>3</v>
      </c>
      <c r="N218" s="127" t="s">
        <v>39</v>
      </c>
      <c r="O218" s="128">
        <v>3.842</v>
      </c>
      <c r="P218" s="128">
        <f>O218*H218</f>
        <v>10.066040000000001</v>
      </c>
      <c r="Q218" s="128">
        <v>1.8775</v>
      </c>
      <c r="R218" s="128">
        <f>Q218*H218</f>
        <v>4.91905</v>
      </c>
      <c r="S218" s="128">
        <v>0</v>
      </c>
      <c r="T218" s="129">
        <f>S218*H218</f>
        <v>0</v>
      </c>
      <c r="U218" s="31"/>
      <c r="V218" s="31"/>
      <c r="W218" s="31"/>
      <c r="X218" s="31"/>
      <c r="Y218" s="31"/>
      <c r="Z218" s="31"/>
      <c r="AA218" s="31"/>
      <c r="AB218" s="31"/>
      <c r="AC218" s="31"/>
      <c r="AD218" s="31"/>
      <c r="AE218" s="31"/>
      <c r="AR218" s="130" t="s">
        <v>175</v>
      </c>
      <c r="AT218" s="130" t="s">
        <v>170</v>
      </c>
      <c r="AU218" s="130" t="s">
        <v>78</v>
      </c>
      <c r="AY218" s="19" t="s">
        <v>168</v>
      </c>
      <c r="BE218" s="131">
        <f>IF(N218="základní",J218,0)</f>
        <v>0</v>
      </c>
      <c r="BF218" s="131">
        <f>IF(N218="snížená",J218,0)</f>
        <v>0</v>
      </c>
      <c r="BG218" s="131">
        <f>IF(N218="zákl. přenesená",J218,0)</f>
        <v>0</v>
      </c>
      <c r="BH218" s="131">
        <f>IF(N218="sníž. přenesená",J218,0)</f>
        <v>0</v>
      </c>
      <c r="BI218" s="131">
        <f>IF(N218="nulová",J218,0)</f>
        <v>0</v>
      </c>
      <c r="BJ218" s="19" t="s">
        <v>76</v>
      </c>
      <c r="BK218" s="131">
        <f>ROUND(I218*H218,2)</f>
        <v>0</v>
      </c>
      <c r="BL218" s="19" t="s">
        <v>175</v>
      </c>
      <c r="BM218" s="130" t="s">
        <v>2180</v>
      </c>
    </row>
    <row r="219" spans="1:47" s="2" customFormat="1" ht="12">
      <c r="A219" s="273"/>
      <c r="B219" s="276"/>
      <c r="C219" s="273"/>
      <c r="D219" s="304" t="s">
        <v>177</v>
      </c>
      <c r="E219" s="273"/>
      <c r="F219" s="305" t="s">
        <v>2181</v>
      </c>
      <c r="G219" s="273"/>
      <c r="H219" s="273"/>
      <c r="I219" s="263"/>
      <c r="J219" s="273"/>
      <c r="K219" s="273"/>
      <c r="L219" s="32"/>
      <c r="M219" s="132"/>
      <c r="N219" s="133"/>
      <c r="O219" s="50"/>
      <c r="P219" s="50"/>
      <c r="Q219" s="50"/>
      <c r="R219" s="50"/>
      <c r="S219" s="50"/>
      <c r="T219" s="51"/>
      <c r="U219" s="31"/>
      <c r="V219" s="31"/>
      <c r="W219" s="31"/>
      <c r="X219" s="31"/>
      <c r="Y219" s="31"/>
      <c r="Z219" s="31"/>
      <c r="AA219" s="31"/>
      <c r="AB219" s="31"/>
      <c r="AC219" s="31"/>
      <c r="AD219" s="31"/>
      <c r="AE219" s="31"/>
      <c r="AT219" s="19" t="s">
        <v>177</v>
      </c>
      <c r="AU219" s="19" t="s">
        <v>78</v>
      </c>
    </row>
    <row r="220" spans="1:51" s="13" customFormat="1" ht="12">
      <c r="A220" s="306"/>
      <c r="B220" s="307"/>
      <c r="C220" s="306"/>
      <c r="D220" s="308" t="s">
        <v>179</v>
      </c>
      <c r="E220" s="309" t="s">
        <v>3</v>
      </c>
      <c r="F220" s="310" t="s">
        <v>2182</v>
      </c>
      <c r="G220" s="306"/>
      <c r="H220" s="309" t="s">
        <v>3</v>
      </c>
      <c r="I220" s="267"/>
      <c r="J220" s="306"/>
      <c r="K220" s="306"/>
      <c r="L220" s="134"/>
      <c r="M220" s="136"/>
      <c r="N220" s="137"/>
      <c r="O220" s="137"/>
      <c r="P220" s="137"/>
      <c r="Q220" s="137"/>
      <c r="R220" s="137"/>
      <c r="S220" s="137"/>
      <c r="T220" s="138"/>
      <c r="AT220" s="135" t="s">
        <v>179</v>
      </c>
      <c r="AU220" s="135" t="s">
        <v>78</v>
      </c>
      <c r="AV220" s="13" t="s">
        <v>76</v>
      </c>
      <c r="AW220" s="13" t="s">
        <v>30</v>
      </c>
      <c r="AX220" s="13" t="s">
        <v>68</v>
      </c>
      <c r="AY220" s="135" t="s">
        <v>168</v>
      </c>
    </row>
    <row r="221" spans="1:51" s="13" customFormat="1" ht="12">
      <c r="A221" s="306"/>
      <c r="B221" s="307"/>
      <c r="C221" s="306"/>
      <c r="D221" s="308" t="s">
        <v>179</v>
      </c>
      <c r="E221" s="309" t="s">
        <v>3</v>
      </c>
      <c r="F221" s="310" t="s">
        <v>2183</v>
      </c>
      <c r="G221" s="306"/>
      <c r="H221" s="309" t="s">
        <v>3</v>
      </c>
      <c r="I221" s="267"/>
      <c r="J221" s="306"/>
      <c r="K221" s="306"/>
      <c r="L221" s="134"/>
      <c r="M221" s="136"/>
      <c r="N221" s="137"/>
      <c r="O221" s="137"/>
      <c r="P221" s="137"/>
      <c r="Q221" s="137"/>
      <c r="R221" s="137"/>
      <c r="S221" s="137"/>
      <c r="T221" s="138"/>
      <c r="AT221" s="135" t="s">
        <v>179</v>
      </c>
      <c r="AU221" s="135" t="s">
        <v>78</v>
      </c>
      <c r="AV221" s="13" t="s">
        <v>76</v>
      </c>
      <c r="AW221" s="13" t="s">
        <v>30</v>
      </c>
      <c r="AX221" s="13" t="s">
        <v>68</v>
      </c>
      <c r="AY221" s="135" t="s">
        <v>168</v>
      </c>
    </row>
    <row r="222" spans="1:51" s="13" customFormat="1" ht="12">
      <c r="A222" s="306"/>
      <c r="B222" s="307"/>
      <c r="C222" s="306"/>
      <c r="D222" s="308" t="s">
        <v>179</v>
      </c>
      <c r="E222" s="309" t="s">
        <v>3</v>
      </c>
      <c r="F222" s="310" t="s">
        <v>2184</v>
      </c>
      <c r="G222" s="306"/>
      <c r="H222" s="309" t="s">
        <v>3</v>
      </c>
      <c r="I222" s="267"/>
      <c r="J222" s="306"/>
      <c r="K222" s="306"/>
      <c r="L222" s="134"/>
      <c r="M222" s="136"/>
      <c r="N222" s="137"/>
      <c r="O222" s="137"/>
      <c r="P222" s="137"/>
      <c r="Q222" s="137"/>
      <c r="R222" s="137"/>
      <c r="S222" s="137"/>
      <c r="T222" s="138"/>
      <c r="AT222" s="135" t="s">
        <v>179</v>
      </c>
      <c r="AU222" s="135" t="s">
        <v>78</v>
      </c>
      <c r="AV222" s="13" t="s">
        <v>76</v>
      </c>
      <c r="AW222" s="13" t="s">
        <v>30</v>
      </c>
      <c r="AX222" s="13" t="s">
        <v>68</v>
      </c>
      <c r="AY222" s="135" t="s">
        <v>168</v>
      </c>
    </row>
    <row r="223" spans="1:51" s="14" customFormat="1" ht="12">
      <c r="A223" s="311"/>
      <c r="B223" s="312"/>
      <c r="C223" s="311"/>
      <c r="D223" s="308" t="s">
        <v>179</v>
      </c>
      <c r="E223" s="313" t="s">
        <v>3</v>
      </c>
      <c r="F223" s="314" t="s">
        <v>2185</v>
      </c>
      <c r="G223" s="311"/>
      <c r="H223" s="315">
        <v>0.544</v>
      </c>
      <c r="I223" s="268"/>
      <c r="J223" s="311"/>
      <c r="K223" s="311"/>
      <c r="L223" s="139"/>
      <c r="M223" s="141"/>
      <c r="N223" s="142"/>
      <c r="O223" s="142"/>
      <c r="P223" s="142"/>
      <c r="Q223" s="142"/>
      <c r="R223" s="142"/>
      <c r="S223" s="142"/>
      <c r="T223" s="143"/>
      <c r="AT223" s="140" t="s">
        <v>179</v>
      </c>
      <c r="AU223" s="140" t="s">
        <v>78</v>
      </c>
      <c r="AV223" s="14" t="s">
        <v>78</v>
      </c>
      <c r="AW223" s="14" t="s">
        <v>30</v>
      </c>
      <c r="AX223" s="14" t="s">
        <v>68</v>
      </c>
      <c r="AY223" s="140" t="s">
        <v>168</v>
      </c>
    </row>
    <row r="224" spans="1:51" s="13" customFormat="1" ht="12">
      <c r="A224" s="306"/>
      <c r="B224" s="307"/>
      <c r="C224" s="306"/>
      <c r="D224" s="308" t="s">
        <v>179</v>
      </c>
      <c r="E224" s="309" t="s">
        <v>3</v>
      </c>
      <c r="F224" s="310" t="s">
        <v>2186</v>
      </c>
      <c r="G224" s="306"/>
      <c r="H224" s="309" t="s">
        <v>3</v>
      </c>
      <c r="I224" s="267"/>
      <c r="J224" s="306"/>
      <c r="K224" s="306"/>
      <c r="L224" s="134"/>
      <c r="M224" s="136"/>
      <c r="N224" s="137"/>
      <c r="O224" s="137"/>
      <c r="P224" s="137"/>
      <c r="Q224" s="137"/>
      <c r="R224" s="137"/>
      <c r="S224" s="137"/>
      <c r="T224" s="138"/>
      <c r="AT224" s="135" t="s">
        <v>179</v>
      </c>
      <c r="AU224" s="135" t="s">
        <v>78</v>
      </c>
      <c r="AV224" s="13" t="s">
        <v>76</v>
      </c>
      <c r="AW224" s="13" t="s">
        <v>30</v>
      </c>
      <c r="AX224" s="13" t="s">
        <v>68</v>
      </c>
      <c r="AY224" s="135" t="s">
        <v>168</v>
      </c>
    </row>
    <row r="225" spans="1:51" s="14" customFormat="1" ht="12">
      <c r="A225" s="311"/>
      <c r="B225" s="312"/>
      <c r="C225" s="311"/>
      <c r="D225" s="308" t="s">
        <v>179</v>
      </c>
      <c r="E225" s="313" t="s">
        <v>3</v>
      </c>
      <c r="F225" s="314" t="s">
        <v>2187</v>
      </c>
      <c r="G225" s="311"/>
      <c r="H225" s="315">
        <v>0.48</v>
      </c>
      <c r="I225" s="268"/>
      <c r="J225" s="311"/>
      <c r="K225" s="311"/>
      <c r="L225" s="139"/>
      <c r="M225" s="141"/>
      <c r="N225" s="142"/>
      <c r="O225" s="142"/>
      <c r="P225" s="142"/>
      <c r="Q225" s="142"/>
      <c r="R225" s="142"/>
      <c r="S225" s="142"/>
      <c r="T225" s="143"/>
      <c r="AT225" s="140" t="s">
        <v>179</v>
      </c>
      <c r="AU225" s="140" t="s">
        <v>78</v>
      </c>
      <c r="AV225" s="14" t="s">
        <v>78</v>
      </c>
      <c r="AW225" s="14" t="s">
        <v>30</v>
      </c>
      <c r="AX225" s="14" t="s">
        <v>68</v>
      </c>
      <c r="AY225" s="140" t="s">
        <v>168</v>
      </c>
    </row>
    <row r="226" spans="1:51" s="13" customFormat="1" ht="12">
      <c r="A226" s="306"/>
      <c r="B226" s="307"/>
      <c r="C226" s="306"/>
      <c r="D226" s="308" t="s">
        <v>179</v>
      </c>
      <c r="E226" s="309" t="s">
        <v>3</v>
      </c>
      <c r="F226" s="310" t="s">
        <v>2188</v>
      </c>
      <c r="G226" s="306"/>
      <c r="H226" s="309" t="s">
        <v>3</v>
      </c>
      <c r="I226" s="267"/>
      <c r="J226" s="306"/>
      <c r="K226" s="306"/>
      <c r="L226" s="134"/>
      <c r="M226" s="136"/>
      <c r="N226" s="137"/>
      <c r="O226" s="137"/>
      <c r="P226" s="137"/>
      <c r="Q226" s="137"/>
      <c r="R226" s="137"/>
      <c r="S226" s="137"/>
      <c r="T226" s="138"/>
      <c r="AT226" s="135" t="s">
        <v>179</v>
      </c>
      <c r="AU226" s="135" t="s">
        <v>78</v>
      </c>
      <c r="AV226" s="13" t="s">
        <v>76</v>
      </c>
      <c r="AW226" s="13" t="s">
        <v>30</v>
      </c>
      <c r="AX226" s="13" t="s">
        <v>68</v>
      </c>
      <c r="AY226" s="135" t="s">
        <v>168</v>
      </c>
    </row>
    <row r="227" spans="1:51" s="14" customFormat="1" ht="12">
      <c r="A227" s="311"/>
      <c r="B227" s="312"/>
      <c r="C227" s="311"/>
      <c r="D227" s="308" t="s">
        <v>179</v>
      </c>
      <c r="E227" s="313" t="s">
        <v>3</v>
      </c>
      <c r="F227" s="314" t="s">
        <v>2189</v>
      </c>
      <c r="G227" s="311"/>
      <c r="H227" s="315">
        <v>0.546</v>
      </c>
      <c r="I227" s="268"/>
      <c r="J227" s="311"/>
      <c r="K227" s="311"/>
      <c r="L227" s="139"/>
      <c r="M227" s="141"/>
      <c r="N227" s="142"/>
      <c r="O227" s="142"/>
      <c r="P227" s="142"/>
      <c r="Q227" s="142"/>
      <c r="R227" s="142"/>
      <c r="S227" s="142"/>
      <c r="T227" s="143"/>
      <c r="AT227" s="140" t="s">
        <v>179</v>
      </c>
      <c r="AU227" s="140" t="s">
        <v>78</v>
      </c>
      <c r="AV227" s="14" t="s">
        <v>78</v>
      </c>
      <c r="AW227" s="14" t="s">
        <v>30</v>
      </c>
      <c r="AX227" s="14" t="s">
        <v>68</v>
      </c>
      <c r="AY227" s="140" t="s">
        <v>168</v>
      </c>
    </row>
    <row r="228" spans="1:51" s="13" customFormat="1" ht="12">
      <c r="A228" s="306"/>
      <c r="B228" s="307"/>
      <c r="C228" s="306"/>
      <c r="D228" s="308" t="s">
        <v>179</v>
      </c>
      <c r="E228" s="309" t="s">
        <v>3</v>
      </c>
      <c r="F228" s="310" t="s">
        <v>2190</v>
      </c>
      <c r="G228" s="306"/>
      <c r="H228" s="309" t="s">
        <v>3</v>
      </c>
      <c r="I228" s="267"/>
      <c r="J228" s="306"/>
      <c r="K228" s="306"/>
      <c r="L228" s="134"/>
      <c r="M228" s="136"/>
      <c r="N228" s="137"/>
      <c r="O228" s="137"/>
      <c r="P228" s="137"/>
      <c r="Q228" s="137"/>
      <c r="R228" s="137"/>
      <c r="S228" s="137"/>
      <c r="T228" s="138"/>
      <c r="AT228" s="135" t="s">
        <v>179</v>
      </c>
      <c r="AU228" s="135" t="s">
        <v>78</v>
      </c>
      <c r="AV228" s="13" t="s">
        <v>76</v>
      </c>
      <c r="AW228" s="13" t="s">
        <v>30</v>
      </c>
      <c r="AX228" s="13" t="s">
        <v>68</v>
      </c>
      <c r="AY228" s="135" t="s">
        <v>168</v>
      </c>
    </row>
    <row r="229" spans="1:51" s="14" customFormat="1" ht="12">
      <c r="A229" s="311"/>
      <c r="B229" s="312"/>
      <c r="C229" s="311"/>
      <c r="D229" s="308" t="s">
        <v>179</v>
      </c>
      <c r="E229" s="313" t="s">
        <v>3</v>
      </c>
      <c r="F229" s="314" t="s">
        <v>2191</v>
      </c>
      <c r="G229" s="311"/>
      <c r="H229" s="315">
        <v>0.51</v>
      </c>
      <c r="I229" s="268"/>
      <c r="J229" s="311"/>
      <c r="K229" s="311"/>
      <c r="L229" s="139"/>
      <c r="M229" s="141"/>
      <c r="N229" s="142"/>
      <c r="O229" s="142"/>
      <c r="P229" s="142"/>
      <c r="Q229" s="142"/>
      <c r="R229" s="142"/>
      <c r="S229" s="142"/>
      <c r="T229" s="143"/>
      <c r="AT229" s="140" t="s">
        <v>179</v>
      </c>
      <c r="AU229" s="140" t="s">
        <v>78</v>
      </c>
      <c r="AV229" s="14" t="s">
        <v>78</v>
      </c>
      <c r="AW229" s="14" t="s">
        <v>30</v>
      </c>
      <c r="AX229" s="14" t="s">
        <v>68</v>
      </c>
      <c r="AY229" s="140" t="s">
        <v>168</v>
      </c>
    </row>
    <row r="230" spans="1:51" s="13" customFormat="1" ht="12">
      <c r="A230" s="306"/>
      <c r="B230" s="307"/>
      <c r="C230" s="306"/>
      <c r="D230" s="308" t="s">
        <v>179</v>
      </c>
      <c r="E230" s="309" t="s">
        <v>3</v>
      </c>
      <c r="F230" s="310" t="s">
        <v>2192</v>
      </c>
      <c r="G230" s="306"/>
      <c r="H230" s="309" t="s">
        <v>3</v>
      </c>
      <c r="I230" s="267"/>
      <c r="J230" s="306"/>
      <c r="K230" s="306"/>
      <c r="L230" s="134"/>
      <c r="M230" s="136"/>
      <c r="N230" s="137"/>
      <c r="O230" s="137"/>
      <c r="P230" s="137"/>
      <c r="Q230" s="137"/>
      <c r="R230" s="137"/>
      <c r="S230" s="137"/>
      <c r="T230" s="138"/>
      <c r="AT230" s="135" t="s">
        <v>179</v>
      </c>
      <c r="AU230" s="135" t="s">
        <v>78</v>
      </c>
      <c r="AV230" s="13" t="s">
        <v>76</v>
      </c>
      <c r="AW230" s="13" t="s">
        <v>30</v>
      </c>
      <c r="AX230" s="13" t="s">
        <v>68</v>
      </c>
      <c r="AY230" s="135" t="s">
        <v>168</v>
      </c>
    </row>
    <row r="231" spans="1:51" s="14" customFormat="1" ht="12">
      <c r="A231" s="311"/>
      <c r="B231" s="312"/>
      <c r="C231" s="311"/>
      <c r="D231" s="308" t="s">
        <v>179</v>
      </c>
      <c r="E231" s="313" t="s">
        <v>3</v>
      </c>
      <c r="F231" s="314" t="s">
        <v>2193</v>
      </c>
      <c r="G231" s="311"/>
      <c r="H231" s="315">
        <v>0.54</v>
      </c>
      <c r="I231" s="268"/>
      <c r="J231" s="311"/>
      <c r="K231" s="311"/>
      <c r="L231" s="139"/>
      <c r="M231" s="141"/>
      <c r="N231" s="142"/>
      <c r="O231" s="142"/>
      <c r="P231" s="142"/>
      <c r="Q231" s="142"/>
      <c r="R231" s="142"/>
      <c r="S231" s="142"/>
      <c r="T231" s="143"/>
      <c r="AT231" s="140" t="s">
        <v>179</v>
      </c>
      <c r="AU231" s="140" t="s">
        <v>78</v>
      </c>
      <c r="AV231" s="14" t="s">
        <v>78</v>
      </c>
      <c r="AW231" s="14" t="s">
        <v>30</v>
      </c>
      <c r="AX231" s="14" t="s">
        <v>68</v>
      </c>
      <c r="AY231" s="140" t="s">
        <v>168</v>
      </c>
    </row>
    <row r="232" spans="1:51" s="15" customFormat="1" ht="12">
      <c r="A232" s="316"/>
      <c r="B232" s="317"/>
      <c r="C232" s="316"/>
      <c r="D232" s="308" t="s">
        <v>179</v>
      </c>
      <c r="E232" s="318" t="s">
        <v>3</v>
      </c>
      <c r="F232" s="319" t="s">
        <v>186</v>
      </c>
      <c r="G232" s="316"/>
      <c r="H232" s="320">
        <v>2.62</v>
      </c>
      <c r="I232" s="269"/>
      <c r="J232" s="316"/>
      <c r="K232" s="316"/>
      <c r="L232" s="144"/>
      <c r="M232" s="146"/>
      <c r="N232" s="147"/>
      <c r="O232" s="147"/>
      <c r="P232" s="147"/>
      <c r="Q232" s="147"/>
      <c r="R232" s="147"/>
      <c r="S232" s="147"/>
      <c r="T232" s="148"/>
      <c r="AT232" s="145" t="s">
        <v>179</v>
      </c>
      <c r="AU232" s="145" t="s">
        <v>78</v>
      </c>
      <c r="AV232" s="15" t="s">
        <v>175</v>
      </c>
      <c r="AW232" s="15" t="s">
        <v>30</v>
      </c>
      <c r="AX232" s="15" t="s">
        <v>76</v>
      </c>
      <c r="AY232" s="145" t="s">
        <v>168</v>
      </c>
    </row>
    <row r="233" spans="1:65" s="2" customFormat="1" ht="24.2" customHeight="1">
      <c r="A233" s="273"/>
      <c r="B233" s="276"/>
      <c r="C233" s="298" t="s">
        <v>366</v>
      </c>
      <c r="D233" s="298" t="s">
        <v>170</v>
      </c>
      <c r="E233" s="299" t="s">
        <v>2194</v>
      </c>
      <c r="F233" s="300" t="s">
        <v>2195</v>
      </c>
      <c r="G233" s="301" t="s">
        <v>263</v>
      </c>
      <c r="H233" s="302">
        <v>6.813</v>
      </c>
      <c r="I233" s="266"/>
      <c r="J233" s="303">
        <f>ROUND(I233*H233,2)</f>
        <v>0</v>
      </c>
      <c r="K233" s="300" t="s">
        <v>174</v>
      </c>
      <c r="L233" s="32"/>
      <c r="M233" s="126" t="s">
        <v>3</v>
      </c>
      <c r="N233" s="127" t="s">
        <v>39</v>
      </c>
      <c r="O233" s="128">
        <v>0.904</v>
      </c>
      <c r="P233" s="128">
        <f>O233*H233</f>
        <v>6.158952</v>
      </c>
      <c r="Q233" s="128">
        <v>0.5496</v>
      </c>
      <c r="R233" s="128">
        <f>Q233*H233</f>
        <v>3.7444247999999996</v>
      </c>
      <c r="S233" s="128">
        <v>0</v>
      </c>
      <c r="T233" s="129">
        <f>S233*H233</f>
        <v>0</v>
      </c>
      <c r="U233" s="31"/>
      <c r="V233" s="31"/>
      <c r="W233" s="31"/>
      <c r="X233" s="31"/>
      <c r="Y233" s="31"/>
      <c r="Z233" s="31"/>
      <c r="AA233" s="31"/>
      <c r="AB233" s="31"/>
      <c r="AC233" s="31"/>
      <c r="AD233" s="31"/>
      <c r="AE233" s="31"/>
      <c r="AR233" s="130" t="s">
        <v>175</v>
      </c>
      <c r="AT233" s="130" t="s">
        <v>170</v>
      </c>
      <c r="AU233" s="130" t="s">
        <v>78</v>
      </c>
      <c r="AY233" s="19" t="s">
        <v>168</v>
      </c>
      <c r="BE233" s="131">
        <f>IF(N233="základní",J233,0)</f>
        <v>0</v>
      </c>
      <c r="BF233" s="131">
        <f>IF(N233="snížená",J233,0)</f>
        <v>0</v>
      </c>
      <c r="BG233" s="131">
        <f>IF(N233="zákl. přenesená",J233,0)</f>
        <v>0</v>
      </c>
      <c r="BH233" s="131">
        <f>IF(N233="sníž. přenesená",J233,0)</f>
        <v>0</v>
      </c>
      <c r="BI233" s="131">
        <f>IF(N233="nulová",J233,0)</f>
        <v>0</v>
      </c>
      <c r="BJ233" s="19" t="s">
        <v>76</v>
      </c>
      <c r="BK233" s="131">
        <f>ROUND(I233*H233,2)</f>
        <v>0</v>
      </c>
      <c r="BL233" s="19" t="s">
        <v>175</v>
      </c>
      <c r="BM233" s="130" t="s">
        <v>2196</v>
      </c>
    </row>
    <row r="234" spans="1:47" s="2" customFormat="1" ht="12">
      <c r="A234" s="273"/>
      <c r="B234" s="276"/>
      <c r="C234" s="273"/>
      <c r="D234" s="304" t="s">
        <v>177</v>
      </c>
      <c r="E234" s="273"/>
      <c r="F234" s="305" t="s">
        <v>2197</v>
      </c>
      <c r="G234" s="273"/>
      <c r="H234" s="273"/>
      <c r="I234" s="263"/>
      <c r="J234" s="273"/>
      <c r="K234" s="273"/>
      <c r="L234" s="32"/>
      <c r="M234" s="132"/>
      <c r="N234" s="133"/>
      <c r="O234" s="50"/>
      <c r="P234" s="50"/>
      <c r="Q234" s="50"/>
      <c r="R234" s="50"/>
      <c r="S234" s="50"/>
      <c r="T234" s="51"/>
      <c r="U234" s="31"/>
      <c r="V234" s="31"/>
      <c r="W234" s="31"/>
      <c r="X234" s="31"/>
      <c r="Y234" s="31"/>
      <c r="Z234" s="31"/>
      <c r="AA234" s="31"/>
      <c r="AB234" s="31"/>
      <c r="AC234" s="31"/>
      <c r="AD234" s="31"/>
      <c r="AE234" s="31"/>
      <c r="AT234" s="19" t="s">
        <v>177</v>
      </c>
      <c r="AU234" s="19" t="s">
        <v>78</v>
      </c>
    </row>
    <row r="235" spans="1:51" s="13" customFormat="1" ht="12">
      <c r="A235" s="306"/>
      <c r="B235" s="307"/>
      <c r="C235" s="306"/>
      <c r="D235" s="308" t="s">
        <v>179</v>
      </c>
      <c r="E235" s="309" t="s">
        <v>3</v>
      </c>
      <c r="F235" s="310" t="s">
        <v>2198</v>
      </c>
      <c r="G235" s="306"/>
      <c r="H235" s="309" t="s">
        <v>3</v>
      </c>
      <c r="I235" s="267"/>
      <c r="J235" s="306"/>
      <c r="K235" s="306"/>
      <c r="L235" s="134"/>
      <c r="M235" s="136"/>
      <c r="N235" s="137"/>
      <c r="O235" s="137"/>
      <c r="P235" s="137"/>
      <c r="Q235" s="137"/>
      <c r="R235" s="137"/>
      <c r="S235" s="137"/>
      <c r="T235" s="138"/>
      <c r="AT235" s="135" t="s">
        <v>179</v>
      </c>
      <c r="AU235" s="135" t="s">
        <v>78</v>
      </c>
      <c r="AV235" s="13" t="s">
        <v>76</v>
      </c>
      <c r="AW235" s="13" t="s">
        <v>30</v>
      </c>
      <c r="AX235" s="13" t="s">
        <v>68</v>
      </c>
      <c r="AY235" s="135" t="s">
        <v>168</v>
      </c>
    </row>
    <row r="236" spans="1:51" s="14" customFormat="1" ht="12">
      <c r="A236" s="311"/>
      <c r="B236" s="312"/>
      <c r="C236" s="311"/>
      <c r="D236" s="308" t="s">
        <v>179</v>
      </c>
      <c r="E236" s="313" t="s">
        <v>3</v>
      </c>
      <c r="F236" s="314" t="s">
        <v>2199</v>
      </c>
      <c r="G236" s="311"/>
      <c r="H236" s="315">
        <v>6.813</v>
      </c>
      <c r="I236" s="268"/>
      <c r="J236" s="311"/>
      <c r="K236" s="311"/>
      <c r="L236" s="139"/>
      <c r="M236" s="141"/>
      <c r="N236" s="142"/>
      <c r="O236" s="142"/>
      <c r="P236" s="142"/>
      <c r="Q236" s="142"/>
      <c r="R236" s="142"/>
      <c r="S236" s="142"/>
      <c r="T236" s="143"/>
      <c r="AT236" s="140" t="s">
        <v>179</v>
      </c>
      <c r="AU236" s="140" t="s">
        <v>78</v>
      </c>
      <c r="AV236" s="14" t="s">
        <v>78</v>
      </c>
      <c r="AW236" s="14" t="s">
        <v>30</v>
      </c>
      <c r="AX236" s="14" t="s">
        <v>76</v>
      </c>
      <c r="AY236" s="140" t="s">
        <v>168</v>
      </c>
    </row>
    <row r="237" spans="1:65" s="2" customFormat="1" ht="24.2" customHeight="1">
      <c r="A237" s="273"/>
      <c r="B237" s="276"/>
      <c r="C237" s="298" t="s">
        <v>382</v>
      </c>
      <c r="D237" s="298" t="s">
        <v>170</v>
      </c>
      <c r="E237" s="299" t="s">
        <v>311</v>
      </c>
      <c r="F237" s="300" t="s">
        <v>312</v>
      </c>
      <c r="G237" s="301" t="s">
        <v>231</v>
      </c>
      <c r="H237" s="302">
        <v>0.062</v>
      </c>
      <c r="I237" s="266"/>
      <c r="J237" s="303">
        <f>ROUND(I237*H237,2)</f>
        <v>0</v>
      </c>
      <c r="K237" s="300" t="s">
        <v>174</v>
      </c>
      <c r="L237" s="32"/>
      <c r="M237" s="126" t="s">
        <v>3</v>
      </c>
      <c r="N237" s="127" t="s">
        <v>39</v>
      </c>
      <c r="O237" s="128">
        <v>26.431</v>
      </c>
      <c r="P237" s="128">
        <f>O237*H237</f>
        <v>1.638722</v>
      </c>
      <c r="Q237" s="128">
        <v>1.04922</v>
      </c>
      <c r="R237" s="128">
        <f>Q237*H237</f>
        <v>0.06505164000000001</v>
      </c>
      <c r="S237" s="128">
        <v>0</v>
      </c>
      <c r="T237" s="129">
        <f>S237*H237</f>
        <v>0</v>
      </c>
      <c r="U237" s="31"/>
      <c r="V237" s="31"/>
      <c r="W237" s="31"/>
      <c r="X237" s="31"/>
      <c r="Y237" s="31"/>
      <c r="Z237" s="31"/>
      <c r="AA237" s="31"/>
      <c r="AB237" s="31"/>
      <c r="AC237" s="31"/>
      <c r="AD237" s="31"/>
      <c r="AE237" s="31"/>
      <c r="AR237" s="130" t="s">
        <v>175</v>
      </c>
      <c r="AT237" s="130" t="s">
        <v>170</v>
      </c>
      <c r="AU237" s="130" t="s">
        <v>78</v>
      </c>
      <c r="AY237" s="19" t="s">
        <v>168</v>
      </c>
      <c r="BE237" s="131">
        <f>IF(N237="základní",J237,0)</f>
        <v>0</v>
      </c>
      <c r="BF237" s="131">
        <f>IF(N237="snížená",J237,0)</f>
        <v>0</v>
      </c>
      <c r="BG237" s="131">
        <f>IF(N237="zákl. přenesená",J237,0)</f>
        <v>0</v>
      </c>
      <c r="BH237" s="131">
        <f>IF(N237="sníž. přenesená",J237,0)</f>
        <v>0</v>
      </c>
      <c r="BI237" s="131">
        <f>IF(N237="nulová",J237,0)</f>
        <v>0</v>
      </c>
      <c r="BJ237" s="19" t="s">
        <v>76</v>
      </c>
      <c r="BK237" s="131">
        <f>ROUND(I237*H237,2)</f>
        <v>0</v>
      </c>
      <c r="BL237" s="19" t="s">
        <v>175</v>
      </c>
      <c r="BM237" s="130" t="s">
        <v>2200</v>
      </c>
    </row>
    <row r="238" spans="1:47" s="2" customFormat="1" ht="12">
      <c r="A238" s="273"/>
      <c r="B238" s="276"/>
      <c r="C238" s="273"/>
      <c r="D238" s="304" t="s">
        <v>177</v>
      </c>
      <c r="E238" s="273"/>
      <c r="F238" s="305" t="s">
        <v>314</v>
      </c>
      <c r="G238" s="273"/>
      <c r="H238" s="273"/>
      <c r="I238" s="263"/>
      <c r="J238" s="273"/>
      <c r="K238" s="273"/>
      <c r="L238" s="32"/>
      <c r="M238" s="132"/>
      <c r="N238" s="133"/>
      <c r="O238" s="50"/>
      <c r="P238" s="50"/>
      <c r="Q238" s="50"/>
      <c r="R238" s="50"/>
      <c r="S238" s="50"/>
      <c r="T238" s="51"/>
      <c r="U238" s="31"/>
      <c r="V238" s="31"/>
      <c r="W238" s="31"/>
      <c r="X238" s="31"/>
      <c r="Y238" s="31"/>
      <c r="Z238" s="31"/>
      <c r="AA238" s="31"/>
      <c r="AB238" s="31"/>
      <c r="AC238" s="31"/>
      <c r="AD238" s="31"/>
      <c r="AE238" s="31"/>
      <c r="AT238" s="19" t="s">
        <v>177</v>
      </c>
      <c r="AU238" s="19" t="s">
        <v>78</v>
      </c>
    </row>
    <row r="239" spans="1:51" s="13" customFormat="1" ht="12">
      <c r="A239" s="306"/>
      <c r="B239" s="307"/>
      <c r="C239" s="306"/>
      <c r="D239" s="308" t="s">
        <v>179</v>
      </c>
      <c r="E239" s="309" t="s">
        <v>3</v>
      </c>
      <c r="F239" s="310" t="s">
        <v>2113</v>
      </c>
      <c r="G239" s="306"/>
      <c r="H239" s="309" t="s">
        <v>3</v>
      </c>
      <c r="I239" s="267"/>
      <c r="J239" s="306"/>
      <c r="K239" s="306"/>
      <c r="L239" s="134"/>
      <c r="M239" s="136"/>
      <c r="N239" s="137"/>
      <c r="O239" s="137"/>
      <c r="P239" s="137"/>
      <c r="Q239" s="137"/>
      <c r="R239" s="137"/>
      <c r="S239" s="137"/>
      <c r="T239" s="138"/>
      <c r="AT239" s="135" t="s">
        <v>179</v>
      </c>
      <c r="AU239" s="135" t="s">
        <v>78</v>
      </c>
      <c r="AV239" s="13" t="s">
        <v>76</v>
      </c>
      <c r="AW239" s="13" t="s">
        <v>30</v>
      </c>
      <c r="AX239" s="13" t="s">
        <v>68</v>
      </c>
      <c r="AY239" s="135" t="s">
        <v>168</v>
      </c>
    </row>
    <row r="240" spans="1:51" s="13" customFormat="1" ht="12">
      <c r="A240" s="306"/>
      <c r="B240" s="307"/>
      <c r="C240" s="306"/>
      <c r="D240" s="308" t="s">
        <v>179</v>
      </c>
      <c r="E240" s="309" t="s">
        <v>3</v>
      </c>
      <c r="F240" s="310" t="s">
        <v>316</v>
      </c>
      <c r="G240" s="306"/>
      <c r="H240" s="309" t="s">
        <v>3</v>
      </c>
      <c r="I240" s="267"/>
      <c r="J240" s="306"/>
      <c r="K240" s="306"/>
      <c r="L240" s="134"/>
      <c r="M240" s="136"/>
      <c r="N240" s="137"/>
      <c r="O240" s="137"/>
      <c r="P240" s="137"/>
      <c r="Q240" s="137"/>
      <c r="R240" s="137"/>
      <c r="S240" s="137"/>
      <c r="T240" s="138"/>
      <c r="AT240" s="135" t="s">
        <v>179</v>
      </c>
      <c r="AU240" s="135" t="s">
        <v>78</v>
      </c>
      <c r="AV240" s="13" t="s">
        <v>76</v>
      </c>
      <c r="AW240" s="13" t="s">
        <v>30</v>
      </c>
      <c r="AX240" s="13" t="s">
        <v>68</v>
      </c>
      <c r="AY240" s="135" t="s">
        <v>168</v>
      </c>
    </row>
    <row r="241" spans="1:51" s="14" customFormat="1" ht="12">
      <c r="A241" s="311"/>
      <c r="B241" s="312"/>
      <c r="C241" s="311"/>
      <c r="D241" s="308" t="s">
        <v>179</v>
      </c>
      <c r="E241" s="313" t="s">
        <v>3</v>
      </c>
      <c r="F241" s="314" t="s">
        <v>2201</v>
      </c>
      <c r="G241" s="311"/>
      <c r="H241" s="315">
        <v>0.015</v>
      </c>
      <c r="I241" s="268"/>
      <c r="J241" s="311"/>
      <c r="K241" s="311"/>
      <c r="L241" s="139"/>
      <c r="M241" s="141"/>
      <c r="N241" s="142"/>
      <c r="O241" s="142"/>
      <c r="P241" s="142"/>
      <c r="Q241" s="142"/>
      <c r="R241" s="142"/>
      <c r="S241" s="142"/>
      <c r="T241" s="143"/>
      <c r="AT241" s="140" t="s">
        <v>179</v>
      </c>
      <c r="AU241" s="140" t="s">
        <v>78</v>
      </c>
      <c r="AV241" s="14" t="s">
        <v>78</v>
      </c>
      <c r="AW241" s="14" t="s">
        <v>30</v>
      </c>
      <c r="AX241" s="14" t="s">
        <v>68</v>
      </c>
      <c r="AY241" s="140" t="s">
        <v>168</v>
      </c>
    </row>
    <row r="242" spans="1:51" s="14" customFormat="1" ht="12">
      <c r="A242" s="311"/>
      <c r="B242" s="312"/>
      <c r="C242" s="311"/>
      <c r="D242" s="308" t="s">
        <v>179</v>
      </c>
      <c r="E242" s="313" t="s">
        <v>3</v>
      </c>
      <c r="F242" s="314" t="s">
        <v>2202</v>
      </c>
      <c r="G242" s="311"/>
      <c r="H242" s="315">
        <v>0.023</v>
      </c>
      <c r="I242" s="268"/>
      <c r="J242" s="311"/>
      <c r="K242" s="311"/>
      <c r="L242" s="139"/>
      <c r="M242" s="141"/>
      <c r="N242" s="142"/>
      <c r="O242" s="142"/>
      <c r="P242" s="142"/>
      <c r="Q242" s="142"/>
      <c r="R242" s="142"/>
      <c r="S242" s="142"/>
      <c r="T242" s="143"/>
      <c r="AT242" s="140" t="s">
        <v>179</v>
      </c>
      <c r="AU242" s="140" t="s">
        <v>78</v>
      </c>
      <c r="AV242" s="14" t="s">
        <v>78</v>
      </c>
      <c r="AW242" s="14" t="s">
        <v>30</v>
      </c>
      <c r="AX242" s="14" t="s">
        <v>68</v>
      </c>
      <c r="AY242" s="140" t="s">
        <v>168</v>
      </c>
    </row>
    <row r="243" spans="1:51" s="13" customFormat="1" ht="12">
      <c r="A243" s="306"/>
      <c r="B243" s="307"/>
      <c r="C243" s="306"/>
      <c r="D243" s="308" t="s">
        <v>179</v>
      </c>
      <c r="E243" s="309" t="s">
        <v>3</v>
      </c>
      <c r="F243" s="310" t="s">
        <v>319</v>
      </c>
      <c r="G243" s="306"/>
      <c r="H243" s="309" t="s">
        <v>3</v>
      </c>
      <c r="I243" s="267"/>
      <c r="J243" s="306"/>
      <c r="K243" s="306"/>
      <c r="L243" s="134"/>
      <c r="M243" s="136"/>
      <c r="N243" s="137"/>
      <c r="O243" s="137"/>
      <c r="P243" s="137"/>
      <c r="Q243" s="137"/>
      <c r="R243" s="137"/>
      <c r="S243" s="137"/>
      <c r="T243" s="138"/>
      <c r="AT243" s="135" t="s">
        <v>179</v>
      </c>
      <c r="AU243" s="135" t="s">
        <v>78</v>
      </c>
      <c r="AV243" s="13" t="s">
        <v>76</v>
      </c>
      <c r="AW243" s="13" t="s">
        <v>30</v>
      </c>
      <c r="AX243" s="13" t="s">
        <v>68</v>
      </c>
      <c r="AY243" s="135" t="s">
        <v>168</v>
      </c>
    </row>
    <row r="244" spans="1:51" s="14" customFormat="1" ht="12">
      <c r="A244" s="311"/>
      <c r="B244" s="312"/>
      <c r="C244" s="311"/>
      <c r="D244" s="308" t="s">
        <v>179</v>
      </c>
      <c r="E244" s="313" t="s">
        <v>3</v>
      </c>
      <c r="F244" s="314" t="s">
        <v>2203</v>
      </c>
      <c r="G244" s="311"/>
      <c r="H244" s="315">
        <v>0.009</v>
      </c>
      <c r="I244" s="268"/>
      <c r="J244" s="311"/>
      <c r="K244" s="311"/>
      <c r="L244" s="139"/>
      <c r="M244" s="141"/>
      <c r="N244" s="142"/>
      <c r="O244" s="142"/>
      <c r="P244" s="142"/>
      <c r="Q244" s="142"/>
      <c r="R244" s="142"/>
      <c r="S244" s="142"/>
      <c r="T244" s="143"/>
      <c r="AT244" s="140" t="s">
        <v>179</v>
      </c>
      <c r="AU244" s="140" t="s">
        <v>78</v>
      </c>
      <c r="AV244" s="14" t="s">
        <v>78</v>
      </c>
      <c r="AW244" s="14" t="s">
        <v>30</v>
      </c>
      <c r="AX244" s="14" t="s">
        <v>68</v>
      </c>
      <c r="AY244" s="140" t="s">
        <v>168</v>
      </c>
    </row>
    <row r="245" spans="1:51" s="14" customFormat="1" ht="12">
      <c r="A245" s="311"/>
      <c r="B245" s="312"/>
      <c r="C245" s="311"/>
      <c r="D245" s="308" t="s">
        <v>179</v>
      </c>
      <c r="E245" s="313" t="s">
        <v>3</v>
      </c>
      <c r="F245" s="314" t="s">
        <v>2204</v>
      </c>
      <c r="G245" s="311"/>
      <c r="H245" s="315">
        <v>0.015</v>
      </c>
      <c r="I245" s="268"/>
      <c r="J245" s="311"/>
      <c r="K245" s="311"/>
      <c r="L245" s="139"/>
      <c r="M245" s="141"/>
      <c r="N245" s="142"/>
      <c r="O245" s="142"/>
      <c r="P245" s="142"/>
      <c r="Q245" s="142"/>
      <c r="R245" s="142"/>
      <c r="S245" s="142"/>
      <c r="T245" s="143"/>
      <c r="AT245" s="140" t="s">
        <v>179</v>
      </c>
      <c r="AU245" s="140" t="s">
        <v>78</v>
      </c>
      <c r="AV245" s="14" t="s">
        <v>78</v>
      </c>
      <c r="AW245" s="14" t="s">
        <v>30</v>
      </c>
      <c r="AX245" s="14" t="s">
        <v>68</v>
      </c>
      <c r="AY245" s="140" t="s">
        <v>168</v>
      </c>
    </row>
    <row r="246" spans="1:51" s="15" customFormat="1" ht="12">
      <c r="A246" s="316"/>
      <c r="B246" s="317"/>
      <c r="C246" s="316"/>
      <c r="D246" s="308" t="s">
        <v>179</v>
      </c>
      <c r="E246" s="318" t="s">
        <v>3</v>
      </c>
      <c r="F246" s="319" t="s">
        <v>186</v>
      </c>
      <c r="G246" s="316"/>
      <c r="H246" s="320">
        <v>0.062</v>
      </c>
      <c r="I246" s="269"/>
      <c r="J246" s="316"/>
      <c r="K246" s="316"/>
      <c r="L246" s="144"/>
      <c r="M246" s="146"/>
      <c r="N246" s="147"/>
      <c r="O246" s="147"/>
      <c r="P246" s="147"/>
      <c r="Q246" s="147"/>
      <c r="R246" s="147"/>
      <c r="S246" s="147"/>
      <c r="T246" s="148"/>
      <c r="AT246" s="145" t="s">
        <v>179</v>
      </c>
      <c r="AU246" s="145" t="s">
        <v>78</v>
      </c>
      <c r="AV246" s="15" t="s">
        <v>175</v>
      </c>
      <c r="AW246" s="15" t="s">
        <v>30</v>
      </c>
      <c r="AX246" s="15" t="s">
        <v>76</v>
      </c>
      <c r="AY246" s="145" t="s">
        <v>168</v>
      </c>
    </row>
    <row r="247" spans="1:65" s="2" customFormat="1" ht="24.2" customHeight="1">
      <c r="A247" s="273"/>
      <c r="B247" s="276"/>
      <c r="C247" s="298" t="s">
        <v>390</v>
      </c>
      <c r="D247" s="298" t="s">
        <v>170</v>
      </c>
      <c r="E247" s="299" t="s">
        <v>2205</v>
      </c>
      <c r="F247" s="300" t="s">
        <v>2206</v>
      </c>
      <c r="G247" s="301" t="s">
        <v>326</v>
      </c>
      <c r="H247" s="302">
        <v>2</v>
      </c>
      <c r="I247" s="266"/>
      <c r="J247" s="303">
        <f>ROUND(I247*H247,2)</f>
        <v>0</v>
      </c>
      <c r="K247" s="300" t="s">
        <v>174</v>
      </c>
      <c r="L247" s="32"/>
      <c r="M247" s="126" t="s">
        <v>3</v>
      </c>
      <c r="N247" s="127" t="s">
        <v>39</v>
      </c>
      <c r="O247" s="128">
        <v>0.246</v>
      </c>
      <c r="P247" s="128">
        <f>O247*H247</f>
        <v>0.492</v>
      </c>
      <c r="Q247" s="128">
        <v>0.03963</v>
      </c>
      <c r="R247" s="128">
        <f>Q247*H247</f>
        <v>0.07926</v>
      </c>
      <c r="S247" s="128">
        <v>0</v>
      </c>
      <c r="T247" s="129">
        <f>S247*H247</f>
        <v>0</v>
      </c>
      <c r="U247" s="31"/>
      <c r="V247" s="31"/>
      <c r="W247" s="31"/>
      <c r="X247" s="31"/>
      <c r="Y247" s="31"/>
      <c r="Z247" s="31"/>
      <c r="AA247" s="31"/>
      <c r="AB247" s="31"/>
      <c r="AC247" s="31"/>
      <c r="AD247" s="31"/>
      <c r="AE247" s="31"/>
      <c r="AR247" s="130" t="s">
        <v>175</v>
      </c>
      <c r="AT247" s="130" t="s">
        <v>170</v>
      </c>
      <c r="AU247" s="130" t="s">
        <v>78</v>
      </c>
      <c r="AY247" s="19" t="s">
        <v>168</v>
      </c>
      <c r="BE247" s="131">
        <f>IF(N247="základní",J247,0)</f>
        <v>0</v>
      </c>
      <c r="BF247" s="131">
        <f>IF(N247="snížená",J247,0)</f>
        <v>0</v>
      </c>
      <c r="BG247" s="131">
        <f>IF(N247="zákl. přenesená",J247,0)</f>
        <v>0</v>
      </c>
      <c r="BH247" s="131">
        <f>IF(N247="sníž. přenesená",J247,0)</f>
        <v>0</v>
      </c>
      <c r="BI247" s="131">
        <f>IF(N247="nulová",J247,0)</f>
        <v>0</v>
      </c>
      <c r="BJ247" s="19" t="s">
        <v>76</v>
      </c>
      <c r="BK247" s="131">
        <f>ROUND(I247*H247,2)</f>
        <v>0</v>
      </c>
      <c r="BL247" s="19" t="s">
        <v>175</v>
      </c>
      <c r="BM247" s="130" t="s">
        <v>2207</v>
      </c>
    </row>
    <row r="248" spans="1:47" s="2" customFormat="1" ht="12">
      <c r="A248" s="273"/>
      <c r="B248" s="276"/>
      <c r="C248" s="273"/>
      <c r="D248" s="304" t="s">
        <v>177</v>
      </c>
      <c r="E248" s="273"/>
      <c r="F248" s="305" t="s">
        <v>2208</v>
      </c>
      <c r="G248" s="273"/>
      <c r="H248" s="273"/>
      <c r="I248" s="263"/>
      <c r="J248" s="273"/>
      <c r="K248" s="273"/>
      <c r="L248" s="32"/>
      <c r="M248" s="132"/>
      <c r="N248" s="133"/>
      <c r="O248" s="50"/>
      <c r="P248" s="50"/>
      <c r="Q248" s="50"/>
      <c r="R248" s="50"/>
      <c r="S248" s="50"/>
      <c r="T248" s="51"/>
      <c r="U248" s="31"/>
      <c r="V248" s="31"/>
      <c r="W248" s="31"/>
      <c r="X248" s="31"/>
      <c r="Y248" s="31"/>
      <c r="Z248" s="31"/>
      <c r="AA248" s="31"/>
      <c r="AB248" s="31"/>
      <c r="AC248" s="31"/>
      <c r="AD248" s="31"/>
      <c r="AE248" s="31"/>
      <c r="AT248" s="19" t="s">
        <v>177</v>
      </c>
      <c r="AU248" s="19" t="s">
        <v>78</v>
      </c>
    </row>
    <row r="249" spans="1:51" s="13" customFormat="1" ht="12">
      <c r="A249" s="306"/>
      <c r="B249" s="307"/>
      <c r="C249" s="306"/>
      <c r="D249" s="308" t="s">
        <v>179</v>
      </c>
      <c r="E249" s="309" t="s">
        <v>3</v>
      </c>
      <c r="F249" s="310" t="s">
        <v>2093</v>
      </c>
      <c r="G249" s="306"/>
      <c r="H249" s="309" t="s">
        <v>3</v>
      </c>
      <c r="I249" s="267"/>
      <c r="J249" s="306"/>
      <c r="K249" s="306"/>
      <c r="L249" s="134"/>
      <c r="M249" s="136"/>
      <c r="N249" s="137"/>
      <c r="O249" s="137"/>
      <c r="P249" s="137"/>
      <c r="Q249" s="137"/>
      <c r="R249" s="137"/>
      <c r="S249" s="137"/>
      <c r="T249" s="138"/>
      <c r="AT249" s="135" t="s">
        <v>179</v>
      </c>
      <c r="AU249" s="135" t="s">
        <v>78</v>
      </c>
      <c r="AV249" s="13" t="s">
        <v>76</v>
      </c>
      <c r="AW249" s="13" t="s">
        <v>30</v>
      </c>
      <c r="AX249" s="13" t="s">
        <v>68</v>
      </c>
      <c r="AY249" s="135" t="s">
        <v>168</v>
      </c>
    </row>
    <row r="250" spans="1:51" s="14" customFormat="1" ht="12">
      <c r="A250" s="311"/>
      <c r="B250" s="312"/>
      <c r="C250" s="311"/>
      <c r="D250" s="308" t="s">
        <v>179</v>
      </c>
      <c r="E250" s="313" t="s">
        <v>3</v>
      </c>
      <c r="F250" s="314" t="s">
        <v>2209</v>
      </c>
      <c r="G250" s="311"/>
      <c r="H250" s="315">
        <v>1</v>
      </c>
      <c r="I250" s="268"/>
      <c r="J250" s="311"/>
      <c r="K250" s="311"/>
      <c r="L250" s="139"/>
      <c r="M250" s="141"/>
      <c r="N250" s="142"/>
      <c r="O250" s="142"/>
      <c r="P250" s="142"/>
      <c r="Q250" s="142"/>
      <c r="R250" s="142"/>
      <c r="S250" s="142"/>
      <c r="T250" s="143"/>
      <c r="AT250" s="140" t="s">
        <v>179</v>
      </c>
      <c r="AU250" s="140" t="s">
        <v>78</v>
      </c>
      <c r="AV250" s="14" t="s">
        <v>78</v>
      </c>
      <c r="AW250" s="14" t="s">
        <v>30</v>
      </c>
      <c r="AX250" s="14" t="s">
        <v>68</v>
      </c>
      <c r="AY250" s="140" t="s">
        <v>168</v>
      </c>
    </row>
    <row r="251" spans="1:51" s="14" customFormat="1" ht="12">
      <c r="A251" s="311"/>
      <c r="B251" s="312"/>
      <c r="C251" s="311"/>
      <c r="D251" s="308" t="s">
        <v>179</v>
      </c>
      <c r="E251" s="313" t="s">
        <v>3</v>
      </c>
      <c r="F251" s="314" t="s">
        <v>2210</v>
      </c>
      <c r="G251" s="311"/>
      <c r="H251" s="315">
        <v>1</v>
      </c>
      <c r="I251" s="268"/>
      <c r="J251" s="311"/>
      <c r="K251" s="311"/>
      <c r="L251" s="139"/>
      <c r="M251" s="141"/>
      <c r="N251" s="142"/>
      <c r="O251" s="142"/>
      <c r="P251" s="142"/>
      <c r="Q251" s="142"/>
      <c r="R251" s="142"/>
      <c r="S251" s="142"/>
      <c r="T251" s="143"/>
      <c r="AT251" s="140" t="s">
        <v>179</v>
      </c>
      <c r="AU251" s="140" t="s">
        <v>78</v>
      </c>
      <c r="AV251" s="14" t="s">
        <v>78</v>
      </c>
      <c r="AW251" s="14" t="s">
        <v>30</v>
      </c>
      <c r="AX251" s="14" t="s">
        <v>68</v>
      </c>
      <c r="AY251" s="140" t="s">
        <v>168</v>
      </c>
    </row>
    <row r="252" spans="1:51" s="15" customFormat="1" ht="12">
      <c r="A252" s="316"/>
      <c r="B252" s="317"/>
      <c r="C252" s="316"/>
      <c r="D252" s="308" t="s">
        <v>179</v>
      </c>
      <c r="E252" s="318" t="s">
        <v>3</v>
      </c>
      <c r="F252" s="319" t="s">
        <v>186</v>
      </c>
      <c r="G252" s="316"/>
      <c r="H252" s="320">
        <v>2</v>
      </c>
      <c r="I252" s="269"/>
      <c r="J252" s="316"/>
      <c r="K252" s="316"/>
      <c r="L252" s="144"/>
      <c r="M252" s="146"/>
      <c r="N252" s="147"/>
      <c r="O252" s="147"/>
      <c r="P252" s="147"/>
      <c r="Q252" s="147"/>
      <c r="R252" s="147"/>
      <c r="S252" s="147"/>
      <c r="T252" s="148"/>
      <c r="AT252" s="145" t="s">
        <v>179</v>
      </c>
      <c r="AU252" s="145" t="s">
        <v>78</v>
      </c>
      <c r="AV252" s="15" t="s">
        <v>175</v>
      </c>
      <c r="AW252" s="15" t="s">
        <v>30</v>
      </c>
      <c r="AX252" s="15" t="s">
        <v>76</v>
      </c>
      <c r="AY252" s="145" t="s">
        <v>168</v>
      </c>
    </row>
    <row r="253" spans="1:65" s="2" customFormat="1" ht="16.5" customHeight="1">
      <c r="A253" s="273"/>
      <c r="B253" s="276"/>
      <c r="C253" s="298" t="s">
        <v>398</v>
      </c>
      <c r="D253" s="298" t="s">
        <v>170</v>
      </c>
      <c r="E253" s="299" t="s">
        <v>2211</v>
      </c>
      <c r="F253" s="300" t="s">
        <v>2212</v>
      </c>
      <c r="G253" s="301" t="s">
        <v>173</v>
      </c>
      <c r="H253" s="302">
        <v>0.27</v>
      </c>
      <c r="I253" s="266"/>
      <c r="J253" s="303">
        <f>ROUND(I253*H253,2)</f>
        <v>0</v>
      </c>
      <c r="K253" s="300" t="s">
        <v>174</v>
      </c>
      <c r="L253" s="32"/>
      <c r="M253" s="126" t="s">
        <v>3</v>
      </c>
      <c r="N253" s="127" t="s">
        <v>39</v>
      </c>
      <c r="O253" s="128">
        <v>6.77</v>
      </c>
      <c r="P253" s="128">
        <f>O253*H253</f>
        <v>1.8279</v>
      </c>
      <c r="Q253" s="128">
        <v>1.94302</v>
      </c>
      <c r="R253" s="128">
        <f>Q253*H253</f>
        <v>0.5246154000000001</v>
      </c>
      <c r="S253" s="128">
        <v>0</v>
      </c>
      <c r="T253" s="129">
        <f>S253*H253</f>
        <v>0</v>
      </c>
      <c r="U253" s="31"/>
      <c r="V253" s="31"/>
      <c r="W253" s="31"/>
      <c r="X253" s="31"/>
      <c r="Y253" s="31"/>
      <c r="Z253" s="31"/>
      <c r="AA253" s="31"/>
      <c r="AB253" s="31"/>
      <c r="AC253" s="31"/>
      <c r="AD253" s="31"/>
      <c r="AE253" s="31"/>
      <c r="AR253" s="130" t="s">
        <v>175</v>
      </c>
      <c r="AT253" s="130" t="s">
        <v>170</v>
      </c>
      <c r="AU253" s="130" t="s">
        <v>78</v>
      </c>
      <c r="AY253" s="19" t="s">
        <v>168</v>
      </c>
      <c r="BE253" s="131">
        <f>IF(N253="základní",J253,0)</f>
        <v>0</v>
      </c>
      <c r="BF253" s="131">
        <f>IF(N253="snížená",J253,0)</f>
        <v>0</v>
      </c>
      <c r="BG253" s="131">
        <f>IF(N253="zákl. přenesená",J253,0)</f>
        <v>0</v>
      </c>
      <c r="BH253" s="131">
        <f>IF(N253="sníž. přenesená",J253,0)</f>
        <v>0</v>
      </c>
      <c r="BI253" s="131">
        <f>IF(N253="nulová",J253,0)</f>
        <v>0</v>
      </c>
      <c r="BJ253" s="19" t="s">
        <v>76</v>
      </c>
      <c r="BK253" s="131">
        <f>ROUND(I253*H253,2)</f>
        <v>0</v>
      </c>
      <c r="BL253" s="19" t="s">
        <v>175</v>
      </c>
      <c r="BM253" s="130" t="s">
        <v>2213</v>
      </c>
    </row>
    <row r="254" spans="1:47" s="2" customFormat="1" ht="12">
      <c r="A254" s="273"/>
      <c r="B254" s="276"/>
      <c r="C254" s="273"/>
      <c r="D254" s="304" t="s">
        <v>177</v>
      </c>
      <c r="E254" s="273"/>
      <c r="F254" s="305" t="s">
        <v>2214</v>
      </c>
      <c r="G254" s="273"/>
      <c r="H254" s="273"/>
      <c r="I254" s="263"/>
      <c r="J254" s="273"/>
      <c r="K254" s="273"/>
      <c r="L254" s="32"/>
      <c r="M254" s="132"/>
      <c r="N254" s="133"/>
      <c r="O254" s="50"/>
      <c r="P254" s="50"/>
      <c r="Q254" s="50"/>
      <c r="R254" s="50"/>
      <c r="S254" s="50"/>
      <c r="T254" s="51"/>
      <c r="U254" s="31"/>
      <c r="V254" s="31"/>
      <c r="W254" s="31"/>
      <c r="X254" s="31"/>
      <c r="Y254" s="31"/>
      <c r="Z254" s="31"/>
      <c r="AA254" s="31"/>
      <c r="AB254" s="31"/>
      <c r="AC254" s="31"/>
      <c r="AD254" s="31"/>
      <c r="AE254" s="31"/>
      <c r="AT254" s="19" t="s">
        <v>177</v>
      </c>
      <c r="AU254" s="19" t="s">
        <v>78</v>
      </c>
    </row>
    <row r="255" spans="1:51" s="13" customFormat="1" ht="12">
      <c r="A255" s="306"/>
      <c r="B255" s="307"/>
      <c r="C255" s="306"/>
      <c r="D255" s="308" t="s">
        <v>179</v>
      </c>
      <c r="E255" s="309" t="s">
        <v>3</v>
      </c>
      <c r="F255" s="310" t="s">
        <v>2215</v>
      </c>
      <c r="G255" s="306"/>
      <c r="H255" s="309" t="s">
        <v>3</v>
      </c>
      <c r="I255" s="267"/>
      <c r="J255" s="306"/>
      <c r="K255" s="306"/>
      <c r="L255" s="134"/>
      <c r="M255" s="136"/>
      <c r="N255" s="137"/>
      <c r="O255" s="137"/>
      <c r="P255" s="137"/>
      <c r="Q255" s="137"/>
      <c r="R255" s="137"/>
      <c r="S255" s="137"/>
      <c r="T255" s="138"/>
      <c r="AT255" s="135" t="s">
        <v>179</v>
      </c>
      <c r="AU255" s="135" t="s">
        <v>78</v>
      </c>
      <c r="AV255" s="13" t="s">
        <v>76</v>
      </c>
      <c r="AW255" s="13" t="s">
        <v>30</v>
      </c>
      <c r="AX255" s="13" t="s">
        <v>68</v>
      </c>
      <c r="AY255" s="135" t="s">
        <v>168</v>
      </c>
    </row>
    <row r="256" spans="1:51" s="13" customFormat="1" ht="12">
      <c r="A256" s="306"/>
      <c r="B256" s="307"/>
      <c r="C256" s="306"/>
      <c r="D256" s="308" t="s">
        <v>179</v>
      </c>
      <c r="E256" s="309" t="s">
        <v>3</v>
      </c>
      <c r="F256" s="310" t="s">
        <v>2216</v>
      </c>
      <c r="G256" s="306"/>
      <c r="H256" s="309" t="s">
        <v>3</v>
      </c>
      <c r="I256" s="267"/>
      <c r="J256" s="306"/>
      <c r="K256" s="306"/>
      <c r="L256" s="134"/>
      <c r="M256" s="136"/>
      <c r="N256" s="137"/>
      <c r="O256" s="137"/>
      <c r="P256" s="137"/>
      <c r="Q256" s="137"/>
      <c r="R256" s="137"/>
      <c r="S256" s="137"/>
      <c r="T256" s="138"/>
      <c r="AT256" s="135" t="s">
        <v>179</v>
      </c>
      <c r="AU256" s="135" t="s">
        <v>78</v>
      </c>
      <c r="AV256" s="13" t="s">
        <v>76</v>
      </c>
      <c r="AW256" s="13" t="s">
        <v>30</v>
      </c>
      <c r="AX256" s="13" t="s">
        <v>68</v>
      </c>
      <c r="AY256" s="135" t="s">
        <v>168</v>
      </c>
    </row>
    <row r="257" spans="1:51" s="14" customFormat="1" ht="12">
      <c r="A257" s="311"/>
      <c r="B257" s="312"/>
      <c r="C257" s="311"/>
      <c r="D257" s="308" t="s">
        <v>179</v>
      </c>
      <c r="E257" s="313" t="s">
        <v>3</v>
      </c>
      <c r="F257" s="314" t="s">
        <v>2217</v>
      </c>
      <c r="G257" s="311"/>
      <c r="H257" s="315">
        <v>0.27</v>
      </c>
      <c r="I257" s="268"/>
      <c r="J257" s="311"/>
      <c r="K257" s="311"/>
      <c r="L257" s="139"/>
      <c r="M257" s="141"/>
      <c r="N257" s="142"/>
      <c r="O257" s="142"/>
      <c r="P257" s="142"/>
      <c r="Q257" s="142"/>
      <c r="R257" s="142"/>
      <c r="S257" s="142"/>
      <c r="T257" s="143"/>
      <c r="AT257" s="140" t="s">
        <v>179</v>
      </c>
      <c r="AU257" s="140" t="s">
        <v>78</v>
      </c>
      <c r="AV257" s="14" t="s">
        <v>78</v>
      </c>
      <c r="AW257" s="14" t="s">
        <v>30</v>
      </c>
      <c r="AX257" s="14" t="s">
        <v>76</v>
      </c>
      <c r="AY257" s="140" t="s">
        <v>168</v>
      </c>
    </row>
    <row r="258" spans="1:65" s="2" customFormat="1" ht="16.5" customHeight="1">
      <c r="A258" s="273"/>
      <c r="B258" s="276"/>
      <c r="C258" s="298" t="s">
        <v>406</v>
      </c>
      <c r="D258" s="298" t="s">
        <v>170</v>
      </c>
      <c r="E258" s="299" t="s">
        <v>2218</v>
      </c>
      <c r="F258" s="300" t="s">
        <v>2219</v>
      </c>
      <c r="G258" s="301" t="s">
        <v>231</v>
      </c>
      <c r="H258" s="302">
        <v>0.054</v>
      </c>
      <c r="I258" s="266"/>
      <c r="J258" s="303">
        <f>ROUND(I258*H258,2)</f>
        <v>0</v>
      </c>
      <c r="K258" s="300" t="s">
        <v>174</v>
      </c>
      <c r="L258" s="32"/>
      <c r="M258" s="126" t="s">
        <v>3</v>
      </c>
      <c r="N258" s="127" t="s">
        <v>39</v>
      </c>
      <c r="O258" s="128">
        <v>40.5</v>
      </c>
      <c r="P258" s="128">
        <f>O258*H258</f>
        <v>2.187</v>
      </c>
      <c r="Q258" s="128">
        <v>1.09</v>
      </c>
      <c r="R258" s="128">
        <f>Q258*H258</f>
        <v>0.05886</v>
      </c>
      <c r="S258" s="128">
        <v>0</v>
      </c>
      <c r="T258" s="129">
        <f>S258*H258</f>
        <v>0</v>
      </c>
      <c r="U258" s="31"/>
      <c r="V258" s="31"/>
      <c r="W258" s="31"/>
      <c r="X258" s="31"/>
      <c r="Y258" s="31"/>
      <c r="Z258" s="31"/>
      <c r="AA258" s="31"/>
      <c r="AB258" s="31"/>
      <c r="AC258" s="31"/>
      <c r="AD258" s="31"/>
      <c r="AE258" s="31"/>
      <c r="AR258" s="130" t="s">
        <v>175</v>
      </c>
      <c r="AT258" s="130" t="s">
        <v>170</v>
      </c>
      <c r="AU258" s="130" t="s">
        <v>78</v>
      </c>
      <c r="AY258" s="19" t="s">
        <v>168</v>
      </c>
      <c r="BE258" s="131">
        <f>IF(N258="základní",J258,0)</f>
        <v>0</v>
      </c>
      <c r="BF258" s="131">
        <f>IF(N258="snížená",J258,0)</f>
        <v>0</v>
      </c>
      <c r="BG258" s="131">
        <f>IF(N258="zákl. přenesená",J258,0)</f>
        <v>0</v>
      </c>
      <c r="BH258" s="131">
        <f>IF(N258="sníž. přenesená",J258,0)</f>
        <v>0</v>
      </c>
      <c r="BI258" s="131">
        <f>IF(N258="nulová",J258,0)</f>
        <v>0</v>
      </c>
      <c r="BJ258" s="19" t="s">
        <v>76</v>
      </c>
      <c r="BK258" s="131">
        <f>ROUND(I258*H258,2)</f>
        <v>0</v>
      </c>
      <c r="BL258" s="19" t="s">
        <v>175</v>
      </c>
      <c r="BM258" s="130" t="s">
        <v>2220</v>
      </c>
    </row>
    <row r="259" spans="1:47" s="2" customFormat="1" ht="12">
      <c r="A259" s="273"/>
      <c r="B259" s="276"/>
      <c r="C259" s="273"/>
      <c r="D259" s="304" t="s">
        <v>177</v>
      </c>
      <c r="E259" s="273"/>
      <c r="F259" s="305" t="s">
        <v>2221</v>
      </c>
      <c r="G259" s="273"/>
      <c r="H259" s="273"/>
      <c r="I259" s="263"/>
      <c r="J259" s="273"/>
      <c r="K259" s="273"/>
      <c r="L259" s="32"/>
      <c r="M259" s="132"/>
      <c r="N259" s="133"/>
      <c r="O259" s="50"/>
      <c r="P259" s="50"/>
      <c r="Q259" s="50"/>
      <c r="R259" s="50"/>
      <c r="S259" s="50"/>
      <c r="T259" s="51"/>
      <c r="U259" s="31"/>
      <c r="V259" s="31"/>
      <c r="W259" s="31"/>
      <c r="X259" s="31"/>
      <c r="Y259" s="31"/>
      <c r="Z259" s="31"/>
      <c r="AA259" s="31"/>
      <c r="AB259" s="31"/>
      <c r="AC259" s="31"/>
      <c r="AD259" s="31"/>
      <c r="AE259" s="31"/>
      <c r="AT259" s="19" t="s">
        <v>177</v>
      </c>
      <c r="AU259" s="19" t="s">
        <v>78</v>
      </c>
    </row>
    <row r="260" spans="1:51" s="13" customFormat="1" ht="12">
      <c r="A260" s="306"/>
      <c r="B260" s="307"/>
      <c r="C260" s="306"/>
      <c r="D260" s="308" t="s">
        <v>179</v>
      </c>
      <c r="E260" s="309" t="s">
        <v>3</v>
      </c>
      <c r="F260" s="310" t="s">
        <v>2215</v>
      </c>
      <c r="G260" s="306"/>
      <c r="H260" s="309" t="s">
        <v>3</v>
      </c>
      <c r="I260" s="267"/>
      <c r="J260" s="306"/>
      <c r="K260" s="306"/>
      <c r="L260" s="134"/>
      <c r="M260" s="136"/>
      <c r="N260" s="137"/>
      <c r="O260" s="137"/>
      <c r="P260" s="137"/>
      <c r="Q260" s="137"/>
      <c r="R260" s="137"/>
      <c r="S260" s="137"/>
      <c r="T260" s="138"/>
      <c r="AT260" s="135" t="s">
        <v>179</v>
      </c>
      <c r="AU260" s="135" t="s">
        <v>78</v>
      </c>
      <c r="AV260" s="13" t="s">
        <v>76</v>
      </c>
      <c r="AW260" s="13" t="s">
        <v>30</v>
      </c>
      <c r="AX260" s="13" t="s">
        <v>68</v>
      </c>
      <c r="AY260" s="135" t="s">
        <v>168</v>
      </c>
    </row>
    <row r="261" spans="1:51" s="13" customFormat="1" ht="12">
      <c r="A261" s="306"/>
      <c r="B261" s="307"/>
      <c r="C261" s="306"/>
      <c r="D261" s="308" t="s">
        <v>179</v>
      </c>
      <c r="E261" s="309" t="s">
        <v>3</v>
      </c>
      <c r="F261" s="310" t="s">
        <v>2216</v>
      </c>
      <c r="G261" s="306"/>
      <c r="H261" s="309" t="s">
        <v>3</v>
      </c>
      <c r="I261" s="267"/>
      <c r="J261" s="306"/>
      <c r="K261" s="306"/>
      <c r="L261" s="134"/>
      <c r="M261" s="136"/>
      <c r="N261" s="137"/>
      <c r="O261" s="137"/>
      <c r="P261" s="137"/>
      <c r="Q261" s="137"/>
      <c r="R261" s="137"/>
      <c r="S261" s="137"/>
      <c r="T261" s="138"/>
      <c r="AT261" s="135" t="s">
        <v>179</v>
      </c>
      <c r="AU261" s="135" t="s">
        <v>78</v>
      </c>
      <c r="AV261" s="13" t="s">
        <v>76</v>
      </c>
      <c r="AW261" s="13" t="s">
        <v>30</v>
      </c>
      <c r="AX261" s="13" t="s">
        <v>68</v>
      </c>
      <c r="AY261" s="135" t="s">
        <v>168</v>
      </c>
    </row>
    <row r="262" spans="1:51" s="14" customFormat="1" ht="12">
      <c r="A262" s="311"/>
      <c r="B262" s="312"/>
      <c r="C262" s="311"/>
      <c r="D262" s="308" t="s">
        <v>179</v>
      </c>
      <c r="E262" s="313" t="s">
        <v>3</v>
      </c>
      <c r="F262" s="314" t="s">
        <v>2222</v>
      </c>
      <c r="G262" s="311"/>
      <c r="H262" s="315">
        <v>0.054</v>
      </c>
      <c r="I262" s="268"/>
      <c r="J262" s="311"/>
      <c r="K262" s="311"/>
      <c r="L262" s="139"/>
      <c r="M262" s="141"/>
      <c r="N262" s="142"/>
      <c r="O262" s="142"/>
      <c r="P262" s="142"/>
      <c r="Q262" s="142"/>
      <c r="R262" s="142"/>
      <c r="S262" s="142"/>
      <c r="T262" s="143"/>
      <c r="AT262" s="140" t="s">
        <v>179</v>
      </c>
      <c r="AU262" s="140" t="s">
        <v>78</v>
      </c>
      <c r="AV262" s="14" t="s">
        <v>78</v>
      </c>
      <c r="AW262" s="14" t="s">
        <v>30</v>
      </c>
      <c r="AX262" s="14" t="s">
        <v>76</v>
      </c>
      <c r="AY262" s="140" t="s">
        <v>168</v>
      </c>
    </row>
    <row r="263" spans="1:65" s="2" customFormat="1" ht="16.5" customHeight="1">
      <c r="A263" s="273"/>
      <c r="B263" s="276"/>
      <c r="C263" s="298" t="s">
        <v>412</v>
      </c>
      <c r="D263" s="298" t="s">
        <v>170</v>
      </c>
      <c r="E263" s="299" t="s">
        <v>2223</v>
      </c>
      <c r="F263" s="300" t="s">
        <v>2224</v>
      </c>
      <c r="G263" s="301" t="s">
        <v>263</v>
      </c>
      <c r="H263" s="302">
        <v>7.053</v>
      </c>
      <c r="I263" s="266"/>
      <c r="J263" s="303">
        <f>ROUND(I263*H263,2)</f>
        <v>0</v>
      </c>
      <c r="K263" s="300" t="s">
        <v>174</v>
      </c>
      <c r="L263" s="32"/>
      <c r="M263" s="126" t="s">
        <v>3</v>
      </c>
      <c r="N263" s="127" t="s">
        <v>39</v>
      </c>
      <c r="O263" s="128">
        <v>0.38</v>
      </c>
      <c r="P263" s="128">
        <f>O263*H263</f>
        <v>2.68014</v>
      </c>
      <c r="Q263" s="128">
        <v>0</v>
      </c>
      <c r="R263" s="128">
        <f>Q263*H263</f>
        <v>0</v>
      </c>
      <c r="S263" s="128">
        <v>0</v>
      </c>
      <c r="T263" s="129">
        <f>S263*H263</f>
        <v>0</v>
      </c>
      <c r="U263" s="31"/>
      <c r="V263" s="31"/>
      <c r="W263" s="31"/>
      <c r="X263" s="31"/>
      <c r="Y263" s="31"/>
      <c r="Z263" s="31"/>
      <c r="AA263" s="31"/>
      <c r="AB263" s="31"/>
      <c r="AC263" s="31"/>
      <c r="AD263" s="31"/>
      <c r="AE263" s="31"/>
      <c r="AR263" s="130" t="s">
        <v>175</v>
      </c>
      <c r="AT263" s="130" t="s">
        <v>170</v>
      </c>
      <c r="AU263" s="130" t="s">
        <v>78</v>
      </c>
      <c r="AY263" s="19" t="s">
        <v>168</v>
      </c>
      <c r="BE263" s="131">
        <f>IF(N263="základní",J263,0)</f>
        <v>0</v>
      </c>
      <c r="BF263" s="131">
        <f>IF(N263="snížená",J263,0)</f>
        <v>0</v>
      </c>
      <c r="BG263" s="131">
        <f>IF(N263="zákl. přenesená",J263,0)</f>
        <v>0</v>
      </c>
      <c r="BH263" s="131">
        <f>IF(N263="sníž. přenesená",J263,0)</f>
        <v>0</v>
      </c>
      <c r="BI263" s="131">
        <f>IF(N263="nulová",J263,0)</f>
        <v>0</v>
      </c>
      <c r="BJ263" s="19" t="s">
        <v>76</v>
      </c>
      <c r="BK263" s="131">
        <f>ROUND(I263*H263,2)</f>
        <v>0</v>
      </c>
      <c r="BL263" s="19" t="s">
        <v>175</v>
      </c>
      <c r="BM263" s="130" t="s">
        <v>2225</v>
      </c>
    </row>
    <row r="264" spans="1:47" s="2" customFormat="1" ht="12">
      <c r="A264" s="273"/>
      <c r="B264" s="276"/>
      <c r="C264" s="273"/>
      <c r="D264" s="304" t="s">
        <v>177</v>
      </c>
      <c r="E264" s="273"/>
      <c r="F264" s="305" t="s">
        <v>2226</v>
      </c>
      <c r="G264" s="273"/>
      <c r="H264" s="273"/>
      <c r="I264" s="263"/>
      <c r="J264" s="273"/>
      <c r="K264" s="273"/>
      <c r="L264" s="32"/>
      <c r="M264" s="132"/>
      <c r="N264" s="133"/>
      <c r="O264" s="50"/>
      <c r="P264" s="50"/>
      <c r="Q264" s="50"/>
      <c r="R264" s="50"/>
      <c r="S264" s="50"/>
      <c r="T264" s="51"/>
      <c r="U264" s="31"/>
      <c r="V264" s="31"/>
      <c r="W264" s="31"/>
      <c r="X264" s="31"/>
      <c r="Y264" s="31"/>
      <c r="Z264" s="31"/>
      <c r="AA264" s="31"/>
      <c r="AB264" s="31"/>
      <c r="AC264" s="31"/>
      <c r="AD264" s="31"/>
      <c r="AE264" s="31"/>
      <c r="AT264" s="19" t="s">
        <v>177</v>
      </c>
      <c r="AU264" s="19" t="s">
        <v>78</v>
      </c>
    </row>
    <row r="265" spans="1:51" s="13" customFormat="1" ht="12">
      <c r="A265" s="306"/>
      <c r="B265" s="307"/>
      <c r="C265" s="306"/>
      <c r="D265" s="308" t="s">
        <v>179</v>
      </c>
      <c r="E265" s="309" t="s">
        <v>3</v>
      </c>
      <c r="F265" s="310" t="s">
        <v>2227</v>
      </c>
      <c r="G265" s="306"/>
      <c r="H265" s="309" t="s">
        <v>3</v>
      </c>
      <c r="I265" s="267"/>
      <c r="J265" s="306"/>
      <c r="K265" s="306"/>
      <c r="L265" s="134"/>
      <c r="M265" s="136"/>
      <c r="N265" s="137"/>
      <c r="O265" s="137"/>
      <c r="P265" s="137"/>
      <c r="Q265" s="137"/>
      <c r="R265" s="137"/>
      <c r="S265" s="137"/>
      <c r="T265" s="138"/>
      <c r="AT265" s="135" t="s">
        <v>179</v>
      </c>
      <c r="AU265" s="135" t="s">
        <v>78</v>
      </c>
      <c r="AV265" s="13" t="s">
        <v>76</v>
      </c>
      <c r="AW265" s="13" t="s">
        <v>30</v>
      </c>
      <c r="AX265" s="13" t="s">
        <v>68</v>
      </c>
      <c r="AY265" s="135" t="s">
        <v>168</v>
      </c>
    </row>
    <row r="266" spans="1:51" s="14" customFormat="1" ht="12">
      <c r="A266" s="311"/>
      <c r="B266" s="312"/>
      <c r="C266" s="311"/>
      <c r="D266" s="308" t="s">
        <v>179</v>
      </c>
      <c r="E266" s="313" t="s">
        <v>3</v>
      </c>
      <c r="F266" s="314" t="s">
        <v>2228</v>
      </c>
      <c r="G266" s="311"/>
      <c r="H266" s="315">
        <v>7.053</v>
      </c>
      <c r="I266" s="268"/>
      <c r="J266" s="311"/>
      <c r="K266" s="311"/>
      <c r="L266" s="139"/>
      <c r="M266" s="141"/>
      <c r="N266" s="142"/>
      <c r="O266" s="142"/>
      <c r="P266" s="142"/>
      <c r="Q266" s="142"/>
      <c r="R266" s="142"/>
      <c r="S266" s="142"/>
      <c r="T266" s="143"/>
      <c r="AT266" s="140" t="s">
        <v>179</v>
      </c>
      <c r="AU266" s="140" t="s">
        <v>78</v>
      </c>
      <c r="AV266" s="14" t="s">
        <v>78</v>
      </c>
      <c r="AW266" s="14" t="s">
        <v>30</v>
      </c>
      <c r="AX266" s="14" t="s">
        <v>76</v>
      </c>
      <c r="AY266" s="140" t="s">
        <v>168</v>
      </c>
    </row>
    <row r="267" spans="1:65" s="2" customFormat="1" ht="24.2" customHeight="1">
      <c r="A267" s="273"/>
      <c r="B267" s="276"/>
      <c r="C267" s="298" t="s">
        <v>419</v>
      </c>
      <c r="D267" s="298" t="s">
        <v>170</v>
      </c>
      <c r="E267" s="299" t="s">
        <v>2229</v>
      </c>
      <c r="F267" s="300" t="s">
        <v>2230</v>
      </c>
      <c r="G267" s="301" t="s">
        <v>263</v>
      </c>
      <c r="H267" s="302">
        <v>7.053</v>
      </c>
      <c r="I267" s="266"/>
      <c r="J267" s="303">
        <f>ROUND(I267*H267,2)</f>
        <v>0</v>
      </c>
      <c r="K267" s="300" t="s">
        <v>174</v>
      </c>
      <c r="L267" s="32"/>
      <c r="M267" s="126" t="s">
        <v>3</v>
      </c>
      <c r="N267" s="127" t="s">
        <v>39</v>
      </c>
      <c r="O267" s="128">
        <v>0.427</v>
      </c>
      <c r="P267" s="128">
        <f>O267*H267</f>
        <v>3.011631</v>
      </c>
      <c r="Q267" s="128">
        <v>0.02857</v>
      </c>
      <c r="R267" s="128">
        <f>Q267*H267</f>
        <v>0.20150421000000002</v>
      </c>
      <c r="S267" s="128">
        <v>0</v>
      </c>
      <c r="T267" s="129">
        <f>S267*H267</f>
        <v>0</v>
      </c>
      <c r="U267" s="31"/>
      <c r="V267" s="31"/>
      <c r="W267" s="31"/>
      <c r="X267" s="31"/>
      <c r="Y267" s="31"/>
      <c r="Z267" s="31"/>
      <c r="AA267" s="31"/>
      <c r="AB267" s="31"/>
      <c r="AC267" s="31"/>
      <c r="AD267" s="31"/>
      <c r="AE267" s="31"/>
      <c r="AR267" s="130" t="s">
        <v>175</v>
      </c>
      <c r="AT267" s="130" t="s">
        <v>170</v>
      </c>
      <c r="AU267" s="130" t="s">
        <v>78</v>
      </c>
      <c r="AY267" s="19" t="s">
        <v>168</v>
      </c>
      <c r="BE267" s="131">
        <f>IF(N267="základní",J267,0)</f>
        <v>0</v>
      </c>
      <c r="BF267" s="131">
        <f>IF(N267="snížená",J267,0)</f>
        <v>0</v>
      </c>
      <c r="BG267" s="131">
        <f>IF(N267="zákl. přenesená",J267,0)</f>
        <v>0</v>
      </c>
      <c r="BH267" s="131">
        <f>IF(N267="sníž. přenesená",J267,0)</f>
        <v>0</v>
      </c>
      <c r="BI267" s="131">
        <f>IF(N267="nulová",J267,0)</f>
        <v>0</v>
      </c>
      <c r="BJ267" s="19" t="s">
        <v>76</v>
      </c>
      <c r="BK267" s="131">
        <f>ROUND(I267*H267,2)</f>
        <v>0</v>
      </c>
      <c r="BL267" s="19" t="s">
        <v>175</v>
      </c>
      <c r="BM267" s="130" t="s">
        <v>2231</v>
      </c>
    </row>
    <row r="268" spans="1:47" s="2" customFormat="1" ht="12">
      <c r="A268" s="273"/>
      <c r="B268" s="276"/>
      <c r="C268" s="273"/>
      <c r="D268" s="304" t="s">
        <v>177</v>
      </c>
      <c r="E268" s="273"/>
      <c r="F268" s="305" t="s">
        <v>2232</v>
      </c>
      <c r="G268" s="273"/>
      <c r="H268" s="273"/>
      <c r="I268" s="263"/>
      <c r="J268" s="273"/>
      <c r="K268" s="273"/>
      <c r="L268" s="32"/>
      <c r="M268" s="132"/>
      <c r="N268" s="133"/>
      <c r="O268" s="50"/>
      <c r="P268" s="50"/>
      <c r="Q268" s="50"/>
      <c r="R268" s="50"/>
      <c r="S268" s="50"/>
      <c r="T268" s="51"/>
      <c r="U268" s="31"/>
      <c r="V268" s="31"/>
      <c r="W268" s="31"/>
      <c r="X268" s="31"/>
      <c r="Y268" s="31"/>
      <c r="Z268" s="31"/>
      <c r="AA268" s="31"/>
      <c r="AB268" s="31"/>
      <c r="AC268" s="31"/>
      <c r="AD268" s="31"/>
      <c r="AE268" s="31"/>
      <c r="AT268" s="19" t="s">
        <v>177</v>
      </c>
      <c r="AU268" s="19" t="s">
        <v>78</v>
      </c>
    </row>
    <row r="269" spans="1:51" s="13" customFormat="1" ht="12">
      <c r="A269" s="306"/>
      <c r="B269" s="307"/>
      <c r="C269" s="306"/>
      <c r="D269" s="308" t="s">
        <v>179</v>
      </c>
      <c r="E269" s="309" t="s">
        <v>3</v>
      </c>
      <c r="F269" s="310" t="s">
        <v>2227</v>
      </c>
      <c r="G269" s="306"/>
      <c r="H269" s="309" t="s">
        <v>3</v>
      </c>
      <c r="I269" s="267"/>
      <c r="J269" s="306"/>
      <c r="K269" s="306"/>
      <c r="L269" s="134"/>
      <c r="M269" s="136"/>
      <c r="N269" s="137"/>
      <c r="O269" s="137"/>
      <c r="P269" s="137"/>
      <c r="Q269" s="137"/>
      <c r="R269" s="137"/>
      <c r="S269" s="137"/>
      <c r="T269" s="138"/>
      <c r="AT269" s="135" t="s">
        <v>179</v>
      </c>
      <c r="AU269" s="135" t="s">
        <v>78</v>
      </c>
      <c r="AV269" s="13" t="s">
        <v>76</v>
      </c>
      <c r="AW269" s="13" t="s">
        <v>30</v>
      </c>
      <c r="AX269" s="13" t="s">
        <v>68</v>
      </c>
      <c r="AY269" s="135" t="s">
        <v>168</v>
      </c>
    </row>
    <row r="270" spans="1:51" s="13" customFormat="1" ht="12">
      <c r="A270" s="306"/>
      <c r="B270" s="307"/>
      <c r="C270" s="306"/>
      <c r="D270" s="308" t="s">
        <v>179</v>
      </c>
      <c r="E270" s="309" t="s">
        <v>3</v>
      </c>
      <c r="F270" s="310" t="s">
        <v>2233</v>
      </c>
      <c r="G270" s="306"/>
      <c r="H270" s="309" t="s">
        <v>3</v>
      </c>
      <c r="I270" s="267"/>
      <c r="J270" s="306"/>
      <c r="K270" s="306"/>
      <c r="L270" s="134"/>
      <c r="M270" s="136"/>
      <c r="N270" s="137"/>
      <c r="O270" s="137"/>
      <c r="P270" s="137"/>
      <c r="Q270" s="137"/>
      <c r="R270" s="137"/>
      <c r="S270" s="137"/>
      <c r="T270" s="138"/>
      <c r="AT270" s="135" t="s">
        <v>179</v>
      </c>
      <c r="AU270" s="135" t="s">
        <v>78</v>
      </c>
      <c r="AV270" s="13" t="s">
        <v>76</v>
      </c>
      <c r="AW270" s="13" t="s">
        <v>30</v>
      </c>
      <c r="AX270" s="13" t="s">
        <v>68</v>
      </c>
      <c r="AY270" s="135" t="s">
        <v>168</v>
      </c>
    </row>
    <row r="271" spans="1:51" s="14" customFormat="1" ht="12">
      <c r="A271" s="311"/>
      <c r="B271" s="312"/>
      <c r="C271" s="311"/>
      <c r="D271" s="308" t="s">
        <v>179</v>
      </c>
      <c r="E271" s="313" t="s">
        <v>3</v>
      </c>
      <c r="F271" s="314" t="s">
        <v>2228</v>
      </c>
      <c r="G271" s="311"/>
      <c r="H271" s="315">
        <v>7.053</v>
      </c>
      <c r="I271" s="268"/>
      <c r="J271" s="311"/>
      <c r="K271" s="311"/>
      <c r="L271" s="139"/>
      <c r="M271" s="141"/>
      <c r="N271" s="142"/>
      <c r="O271" s="142"/>
      <c r="P271" s="142"/>
      <c r="Q271" s="142"/>
      <c r="R271" s="142"/>
      <c r="S271" s="142"/>
      <c r="T271" s="143"/>
      <c r="AT271" s="140" t="s">
        <v>179</v>
      </c>
      <c r="AU271" s="140" t="s">
        <v>78</v>
      </c>
      <c r="AV271" s="14" t="s">
        <v>78</v>
      </c>
      <c r="AW271" s="14" t="s">
        <v>30</v>
      </c>
      <c r="AX271" s="14" t="s">
        <v>76</v>
      </c>
      <c r="AY271" s="140" t="s">
        <v>168</v>
      </c>
    </row>
    <row r="272" spans="1:65" s="2" customFormat="1" ht="24.2" customHeight="1">
      <c r="A272" s="273"/>
      <c r="B272" s="276"/>
      <c r="C272" s="298" t="s">
        <v>424</v>
      </c>
      <c r="D272" s="298" t="s">
        <v>170</v>
      </c>
      <c r="E272" s="299" t="s">
        <v>2234</v>
      </c>
      <c r="F272" s="300" t="s">
        <v>2235</v>
      </c>
      <c r="G272" s="301" t="s">
        <v>263</v>
      </c>
      <c r="H272" s="302">
        <v>6.741</v>
      </c>
      <c r="I272" s="266"/>
      <c r="J272" s="303">
        <f>ROUND(I272*H272,2)</f>
        <v>0</v>
      </c>
      <c r="K272" s="300" t="s">
        <v>174</v>
      </c>
      <c r="L272" s="32"/>
      <c r="M272" s="126" t="s">
        <v>3</v>
      </c>
      <c r="N272" s="127" t="s">
        <v>39</v>
      </c>
      <c r="O272" s="128">
        <v>0.546</v>
      </c>
      <c r="P272" s="128">
        <f>O272*H272</f>
        <v>3.680586</v>
      </c>
      <c r="Q272" s="128">
        <v>0.07921</v>
      </c>
      <c r="R272" s="128">
        <f>Q272*H272</f>
        <v>0.53395461</v>
      </c>
      <c r="S272" s="128">
        <v>0</v>
      </c>
      <c r="T272" s="129">
        <f>S272*H272</f>
        <v>0</v>
      </c>
      <c r="U272" s="31"/>
      <c r="V272" s="31"/>
      <c r="W272" s="31"/>
      <c r="X272" s="31"/>
      <c r="Y272" s="31"/>
      <c r="Z272" s="31"/>
      <c r="AA272" s="31"/>
      <c r="AB272" s="31"/>
      <c r="AC272" s="31"/>
      <c r="AD272" s="31"/>
      <c r="AE272" s="31"/>
      <c r="AR272" s="130" t="s">
        <v>175</v>
      </c>
      <c r="AT272" s="130" t="s">
        <v>170</v>
      </c>
      <c r="AU272" s="130" t="s">
        <v>78</v>
      </c>
      <c r="AY272" s="19" t="s">
        <v>168</v>
      </c>
      <c r="BE272" s="131">
        <f>IF(N272="základní",J272,0)</f>
        <v>0</v>
      </c>
      <c r="BF272" s="131">
        <f>IF(N272="snížená",J272,0)</f>
        <v>0</v>
      </c>
      <c r="BG272" s="131">
        <f>IF(N272="zákl. přenesená",J272,0)</f>
        <v>0</v>
      </c>
      <c r="BH272" s="131">
        <f>IF(N272="sníž. přenesená",J272,0)</f>
        <v>0</v>
      </c>
      <c r="BI272" s="131">
        <f>IF(N272="nulová",J272,0)</f>
        <v>0</v>
      </c>
      <c r="BJ272" s="19" t="s">
        <v>76</v>
      </c>
      <c r="BK272" s="131">
        <f>ROUND(I272*H272,2)</f>
        <v>0</v>
      </c>
      <c r="BL272" s="19" t="s">
        <v>175</v>
      </c>
      <c r="BM272" s="130" t="s">
        <v>2236</v>
      </c>
    </row>
    <row r="273" spans="1:47" s="2" customFormat="1" ht="12">
      <c r="A273" s="273"/>
      <c r="B273" s="276"/>
      <c r="C273" s="273"/>
      <c r="D273" s="304" t="s">
        <v>177</v>
      </c>
      <c r="E273" s="273"/>
      <c r="F273" s="305" t="s">
        <v>2237</v>
      </c>
      <c r="G273" s="273"/>
      <c r="H273" s="273"/>
      <c r="I273" s="263"/>
      <c r="J273" s="273"/>
      <c r="K273" s="273"/>
      <c r="L273" s="32"/>
      <c r="M273" s="132"/>
      <c r="N273" s="133"/>
      <c r="O273" s="50"/>
      <c r="P273" s="50"/>
      <c r="Q273" s="50"/>
      <c r="R273" s="50"/>
      <c r="S273" s="50"/>
      <c r="T273" s="51"/>
      <c r="U273" s="31"/>
      <c r="V273" s="31"/>
      <c r="W273" s="31"/>
      <c r="X273" s="31"/>
      <c r="Y273" s="31"/>
      <c r="Z273" s="31"/>
      <c r="AA273" s="31"/>
      <c r="AB273" s="31"/>
      <c r="AC273" s="31"/>
      <c r="AD273" s="31"/>
      <c r="AE273" s="31"/>
      <c r="AT273" s="19" t="s">
        <v>177</v>
      </c>
      <c r="AU273" s="19" t="s">
        <v>78</v>
      </c>
    </row>
    <row r="274" spans="1:51" s="13" customFormat="1" ht="12">
      <c r="A274" s="306"/>
      <c r="B274" s="307"/>
      <c r="C274" s="306"/>
      <c r="D274" s="308" t="s">
        <v>179</v>
      </c>
      <c r="E274" s="309" t="s">
        <v>3</v>
      </c>
      <c r="F274" s="310" t="s">
        <v>2238</v>
      </c>
      <c r="G274" s="306"/>
      <c r="H274" s="309" t="s">
        <v>3</v>
      </c>
      <c r="I274" s="267"/>
      <c r="J274" s="306"/>
      <c r="K274" s="306"/>
      <c r="L274" s="134"/>
      <c r="M274" s="136"/>
      <c r="N274" s="137"/>
      <c r="O274" s="137"/>
      <c r="P274" s="137"/>
      <c r="Q274" s="137"/>
      <c r="R274" s="137"/>
      <c r="S274" s="137"/>
      <c r="T274" s="138"/>
      <c r="AT274" s="135" t="s">
        <v>179</v>
      </c>
      <c r="AU274" s="135" t="s">
        <v>78</v>
      </c>
      <c r="AV274" s="13" t="s">
        <v>76</v>
      </c>
      <c r="AW274" s="13" t="s">
        <v>30</v>
      </c>
      <c r="AX274" s="13" t="s">
        <v>68</v>
      </c>
      <c r="AY274" s="135" t="s">
        <v>168</v>
      </c>
    </row>
    <row r="275" spans="1:51" s="14" customFormat="1" ht="12">
      <c r="A275" s="311"/>
      <c r="B275" s="312"/>
      <c r="C275" s="311"/>
      <c r="D275" s="308" t="s">
        <v>179</v>
      </c>
      <c r="E275" s="313" t="s">
        <v>3</v>
      </c>
      <c r="F275" s="314" t="s">
        <v>2239</v>
      </c>
      <c r="G275" s="311"/>
      <c r="H275" s="315">
        <v>9.331</v>
      </c>
      <c r="I275" s="268"/>
      <c r="J275" s="311"/>
      <c r="K275" s="311"/>
      <c r="L275" s="139"/>
      <c r="M275" s="141"/>
      <c r="N275" s="142"/>
      <c r="O275" s="142"/>
      <c r="P275" s="142"/>
      <c r="Q275" s="142"/>
      <c r="R275" s="142"/>
      <c r="S275" s="142"/>
      <c r="T275" s="143"/>
      <c r="AT275" s="140" t="s">
        <v>179</v>
      </c>
      <c r="AU275" s="140" t="s">
        <v>78</v>
      </c>
      <c r="AV275" s="14" t="s">
        <v>78</v>
      </c>
      <c r="AW275" s="14" t="s">
        <v>30</v>
      </c>
      <c r="AX275" s="14" t="s">
        <v>68</v>
      </c>
      <c r="AY275" s="140" t="s">
        <v>168</v>
      </c>
    </row>
    <row r="276" spans="1:51" s="14" customFormat="1" ht="12">
      <c r="A276" s="311"/>
      <c r="B276" s="312"/>
      <c r="C276" s="311"/>
      <c r="D276" s="308" t="s">
        <v>179</v>
      </c>
      <c r="E276" s="313" t="s">
        <v>3</v>
      </c>
      <c r="F276" s="314" t="s">
        <v>2240</v>
      </c>
      <c r="G276" s="311"/>
      <c r="H276" s="315">
        <v>-2.59</v>
      </c>
      <c r="I276" s="268"/>
      <c r="J276" s="311"/>
      <c r="K276" s="311"/>
      <c r="L276" s="139"/>
      <c r="M276" s="141"/>
      <c r="N276" s="142"/>
      <c r="O276" s="142"/>
      <c r="P276" s="142"/>
      <c r="Q276" s="142"/>
      <c r="R276" s="142"/>
      <c r="S276" s="142"/>
      <c r="T276" s="143"/>
      <c r="AT276" s="140" t="s">
        <v>179</v>
      </c>
      <c r="AU276" s="140" t="s">
        <v>78</v>
      </c>
      <c r="AV276" s="14" t="s">
        <v>78</v>
      </c>
      <c r="AW276" s="14" t="s">
        <v>30</v>
      </c>
      <c r="AX276" s="14" t="s">
        <v>68</v>
      </c>
      <c r="AY276" s="140" t="s">
        <v>168</v>
      </c>
    </row>
    <row r="277" spans="1:51" s="15" customFormat="1" ht="12">
      <c r="A277" s="316"/>
      <c r="B277" s="317"/>
      <c r="C277" s="316"/>
      <c r="D277" s="308" t="s">
        <v>179</v>
      </c>
      <c r="E277" s="318" t="s">
        <v>3</v>
      </c>
      <c r="F277" s="319" t="s">
        <v>186</v>
      </c>
      <c r="G277" s="316"/>
      <c r="H277" s="320">
        <v>6.741</v>
      </c>
      <c r="I277" s="269"/>
      <c r="J277" s="316"/>
      <c r="K277" s="316"/>
      <c r="L277" s="144"/>
      <c r="M277" s="146"/>
      <c r="N277" s="147"/>
      <c r="O277" s="147"/>
      <c r="P277" s="147"/>
      <c r="Q277" s="147"/>
      <c r="R277" s="147"/>
      <c r="S277" s="147"/>
      <c r="T277" s="148"/>
      <c r="AT277" s="145" t="s">
        <v>179</v>
      </c>
      <c r="AU277" s="145" t="s">
        <v>78</v>
      </c>
      <c r="AV277" s="15" t="s">
        <v>175</v>
      </c>
      <c r="AW277" s="15" t="s">
        <v>30</v>
      </c>
      <c r="AX277" s="15" t="s">
        <v>76</v>
      </c>
      <c r="AY277" s="145" t="s">
        <v>168</v>
      </c>
    </row>
    <row r="278" spans="1:65" s="2" customFormat="1" ht="16.5" customHeight="1">
      <c r="A278" s="273"/>
      <c r="B278" s="276"/>
      <c r="C278" s="298" t="s">
        <v>433</v>
      </c>
      <c r="D278" s="298" t="s">
        <v>170</v>
      </c>
      <c r="E278" s="299" t="s">
        <v>2241</v>
      </c>
      <c r="F278" s="300" t="s">
        <v>2242</v>
      </c>
      <c r="G278" s="301" t="s">
        <v>335</v>
      </c>
      <c r="H278" s="302">
        <v>4.34</v>
      </c>
      <c r="I278" s="266"/>
      <c r="J278" s="303">
        <f>ROUND(I278*H278,2)</f>
        <v>0</v>
      </c>
      <c r="K278" s="300" t="s">
        <v>174</v>
      </c>
      <c r="L278" s="32"/>
      <c r="M278" s="126" t="s">
        <v>3</v>
      </c>
      <c r="N278" s="127" t="s">
        <v>39</v>
      </c>
      <c r="O278" s="128">
        <v>0.18</v>
      </c>
      <c r="P278" s="128">
        <f>O278*H278</f>
        <v>0.7811999999999999</v>
      </c>
      <c r="Q278" s="128">
        <v>0.00012</v>
      </c>
      <c r="R278" s="128">
        <f>Q278*H278</f>
        <v>0.0005208</v>
      </c>
      <c r="S278" s="128">
        <v>0</v>
      </c>
      <c r="T278" s="129">
        <f>S278*H278</f>
        <v>0</v>
      </c>
      <c r="U278" s="31"/>
      <c r="V278" s="31"/>
      <c r="W278" s="31"/>
      <c r="X278" s="31"/>
      <c r="Y278" s="31"/>
      <c r="Z278" s="31"/>
      <c r="AA278" s="31"/>
      <c r="AB278" s="31"/>
      <c r="AC278" s="31"/>
      <c r="AD278" s="31"/>
      <c r="AE278" s="31"/>
      <c r="AR278" s="130" t="s">
        <v>175</v>
      </c>
      <c r="AT278" s="130" t="s">
        <v>170</v>
      </c>
      <c r="AU278" s="130" t="s">
        <v>78</v>
      </c>
      <c r="AY278" s="19" t="s">
        <v>168</v>
      </c>
      <c r="BE278" s="131">
        <f>IF(N278="základní",J278,0)</f>
        <v>0</v>
      </c>
      <c r="BF278" s="131">
        <f>IF(N278="snížená",J278,0)</f>
        <v>0</v>
      </c>
      <c r="BG278" s="131">
        <f>IF(N278="zákl. přenesená",J278,0)</f>
        <v>0</v>
      </c>
      <c r="BH278" s="131">
        <f>IF(N278="sníž. přenesená",J278,0)</f>
        <v>0</v>
      </c>
      <c r="BI278" s="131">
        <f>IF(N278="nulová",J278,0)</f>
        <v>0</v>
      </c>
      <c r="BJ278" s="19" t="s">
        <v>76</v>
      </c>
      <c r="BK278" s="131">
        <f>ROUND(I278*H278,2)</f>
        <v>0</v>
      </c>
      <c r="BL278" s="19" t="s">
        <v>175</v>
      </c>
      <c r="BM278" s="130" t="s">
        <v>2243</v>
      </c>
    </row>
    <row r="279" spans="1:47" s="2" customFormat="1" ht="12">
      <c r="A279" s="273"/>
      <c r="B279" s="276"/>
      <c r="C279" s="273"/>
      <c r="D279" s="304" t="s">
        <v>177</v>
      </c>
      <c r="E279" s="273"/>
      <c r="F279" s="305" t="s">
        <v>2244</v>
      </c>
      <c r="G279" s="273"/>
      <c r="H279" s="273"/>
      <c r="I279" s="263"/>
      <c r="J279" s="273"/>
      <c r="K279" s="273"/>
      <c r="L279" s="32"/>
      <c r="M279" s="132"/>
      <c r="N279" s="133"/>
      <c r="O279" s="50"/>
      <c r="P279" s="50"/>
      <c r="Q279" s="50"/>
      <c r="R279" s="50"/>
      <c r="S279" s="50"/>
      <c r="T279" s="51"/>
      <c r="U279" s="31"/>
      <c r="V279" s="31"/>
      <c r="W279" s="31"/>
      <c r="X279" s="31"/>
      <c r="Y279" s="31"/>
      <c r="Z279" s="31"/>
      <c r="AA279" s="31"/>
      <c r="AB279" s="31"/>
      <c r="AC279" s="31"/>
      <c r="AD279" s="31"/>
      <c r="AE279" s="31"/>
      <c r="AT279" s="19" t="s">
        <v>177</v>
      </c>
      <c r="AU279" s="19" t="s">
        <v>78</v>
      </c>
    </row>
    <row r="280" spans="1:51" s="13" customFormat="1" ht="12">
      <c r="A280" s="306"/>
      <c r="B280" s="307"/>
      <c r="C280" s="306"/>
      <c r="D280" s="308" t="s">
        <v>179</v>
      </c>
      <c r="E280" s="309" t="s">
        <v>3</v>
      </c>
      <c r="F280" s="310" t="s">
        <v>2238</v>
      </c>
      <c r="G280" s="306"/>
      <c r="H280" s="309" t="s">
        <v>3</v>
      </c>
      <c r="I280" s="267"/>
      <c r="J280" s="306"/>
      <c r="K280" s="306"/>
      <c r="L280" s="134"/>
      <c r="M280" s="136"/>
      <c r="N280" s="137"/>
      <c r="O280" s="137"/>
      <c r="P280" s="137"/>
      <c r="Q280" s="137"/>
      <c r="R280" s="137"/>
      <c r="S280" s="137"/>
      <c r="T280" s="138"/>
      <c r="AT280" s="135" t="s">
        <v>179</v>
      </c>
      <c r="AU280" s="135" t="s">
        <v>78</v>
      </c>
      <c r="AV280" s="13" t="s">
        <v>76</v>
      </c>
      <c r="AW280" s="13" t="s">
        <v>30</v>
      </c>
      <c r="AX280" s="13" t="s">
        <v>68</v>
      </c>
      <c r="AY280" s="135" t="s">
        <v>168</v>
      </c>
    </row>
    <row r="281" spans="1:51" s="14" customFormat="1" ht="12">
      <c r="A281" s="311"/>
      <c r="B281" s="312"/>
      <c r="C281" s="311"/>
      <c r="D281" s="308" t="s">
        <v>179</v>
      </c>
      <c r="E281" s="313" t="s">
        <v>3</v>
      </c>
      <c r="F281" s="314" t="s">
        <v>2245</v>
      </c>
      <c r="G281" s="311"/>
      <c r="H281" s="315">
        <v>4.34</v>
      </c>
      <c r="I281" s="268"/>
      <c r="J281" s="311"/>
      <c r="K281" s="311"/>
      <c r="L281" s="139"/>
      <c r="M281" s="141"/>
      <c r="N281" s="142"/>
      <c r="O281" s="142"/>
      <c r="P281" s="142"/>
      <c r="Q281" s="142"/>
      <c r="R281" s="142"/>
      <c r="S281" s="142"/>
      <c r="T281" s="143"/>
      <c r="AT281" s="140" t="s">
        <v>179</v>
      </c>
      <c r="AU281" s="140" t="s">
        <v>78</v>
      </c>
      <c r="AV281" s="14" t="s">
        <v>78</v>
      </c>
      <c r="AW281" s="14" t="s">
        <v>30</v>
      </c>
      <c r="AX281" s="14" t="s">
        <v>76</v>
      </c>
      <c r="AY281" s="140" t="s">
        <v>168</v>
      </c>
    </row>
    <row r="282" spans="1:65" s="2" customFormat="1" ht="16.5" customHeight="1">
      <c r="A282" s="273"/>
      <c r="B282" s="276"/>
      <c r="C282" s="298" t="s">
        <v>440</v>
      </c>
      <c r="D282" s="298" t="s">
        <v>170</v>
      </c>
      <c r="E282" s="299" t="s">
        <v>2246</v>
      </c>
      <c r="F282" s="300" t="s">
        <v>2247</v>
      </c>
      <c r="G282" s="301" t="s">
        <v>335</v>
      </c>
      <c r="H282" s="302">
        <v>6.45</v>
      </c>
      <c r="I282" s="266"/>
      <c r="J282" s="303">
        <f>ROUND(I282*H282,2)</f>
        <v>0</v>
      </c>
      <c r="K282" s="300" t="s">
        <v>174</v>
      </c>
      <c r="L282" s="32"/>
      <c r="M282" s="126" t="s">
        <v>3</v>
      </c>
      <c r="N282" s="127" t="s">
        <v>39</v>
      </c>
      <c r="O282" s="128">
        <v>0.2</v>
      </c>
      <c r="P282" s="128">
        <f>O282*H282</f>
        <v>1.29</v>
      </c>
      <c r="Q282" s="128">
        <v>0.00013</v>
      </c>
      <c r="R282" s="128">
        <f>Q282*H282</f>
        <v>0.0008384999999999999</v>
      </c>
      <c r="S282" s="128">
        <v>0</v>
      </c>
      <c r="T282" s="129">
        <f>S282*H282</f>
        <v>0</v>
      </c>
      <c r="U282" s="31"/>
      <c r="V282" s="31"/>
      <c r="W282" s="31"/>
      <c r="X282" s="31"/>
      <c r="Y282" s="31"/>
      <c r="Z282" s="31"/>
      <c r="AA282" s="31"/>
      <c r="AB282" s="31"/>
      <c r="AC282" s="31"/>
      <c r="AD282" s="31"/>
      <c r="AE282" s="31"/>
      <c r="AR282" s="130" t="s">
        <v>175</v>
      </c>
      <c r="AT282" s="130" t="s">
        <v>170</v>
      </c>
      <c r="AU282" s="130" t="s">
        <v>78</v>
      </c>
      <c r="AY282" s="19" t="s">
        <v>168</v>
      </c>
      <c r="BE282" s="131">
        <f>IF(N282="základní",J282,0)</f>
        <v>0</v>
      </c>
      <c r="BF282" s="131">
        <f>IF(N282="snížená",J282,0)</f>
        <v>0</v>
      </c>
      <c r="BG282" s="131">
        <f>IF(N282="zákl. přenesená",J282,0)</f>
        <v>0</v>
      </c>
      <c r="BH282" s="131">
        <f>IF(N282="sníž. přenesená",J282,0)</f>
        <v>0</v>
      </c>
      <c r="BI282" s="131">
        <f>IF(N282="nulová",J282,0)</f>
        <v>0</v>
      </c>
      <c r="BJ282" s="19" t="s">
        <v>76</v>
      </c>
      <c r="BK282" s="131">
        <f>ROUND(I282*H282,2)</f>
        <v>0</v>
      </c>
      <c r="BL282" s="19" t="s">
        <v>175</v>
      </c>
      <c r="BM282" s="130" t="s">
        <v>2248</v>
      </c>
    </row>
    <row r="283" spans="1:47" s="2" customFormat="1" ht="12">
      <c r="A283" s="273"/>
      <c r="B283" s="276"/>
      <c r="C283" s="273"/>
      <c r="D283" s="304" t="s">
        <v>177</v>
      </c>
      <c r="E283" s="273"/>
      <c r="F283" s="305" t="s">
        <v>2249</v>
      </c>
      <c r="G283" s="273"/>
      <c r="H283" s="273"/>
      <c r="I283" s="263"/>
      <c r="J283" s="273"/>
      <c r="K283" s="273"/>
      <c r="L283" s="32"/>
      <c r="M283" s="132"/>
      <c r="N283" s="133"/>
      <c r="O283" s="50"/>
      <c r="P283" s="50"/>
      <c r="Q283" s="50"/>
      <c r="R283" s="50"/>
      <c r="S283" s="50"/>
      <c r="T283" s="51"/>
      <c r="U283" s="31"/>
      <c r="V283" s="31"/>
      <c r="W283" s="31"/>
      <c r="X283" s="31"/>
      <c r="Y283" s="31"/>
      <c r="Z283" s="31"/>
      <c r="AA283" s="31"/>
      <c r="AB283" s="31"/>
      <c r="AC283" s="31"/>
      <c r="AD283" s="31"/>
      <c r="AE283" s="31"/>
      <c r="AT283" s="19" t="s">
        <v>177</v>
      </c>
      <c r="AU283" s="19" t="s">
        <v>78</v>
      </c>
    </row>
    <row r="284" spans="1:51" s="13" customFormat="1" ht="12">
      <c r="A284" s="306"/>
      <c r="B284" s="307"/>
      <c r="C284" s="306"/>
      <c r="D284" s="308" t="s">
        <v>179</v>
      </c>
      <c r="E284" s="309" t="s">
        <v>3</v>
      </c>
      <c r="F284" s="310" t="s">
        <v>2238</v>
      </c>
      <c r="G284" s="306"/>
      <c r="H284" s="309" t="s">
        <v>3</v>
      </c>
      <c r="I284" s="267"/>
      <c r="J284" s="306"/>
      <c r="K284" s="306"/>
      <c r="L284" s="134"/>
      <c r="M284" s="136"/>
      <c r="N284" s="137"/>
      <c r="O284" s="137"/>
      <c r="P284" s="137"/>
      <c r="Q284" s="137"/>
      <c r="R284" s="137"/>
      <c r="S284" s="137"/>
      <c r="T284" s="138"/>
      <c r="AT284" s="135" t="s">
        <v>179</v>
      </c>
      <c r="AU284" s="135" t="s">
        <v>78</v>
      </c>
      <c r="AV284" s="13" t="s">
        <v>76</v>
      </c>
      <c r="AW284" s="13" t="s">
        <v>30</v>
      </c>
      <c r="AX284" s="13" t="s">
        <v>68</v>
      </c>
      <c r="AY284" s="135" t="s">
        <v>168</v>
      </c>
    </row>
    <row r="285" spans="1:51" s="14" customFormat="1" ht="12">
      <c r="A285" s="311"/>
      <c r="B285" s="312"/>
      <c r="C285" s="311"/>
      <c r="D285" s="308" t="s">
        <v>179</v>
      </c>
      <c r="E285" s="313" t="s">
        <v>3</v>
      </c>
      <c r="F285" s="314" t="s">
        <v>2250</v>
      </c>
      <c r="G285" s="311"/>
      <c r="H285" s="315">
        <v>6.45</v>
      </c>
      <c r="I285" s="268"/>
      <c r="J285" s="311"/>
      <c r="K285" s="311"/>
      <c r="L285" s="139"/>
      <c r="M285" s="141"/>
      <c r="N285" s="142"/>
      <c r="O285" s="142"/>
      <c r="P285" s="142"/>
      <c r="Q285" s="142"/>
      <c r="R285" s="142"/>
      <c r="S285" s="142"/>
      <c r="T285" s="143"/>
      <c r="AT285" s="140" t="s">
        <v>179</v>
      </c>
      <c r="AU285" s="140" t="s">
        <v>78</v>
      </c>
      <c r="AV285" s="14" t="s">
        <v>78</v>
      </c>
      <c r="AW285" s="14" t="s">
        <v>30</v>
      </c>
      <c r="AX285" s="14" t="s">
        <v>76</v>
      </c>
      <c r="AY285" s="140" t="s">
        <v>168</v>
      </c>
    </row>
    <row r="286" spans="1:65" s="2" customFormat="1" ht="21.75" customHeight="1">
      <c r="A286" s="273"/>
      <c r="B286" s="276"/>
      <c r="C286" s="298" t="s">
        <v>447</v>
      </c>
      <c r="D286" s="298" t="s">
        <v>170</v>
      </c>
      <c r="E286" s="299" t="s">
        <v>2251</v>
      </c>
      <c r="F286" s="300" t="s">
        <v>2252</v>
      </c>
      <c r="G286" s="301" t="s">
        <v>263</v>
      </c>
      <c r="H286" s="302">
        <v>0.3</v>
      </c>
      <c r="I286" s="266"/>
      <c r="J286" s="303">
        <f>ROUND(I286*H286,2)</f>
        <v>0</v>
      </c>
      <c r="K286" s="300" t="s">
        <v>174</v>
      </c>
      <c r="L286" s="32"/>
      <c r="M286" s="126" t="s">
        <v>3</v>
      </c>
      <c r="N286" s="127" t="s">
        <v>39</v>
      </c>
      <c r="O286" s="128">
        <v>1.21</v>
      </c>
      <c r="P286" s="128">
        <f>O286*H286</f>
        <v>0.363</v>
      </c>
      <c r="Q286" s="128">
        <v>0.17818</v>
      </c>
      <c r="R286" s="128">
        <f>Q286*H286</f>
        <v>0.053454</v>
      </c>
      <c r="S286" s="128">
        <v>0</v>
      </c>
      <c r="T286" s="129">
        <f>S286*H286</f>
        <v>0</v>
      </c>
      <c r="U286" s="31"/>
      <c r="V286" s="31"/>
      <c r="W286" s="31"/>
      <c r="X286" s="31"/>
      <c r="Y286" s="31"/>
      <c r="Z286" s="31"/>
      <c r="AA286" s="31"/>
      <c r="AB286" s="31"/>
      <c r="AC286" s="31"/>
      <c r="AD286" s="31"/>
      <c r="AE286" s="31"/>
      <c r="AR286" s="130" t="s">
        <v>175</v>
      </c>
      <c r="AT286" s="130" t="s">
        <v>170</v>
      </c>
      <c r="AU286" s="130" t="s">
        <v>78</v>
      </c>
      <c r="AY286" s="19" t="s">
        <v>168</v>
      </c>
      <c r="BE286" s="131">
        <f>IF(N286="základní",J286,0)</f>
        <v>0</v>
      </c>
      <c r="BF286" s="131">
        <f>IF(N286="snížená",J286,0)</f>
        <v>0</v>
      </c>
      <c r="BG286" s="131">
        <f>IF(N286="zákl. přenesená",J286,0)</f>
        <v>0</v>
      </c>
      <c r="BH286" s="131">
        <f>IF(N286="sníž. přenesená",J286,0)</f>
        <v>0</v>
      </c>
      <c r="BI286" s="131">
        <f>IF(N286="nulová",J286,0)</f>
        <v>0</v>
      </c>
      <c r="BJ286" s="19" t="s">
        <v>76</v>
      </c>
      <c r="BK286" s="131">
        <f>ROUND(I286*H286,2)</f>
        <v>0</v>
      </c>
      <c r="BL286" s="19" t="s">
        <v>175</v>
      </c>
      <c r="BM286" s="130" t="s">
        <v>2253</v>
      </c>
    </row>
    <row r="287" spans="1:47" s="2" customFormat="1" ht="12">
      <c r="A287" s="273"/>
      <c r="B287" s="276"/>
      <c r="C287" s="273"/>
      <c r="D287" s="304" t="s">
        <v>177</v>
      </c>
      <c r="E287" s="273"/>
      <c r="F287" s="305" t="s">
        <v>2254</v>
      </c>
      <c r="G287" s="273"/>
      <c r="H287" s="273"/>
      <c r="I287" s="263"/>
      <c r="J287" s="273"/>
      <c r="K287" s="273"/>
      <c r="L287" s="32"/>
      <c r="M287" s="132"/>
      <c r="N287" s="133"/>
      <c r="O287" s="50"/>
      <c r="P287" s="50"/>
      <c r="Q287" s="50"/>
      <c r="R287" s="50"/>
      <c r="S287" s="50"/>
      <c r="T287" s="51"/>
      <c r="U287" s="31"/>
      <c r="V287" s="31"/>
      <c r="W287" s="31"/>
      <c r="X287" s="31"/>
      <c r="Y287" s="31"/>
      <c r="Z287" s="31"/>
      <c r="AA287" s="31"/>
      <c r="AB287" s="31"/>
      <c r="AC287" s="31"/>
      <c r="AD287" s="31"/>
      <c r="AE287" s="31"/>
      <c r="AT287" s="19" t="s">
        <v>177</v>
      </c>
      <c r="AU287" s="19" t="s">
        <v>78</v>
      </c>
    </row>
    <row r="288" spans="1:51" s="13" customFormat="1" ht="12">
      <c r="A288" s="306"/>
      <c r="B288" s="307"/>
      <c r="C288" s="306"/>
      <c r="D288" s="308" t="s">
        <v>179</v>
      </c>
      <c r="E288" s="309" t="s">
        <v>3</v>
      </c>
      <c r="F288" s="310" t="s">
        <v>2215</v>
      </c>
      <c r="G288" s="306"/>
      <c r="H288" s="309" t="s">
        <v>3</v>
      </c>
      <c r="I288" s="267"/>
      <c r="J288" s="306"/>
      <c r="K288" s="306"/>
      <c r="L288" s="134"/>
      <c r="M288" s="136"/>
      <c r="N288" s="137"/>
      <c r="O288" s="137"/>
      <c r="P288" s="137"/>
      <c r="Q288" s="137"/>
      <c r="R288" s="137"/>
      <c r="S288" s="137"/>
      <c r="T288" s="138"/>
      <c r="AT288" s="135" t="s">
        <v>179</v>
      </c>
      <c r="AU288" s="135" t="s">
        <v>78</v>
      </c>
      <c r="AV288" s="13" t="s">
        <v>76</v>
      </c>
      <c r="AW288" s="13" t="s">
        <v>30</v>
      </c>
      <c r="AX288" s="13" t="s">
        <v>68</v>
      </c>
      <c r="AY288" s="135" t="s">
        <v>168</v>
      </c>
    </row>
    <row r="289" spans="1:51" s="13" customFormat="1" ht="12">
      <c r="A289" s="306"/>
      <c r="B289" s="307"/>
      <c r="C289" s="306"/>
      <c r="D289" s="308" t="s">
        <v>179</v>
      </c>
      <c r="E289" s="309" t="s">
        <v>3</v>
      </c>
      <c r="F289" s="310" t="s">
        <v>2216</v>
      </c>
      <c r="G289" s="306"/>
      <c r="H289" s="309" t="s">
        <v>3</v>
      </c>
      <c r="I289" s="267"/>
      <c r="J289" s="306"/>
      <c r="K289" s="306"/>
      <c r="L289" s="134"/>
      <c r="M289" s="136"/>
      <c r="N289" s="137"/>
      <c r="O289" s="137"/>
      <c r="P289" s="137"/>
      <c r="Q289" s="137"/>
      <c r="R289" s="137"/>
      <c r="S289" s="137"/>
      <c r="T289" s="138"/>
      <c r="AT289" s="135" t="s">
        <v>179</v>
      </c>
      <c r="AU289" s="135" t="s">
        <v>78</v>
      </c>
      <c r="AV289" s="13" t="s">
        <v>76</v>
      </c>
      <c r="AW289" s="13" t="s">
        <v>30</v>
      </c>
      <c r="AX289" s="13" t="s">
        <v>68</v>
      </c>
      <c r="AY289" s="135" t="s">
        <v>168</v>
      </c>
    </row>
    <row r="290" spans="1:51" s="14" customFormat="1" ht="12">
      <c r="A290" s="311"/>
      <c r="B290" s="312"/>
      <c r="C290" s="311"/>
      <c r="D290" s="308" t="s">
        <v>179</v>
      </c>
      <c r="E290" s="313" t="s">
        <v>3</v>
      </c>
      <c r="F290" s="314" t="s">
        <v>2255</v>
      </c>
      <c r="G290" s="311"/>
      <c r="H290" s="315">
        <v>0.3</v>
      </c>
      <c r="I290" s="268"/>
      <c r="J290" s="311"/>
      <c r="K290" s="311"/>
      <c r="L290" s="139"/>
      <c r="M290" s="141"/>
      <c r="N290" s="142"/>
      <c r="O290" s="142"/>
      <c r="P290" s="142"/>
      <c r="Q290" s="142"/>
      <c r="R290" s="142"/>
      <c r="S290" s="142"/>
      <c r="T290" s="143"/>
      <c r="AT290" s="140" t="s">
        <v>179</v>
      </c>
      <c r="AU290" s="140" t="s">
        <v>78</v>
      </c>
      <c r="AV290" s="14" t="s">
        <v>78</v>
      </c>
      <c r="AW290" s="14" t="s">
        <v>30</v>
      </c>
      <c r="AX290" s="14" t="s">
        <v>76</v>
      </c>
      <c r="AY290" s="140" t="s">
        <v>168</v>
      </c>
    </row>
    <row r="291" spans="1:65" s="2" customFormat="1" ht="24.2" customHeight="1">
      <c r="A291" s="273"/>
      <c r="B291" s="276"/>
      <c r="C291" s="298" t="s">
        <v>454</v>
      </c>
      <c r="D291" s="298" t="s">
        <v>170</v>
      </c>
      <c r="E291" s="299" t="s">
        <v>2256</v>
      </c>
      <c r="F291" s="300" t="s">
        <v>2257</v>
      </c>
      <c r="G291" s="301" t="s">
        <v>263</v>
      </c>
      <c r="H291" s="302">
        <v>4.104</v>
      </c>
      <c r="I291" s="266"/>
      <c r="J291" s="303">
        <f>ROUND(I291*H291,2)</f>
        <v>0</v>
      </c>
      <c r="K291" s="300" t="s">
        <v>174</v>
      </c>
      <c r="L291" s="32"/>
      <c r="M291" s="126" t="s">
        <v>3</v>
      </c>
      <c r="N291" s="127" t="s">
        <v>39</v>
      </c>
      <c r="O291" s="128">
        <v>0.788</v>
      </c>
      <c r="P291" s="128">
        <f>O291*H291</f>
        <v>3.2339520000000004</v>
      </c>
      <c r="Q291" s="128">
        <v>0.08341</v>
      </c>
      <c r="R291" s="128">
        <f>Q291*H291</f>
        <v>0.34231464</v>
      </c>
      <c r="S291" s="128">
        <v>0</v>
      </c>
      <c r="T291" s="129">
        <f>S291*H291</f>
        <v>0</v>
      </c>
      <c r="U291" s="31"/>
      <c r="V291" s="31"/>
      <c r="W291" s="31"/>
      <c r="X291" s="31"/>
      <c r="Y291" s="31"/>
      <c r="Z291" s="31"/>
      <c r="AA291" s="31"/>
      <c r="AB291" s="31"/>
      <c r="AC291" s="31"/>
      <c r="AD291" s="31"/>
      <c r="AE291" s="31"/>
      <c r="AR291" s="130" t="s">
        <v>175</v>
      </c>
      <c r="AT291" s="130" t="s">
        <v>170</v>
      </c>
      <c r="AU291" s="130" t="s">
        <v>78</v>
      </c>
      <c r="AY291" s="19" t="s">
        <v>168</v>
      </c>
      <c r="BE291" s="131">
        <f>IF(N291="základní",J291,0)</f>
        <v>0</v>
      </c>
      <c r="BF291" s="131">
        <f>IF(N291="snížená",J291,0)</f>
        <v>0</v>
      </c>
      <c r="BG291" s="131">
        <f>IF(N291="zákl. přenesená",J291,0)</f>
        <v>0</v>
      </c>
      <c r="BH291" s="131">
        <f>IF(N291="sníž. přenesená",J291,0)</f>
        <v>0</v>
      </c>
      <c r="BI291" s="131">
        <f>IF(N291="nulová",J291,0)</f>
        <v>0</v>
      </c>
      <c r="BJ291" s="19" t="s">
        <v>76</v>
      </c>
      <c r="BK291" s="131">
        <f>ROUND(I291*H291,2)</f>
        <v>0</v>
      </c>
      <c r="BL291" s="19" t="s">
        <v>175</v>
      </c>
      <c r="BM291" s="130" t="s">
        <v>2258</v>
      </c>
    </row>
    <row r="292" spans="1:47" s="2" customFormat="1" ht="12">
      <c r="A292" s="273"/>
      <c r="B292" s="276"/>
      <c r="C292" s="273"/>
      <c r="D292" s="304" t="s">
        <v>177</v>
      </c>
      <c r="E292" s="273"/>
      <c r="F292" s="305" t="s">
        <v>2259</v>
      </c>
      <c r="G292" s="273"/>
      <c r="H292" s="273"/>
      <c r="I292" s="263"/>
      <c r="J292" s="273"/>
      <c r="K292" s="273"/>
      <c r="L292" s="32"/>
      <c r="M292" s="132"/>
      <c r="N292" s="133"/>
      <c r="O292" s="50"/>
      <c r="P292" s="50"/>
      <c r="Q292" s="50"/>
      <c r="R292" s="50"/>
      <c r="S292" s="50"/>
      <c r="T292" s="51"/>
      <c r="U292" s="31"/>
      <c r="V292" s="31"/>
      <c r="W292" s="31"/>
      <c r="X292" s="31"/>
      <c r="Y292" s="31"/>
      <c r="Z292" s="31"/>
      <c r="AA292" s="31"/>
      <c r="AB292" s="31"/>
      <c r="AC292" s="31"/>
      <c r="AD292" s="31"/>
      <c r="AE292" s="31"/>
      <c r="AT292" s="19" t="s">
        <v>177</v>
      </c>
      <c r="AU292" s="19" t="s">
        <v>78</v>
      </c>
    </row>
    <row r="293" spans="1:51" s="13" customFormat="1" ht="12">
      <c r="A293" s="306"/>
      <c r="B293" s="307"/>
      <c r="C293" s="306"/>
      <c r="D293" s="308" t="s">
        <v>179</v>
      </c>
      <c r="E293" s="309" t="s">
        <v>3</v>
      </c>
      <c r="F293" s="310" t="s">
        <v>2260</v>
      </c>
      <c r="G293" s="306"/>
      <c r="H293" s="309" t="s">
        <v>3</v>
      </c>
      <c r="I293" s="267"/>
      <c r="J293" s="306"/>
      <c r="K293" s="306"/>
      <c r="L293" s="134"/>
      <c r="M293" s="136"/>
      <c r="N293" s="137"/>
      <c r="O293" s="137"/>
      <c r="P293" s="137"/>
      <c r="Q293" s="137"/>
      <c r="R293" s="137"/>
      <c r="S293" s="137"/>
      <c r="T293" s="138"/>
      <c r="AT293" s="135" t="s">
        <v>179</v>
      </c>
      <c r="AU293" s="135" t="s">
        <v>78</v>
      </c>
      <c r="AV293" s="13" t="s">
        <v>76</v>
      </c>
      <c r="AW293" s="13" t="s">
        <v>30</v>
      </c>
      <c r="AX293" s="13" t="s">
        <v>68</v>
      </c>
      <c r="AY293" s="135" t="s">
        <v>168</v>
      </c>
    </row>
    <row r="294" spans="1:51" s="13" customFormat="1" ht="12">
      <c r="A294" s="306"/>
      <c r="B294" s="307"/>
      <c r="C294" s="306"/>
      <c r="D294" s="308" t="s">
        <v>179</v>
      </c>
      <c r="E294" s="309" t="s">
        <v>3</v>
      </c>
      <c r="F294" s="310" t="s">
        <v>2261</v>
      </c>
      <c r="G294" s="306"/>
      <c r="H294" s="309" t="s">
        <v>3</v>
      </c>
      <c r="I294" s="267"/>
      <c r="J294" s="306"/>
      <c r="K294" s="306"/>
      <c r="L294" s="134"/>
      <c r="M294" s="136"/>
      <c r="N294" s="137"/>
      <c r="O294" s="137"/>
      <c r="P294" s="137"/>
      <c r="Q294" s="137"/>
      <c r="R294" s="137"/>
      <c r="S294" s="137"/>
      <c r="T294" s="138"/>
      <c r="AT294" s="135" t="s">
        <v>179</v>
      </c>
      <c r="AU294" s="135" t="s">
        <v>78</v>
      </c>
      <c r="AV294" s="13" t="s">
        <v>76</v>
      </c>
      <c r="AW294" s="13" t="s">
        <v>30</v>
      </c>
      <c r="AX294" s="13" t="s">
        <v>68</v>
      </c>
      <c r="AY294" s="135" t="s">
        <v>168</v>
      </c>
    </row>
    <row r="295" spans="1:51" s="14" customFormat="1" ht="12">
      <c r="A295" s="311"/>
      <c r="B295" s="312"/>
      <c r="C295" s="311"/>
      <c r="D295" s="308" t="s">
        <v>179</v>
      </c>
      <c r="E295" s="313" t="s">
        <v>3</v>
      </c>
      <c r="F295" s="314" t="s">
        <v>2262</v>
      </c>
      <c r="G295" s="311"/>
      <c r="H295" s="315">
        <v>2.46</v>
      </c>
      <c r="I295" s="268"/>
      <c r="J295" s="311"/>
      <c r="K295" s="311"/>
      <c r="L295" s="139"/>
      <c r="M295" s="141"/>
      <c r="N295" s="142"/>
      <c r="O295" s="142"/>
      <c r="P295" s="142"/>
      <c r="Q295" s="142"/>
      <c r="R295" s="142"/>
      <c r="S295" s="142"/>
      <c r="T295" s="143"/>
      <c r="AT295" s="140" t="s">
        <v>179</v>
      </c>
      <c r="AU295" s="140" t="s">
        <v>78</v>
      </c>
      <c r="AV295" s="14" t="s">
        <v>78</v>
      </c>
      <c r="AW295" s="14" t="s">
        <v>30</v>
      </c>
      <c r="AX295" s="14" t="s">
        <v>68</v>
      </c>
      <c r="AY295" s="140" t="s">
        <v>168</v>
      </c>
    </row>
    <row r="296" spans="1:51" s="13" customFormat="1" ht="12">
      <c r="A296" s="306"/>
      <c r="B296" s="307"/>
      <c r="C296" s="306"/>
      <c r="D296" s="308" t="s">
        <v>179</v>
      </c>
      <c r="E296" s="309" t="s">
        <v>3</v>
      </c>
      <c r="F296" s="310" t="s">
        <v>2263</v>
      </c>
      <c r="G296" s="306"/>
      <c r="H296" s="309" t="s">
        <v>3</v>
      </c>
      <c r="I296" s="267"/>
      <c r="J296" s="306"/>
      <c r="K296" s="306"/>
      <c r="L296" s="134"/>
      <c r="M296" s="136"/>
      <c r="N296" s="137"/>
      <c r="O296" s="137"/>
      <c r="P296" s="137"/>
      <c r="Q296" s="137"/>
      <c r="R296" s="137"/>
      <c r="S296" s="137"/>
      <c r="T296" s="138"/>
      <c r="AT296" s="135" t="s">
        <v>179</v>
      </c>
      <c r="AU296" s="135" t="s">
        <v>78</v>
      </c>
      <c r="AV296" s="13" t="s">
        <v>76</v>
      </c>
      <c r="AW296" s="13" t="s">
        <v>30</v>
      </c>
      <c r="AX296" s="13" t="s">
        <v>68</v>
      </c>
      <c r="AY296" s="135" t="s">
        <v>168</v>
      </c>
    </row>
    <row r="297" spans="1:51" s="14" customFormat="1" ht="12">
      <c r="A297" s="311"/>
      <c r="B297" s="312"/>
      <c r="C297" s="311"/>
      <c r="D297" s="308" t="s">
        <v>179</v>
      </c>
      <c r="E297" s="313" t="s">
        <v>3</v>
      </c>
      <c r="F297" s="314" t="s">
        <v>2264</v>
      </c>
      <c r="G297" s="311"/>
      <c r="H297" s="315">
        <v>1.644</v>
      </c>
      <c r="I297" s="268"/>
      <c r="J297" s="311"/>
      <c r="K297" s="311"/>
      <c r="L297" s="139"/>
      <c r="M297" s="141"/>
      <c r="N297" s="142"/>
      <c r="O297" s="142"/>
      <c r="P297" s="142"/>
      <c r="Q297" s="142"/>
      <c r="R297" s="142"/>
      <c r="S297" s="142"/>
      <c r="T297" s="143"/>
      <c r="AT297" s="140" t="s">
        <v>179</v>
      </c>
      <c r="AU297" s="140" t="s">
        <v>78</v>
      </c>
      <c r="AV297" s="14" t="s">
        <v>78</v>
      </c>
      <c r="AW297" s="14" t="s">
        <v>30</v>
      </c>
      <c r="AX297" s="14" t="s">
        <v>68</v>
      </c>
      <c r="AY297" s="140" t="s">
        <v>168</v>
      </c>
    </row>
    <row r="298" spans="1:51" s="15" customFormat="1" ht="12">
      <c r="A298" s="316"/>
      <c r="B298" s="317"/>
      <c r="C298" s="316"/>
      <c r="D298" s="308" t="s">
        <v>179</v>
      </c>
      <c r="E298" s="318" t="s">
        <v>3</v>
      </c>
      <c r="F298" s="319" t="s">
        <v>186</v>
      </c>
      <c r="G298" s="316"/>
      <c r="H298" s="320">
        <v>4.104</v>
      </c>
      <c r="I298" s="269"/>
      <c r="J298" s="316"/>
      <c r="K298" s="316"/>
      <c r="L298" s="144"/>
      <c r="M298" s="146"/>
      <c r="N298" s="147"/>
      <c r="O298" s="147"/>
      <c r="P298" s="147"/>
      <c r="Q298" s="147"/>
      <c r="R298" s="147"/>
      <c r="S298" s="147"/>
      <c r="T298" s="148"/>
      <c r="AT298" s="145" t="s">
        <v>179</v>
      </c>
      <c r="AU298" s="145" t="s">
        <v>78</v>
      </c>
      <c r="AV298" s="15" t="s">
        <v>175</v>
      </c>
      <c r="AW298" s="15" t="s">
        <v>30</v>
      </c>
      <c r="AX298" s="15" t="s">
        <v>76</v>
      </c>
      <c r="AY298" s="145" t="s">
        <v>168</v>
      </c>
    </row>
    <row r="299" spans="1:65" s="2" customFormat="1" ht="21.75" customHeight="1">
      <c r="A299" s="273"/>
      <c r="B299" s="276"/>
      <c r="C299" s="298" t="s">
        <v>459</v>
      </c>
      <c r="D299" s="298" t="s">
        <v>170</v>
      </c>
      <c r="E299" s="299" t="s">
        <v>2265</v>
      </c>
      <c r="F299" s="300" t="s">
        <v>2266</v>
      </c>
      <c r="G299" s="301" t="s">
        <v>263</v>
      </c>
      <c r="H299" s="302">
        <v>3.42</v>
      </c>
      <c r="I299" s="266"/>
      <c r="J299" s="303">
        <f>ROUND(I299*H299,2)</f>
        <v>0</v>
      </c>
      <c r="K299" s="300" t="s">
        <v>174</v>
      </c>
      <c r="L299" s="32"/>
      <c r="M299" s="126" t="s">
        <v>3</v>
      </c>
      <c r="N299" s="127" t="s">
        <v>39</v>
      </c>
      <c r="O299" s="128">
        <v>1.606</v>
      </c>
      <c r="P299" s="128">
        <f>O299*H299</f>
        <v>5.49252</v>
      </c>
      <c r="Q299" s="128">
        <v>0.26723</v>
      </c>
      <c r="R299" s="128">
        <f>Q299*H299</f>
        <v>0.9139266</v>
      </c>
      <c r="S299" s="128">
        <v>0</v>
      </c>
      <c r="T299" s="129">
        <f>S299*H299</f>
        <v>0</v>
      </c>
      <c r="U299" s="31"/>
      <c r="V299" s="31"/>
      <c r="W299" s="31"/>
      <c r="X299" s="31"/>
      <c r="Y299" s="31"/>
      <c r="Z299" s="31"/>
      <c r="AA299" s="31"/>
      <c r="AB299" s="31"/>
      <c r="AC299" s="31"/>
      <c r="AD299" s="31"/>
      <c r="AE299" s="31"/>
      <c r="AR299" s="130" t="s">
        <v>175</v>
      </c>
      <c r="AT299" s="130" t="s">
        <v>170</v>
      </c>
      <c r="AU299" s="130" t="s">
        <v>78</v>
      </c>
      <c r="AY299" s="19" t="s">
        <v>168</v>
      </c>
      <c r="BE299" s="131">
        <f>IF(N299="základní",J299,0)</f>
        <v>0</v>
      </c>
      <c r="BF299" s="131">
        <f>IF(N299="snížená",J299,0)</f>
        <v>0</v>
      </c>
      <c r="BG299" s="131">
        <f>IF(N299="zákl. přenesená",J299,0)</f>
        <v>0</v>
      </c>
      <c r="BH299" s="131">
        <f>IF(N299="sníž. přenesená",J299,0)</f>
        <v>0</v>
      </c>
      <c r="BI299" s="131">
        <f>IF(N299="nulová",J299,0)</f>
        <v>0</v>
      </c>
      <c r="BJ299" s="19" t="s">
        <v>76</v>
      </c>
      <c r="BK299" s="131">
        <f>ROUND(I299*H299,2)</f>
        <v>0</v>
      </c>
      <c r="BL299" s="19" t="s">
        <v>175</v>
      </c>
      <c r="BM299" s="130" t="s">
        <v>2267</v>
      </c>
    </row>
    <row r="300" spans="1:47" s="2" customFormat="1" ht="12">
      <c r="A300" s="273"/>
      <c r="B300" s="276"/>
      <c r="C300" s="273"/>
      <c r="D300" s="304" t="s">
        <v>177</v>
      </c>
      <c r="E300" s="273"/>
      <c r="F300" s="305" t="s">
        <v>2268</v>
      </c>
      <c r="G300" s="273"/>
      <c r="H300" s="273"/>
      <c r="I300" s="263"/>
      <c r="J300" s="273"/>
      <c r="K300" s="273"/>
      <c r="L300" s="32"/>
      <c r="M300" s="132"/>
      <c r="N300" s="133"/>
      <c r="O300" s="50"/>
      <c r="P300" s="50"/>
      <c r="Q300" s="50"/>
      <c r="R300" s="50"/>
      <c r="S300" s="50"/>
      <c r="T300" s="51"/>
      <c r="U300" s="31"/>
      <c r="V300" s="31"/>
      <c r="W300" s="31"/>
      <c r="X300" s="31"/>
      <c r="Y300" s="31"/>
      <c r="Z300" s="31"/>
      <c r="AA300" s="31"/>
      <c r="AB300" s="31"/>
      <c r="AC300" s="31"/>
      <c r="AD300" s="31"/>
      <c r="AE300" s="31"/>
      <c r="AT300" s="19" t="s">
        <v>177</v>
      </c>
      <c r="AU300" s="19" t="s">
        <v>78</v>
      </c>
    </row>
    <row r="301" spans="1:51" s="13" customFormat="1" ht="12">
      <c r="A301" s="306"/>
      <c r="B301" s="307"/>
      <c r="C301" s="306"/>
      <c r="D301" s="308" t="s">
        <v>179</v>
      </c>
      <c r="E301" s="309" t="s">
        <v>3</v>
      </c>
      <c r="F301" s="310" t="s">
        <v>2215</v>
      </c>
      <c r="G301" s="306"/>
      <c r="H301" s="309" t="s">
        <v>3</v>
      </c>
      <c r="I301" s="267"/>
      <c r="J301" s="306"/>
      <c r="K301" s="306"/>
      <c r="L301" s="134"/>
      <c r="M301" s="136"/>
      <c r="N301" s="137"/>
      <c r="O301" s="137"/>
      <c r="P301" s="137"/>
      <c r="Q301" s="137"/>
      <c r="R301" s="137"/>
      <c r="S301" s="137"/>
      <c r="T301" s="138"/>
      <c r="AT301" s="135" t="s">
        <v>179</v>
      </c>
      <c r="AU301" s="135" t="s">
        <v>78</v>
      </c>
      <c r="AV301" s="13" t="s">
        <v>76</v>
      </c>
      <c r="AW301" s="13" t="s">
        <v>30</v>
      </c>
      <c r="AX301" s="13" t="s">
        <v>68</v>
      </c>
      <c r="AY301" s="135" t="s">
        <v>168</v>
      </c>
    </row>
    <row r="302" spans="1:51" s="13" customFormat="1" ht="12">
      <c r="A302" s="306"/>
      <c r="B302" s="307"/>
      <c r="C302" s="306"/>
      <c r="D302" s="308" t="s">
        <v>179</v>
      </c>
      <c r="E302" s="309" t="s">
        <v>3</v>
      </c>
      <c r="F302" s="310" t="s">
        <v>2216</v>
      </c>
      <c r="G302" s="306"/>
      <c r="H302" s="309" t="s">
        <v>3</v>
      </c>
      <c r="I302" s="267"/>
      <c r="J302" s="306"/>
      <c r="K302" s="306"/>
      <c r="L302" s="134"/>
      <c r="M302" s="136"/>
      <c r="N302" s="137"/>
      <c r="O302" s="137"/>
      <c r="P302" s="137"/>
      <c r="Q302" s="137"/>
      <c r="R302" s="137"/>
      <c r="S302" s="137"/>
      <c r="T302" s="138"/>
      <c r="AT302" s="135" t="s">
        <v>179</v>
      </c>
      <c r="AU302" s="135" t="s">
        <v>78</v>
      </c>
      <c r="AV302" s="13" t="s">
        <v>76</v>
      </c>
      <c r="AW302" s="13" t="s">
        <v>30</v>
      </c>
      <c r="AX302" s="13" t="s">
        <v>68</v>
      </c>
      <c r="AY302" s="135" t="s">
        <v>168</v>
      </c>
    </row>
    <row r="303" spans="1:51" s="14" customFormat="1" ht="12">
      <c r="A303" s="311"/>
      <c r="B303" s="312"/>
      <c r="C303" s="311"/>
      <c r="D303" s="308" t="s">
        <v>179</v>
      </c>
      <c r="E303" s="313" t="s">
        <v>3</v>
      </c>
      <c r="F303" s="314" t="s">
        <v>2269</v>
      </c>
      <c r="G303" s="311"/>
      <c r="H303" s="315">
        <v>2.28</v>
      </c>
      <c r="I303" s="268"/>
      <c r="J303" s="311"/>
      <c r="K303" s="311"/>
      <c r="L303" s="139"/>
      <c r="M303" s="141"/>
      <c r="N303" s="142"/>
      <c r="O303" s="142"/>
      <c r="P303" s="142"/>
      <c r="Q303" s="142"/>
      <c r="R303" s="142"/>
      <c r="S303" s="142"/>
      <c r="T303" s="143"/>
      <c r="AT303" s="140" t="s">
        <v>179</v>
      </c>
      <c r="AU303" s="140" t="s">
        <v>78</v>
      </c>
      <c r="AV303" s="14" t="s">
        <v>78</v>
      </c>
      <c r="AW303" s="14" t="s">
        <v>30</v>
      </c>
      <c r="AX303" s="14" t="s">
        <v>68</v>
      </c>
      <c r="AY303" s="140" t="s">
        <v>168</v>
      </c>
    </row>
    <row r="304" spans="1:51" s="13" customFormat="1" ht="12">
      <c r="A304" s="306"/>
      <c r="B304" s="307"/>
      <c r="C304" s="306"/>
      <c r="D304" s="308" t="s">
        <v>179</v>
      </c>
      <c r="E304" s="309" t="s">
        <v>3</v>
      </c>
      <c r="F304" s="310" t="s">
        <v>2270</v>
      </c>
      <c r="G304" s="306"/>
      <c r="H304" s="309" t="s">
        <v>3</v>
      </c>
      <c r="I304" s="267"/>
      <c r="J304" s="306"/>
      <c r="K304" s="306"/>
      <c r="L304" s="134"/>
      <c r="M304" s="136"/>
      <c r="N304" s="137"/>
      <c r="O304" s="137"/>
      <c r="P304" s="137"/>
      <c r="Q304" s="137"/>
      <c r="R304" s="137"/>
      <c r="S304" s="137"/>
      <c r="T304" s="138"/>
      <c r="AT304" s="135" t="s">
        <v>179</v>
      </c>
      <c r="AU304" s="135" t="s">
        <v>78</v>
      </c>
      <c r="AV304" s="13" t="s">
        <v>76</v>
      </c>
      <c r="AW304" s="13" t="s">
        <v>30</v>
      </c>
      <c r="AX304" s="13" t="s">
        <v>68</v>
      </c>
      <c r="AY304" s="135" t="s">
        <v>168</v>
      </c>
    </row>
    <row r="305" spans="1:51" s="13" customFormat="1" ht="12">
      <c r="A305" s="306"/>
      <c r="B305" s="307"/>
      <c r="C305" s="306"/>
      <c r="D305" s="308" t="s">
        <v>179</v>
      </c>
      <c r="E305" s="309" t="s">
        <v>3</v>
      </c>
      <c r="F305" s="310" t="s">
        <v>2271</v>
      </c>
      <c r="G305" s="306"/>
      <c r="H305" s="309" t="s">
        <v>3</v>
      </c>
      <c r="I305" s="267"/>
      <c r="J305" s="306"/>
      <c r="K305" s="306"/>
      <c r="L305" s="134"/>
      <c r="M305" s="136"/>
      <c r="N305" s="137"/>
      <c r="O305" s="137"/>
      <c r="P305" s="137"/>
      <c r="Q305" s="137"/>
      <c r="R305" s="137"/>
      <c r="S305" s="137"/>
      <c r="T305" s="138"/>
      <c r="AT305" s="135" t="s">
        <v>179</v>
      </c>
      <c r="AU305" s="135" t="s">
        <v>78</v>
      </c>
      <c r="AV305" s="13" t="s">
        <v>76</v>
      </c>
      <c r="AW305" s="13" t="s">
        <v>30</v>
      </c>
      <c r="AX305" s="13" t="s">
        <v>68</v>
      </c>
      <c r="AY305" s="135" t="s">
        <v>168</v>
      </c>
    </row>
    <row r="306" spans="1:51" s="14" customFormat="1" ht="12">
      <c r="A306" s="311"/>
      <c r="B306" s="312"/>
      <c r="C306" s="311"/>
      <c r="D306" s="308" t="s">
        <v>179</v>
      </c>
      <c r="E306" s="313" t="s">
        <v>3</v>
      </c>
      <c r="F306" s="314" t="s">
        <v>2272</v>
      </c>
      <c r="G306" s="311"/>
      <c r="H306" s="315">
        <v>1.14</v>
      </c>
      <c r="I306" s="268"/>
      <c r="J306" s="311"/>
      <c r="K306" s="311"/>
      <c r="L306" s="139"/>
      <c r="M306" s="141"/>
      <c r="N306" s="142"/>
      <c r="O306" s="142"/>
      <c r="P306" s="142"/>
      <c r="Q306" s="142"/>
      <c r="R306" s="142"/>
      <c r="S306" s="142"/>
      <c r="T306" s="143"/>
      <c r="AT306" s="140" t="s">
        <v>179</v>
      </c>
      <c r="AU306" s="140" t="s">
        <v>78</v>
      </c>
      <c r="AV306" s="14" t="s">
        <v>78</v>
      </c>
      <c r="AW306" s="14" t="s">
        <v>30</v>
      </c>
      <c r="AX306" s="14" t="s">
        <v>68</v>
      </c>
      <c r="AY306" s="140" t="s">
        <v>168</v>
      </c>
    </row>
    <row r="307" spans="1:51" s="15" customFormat="1" ht="12">
      <c r="A307" s="316"/>
      <c r="B307" s="317"/>
      <c r="C307" s="316"/>
      <c r="D307" s="308" t="s">
        <v>179</v>
      </c>
      <c r="E307" s="318" t="s">
        <v>3</v>
      </c>
      <c r="F307" s="319" t="s">
        <v>186</v>
      </c>
      <c r="G307" s="316"/>
      <c r="H307" s="320">
        <v>3.42</v>
      </c>
      <c r="I307" s="269"/>
      <c r="J307" s="316"/>
      <c r="K307" s="316"/>
      <c r="L307" s="144"/>
      <c r="M307" s="146"/>
      <c r="N307" s="147"/>
      <c r="O307" s="147"/>
      <c r="P307" s="147"/>
      <c r="Q307" s="147"/>
      <c r="R307" s="147"/>
      <c r="S307" s="147"/>
      <c r="T307" s="148"/>
      <c r="AT307" s="145" t="s">
        <v>179</v>
      </c>
      <c r="AU307" s="145" t="s">
        <v>78</v>
      </c>
      <c r="AV307" s="15" t="s">
        <v>175</v>
      </c>
      <c r="AW307" s="15" t="s">
        <v>30</v>
      </c>
      <c r="AX307" s="15" t="s">
        <v>76</v>
      </c>
      <c r="AY307" s="145" t="s">
        <v>168</v>
      </c>
    </row>
    <row r="308" spans="1:63" s="12" customFormat="1" ht="22.9" customHeight="1">
      <c r="A308" s="291"/>
      <c r="B308" s="292"/>
      <c r="C308" s="291"/>
      <c r="D308" s="293" t="s">
        <v>67</v>
      </c>
      <c r="E308" s="296" t="s">
        <v>175</v>
      </c>
      <c r="F308" s="296" t="s">
        <v>322</v>
      </c>
      <c r="G308" s="291"/>
      <c r="H308" s="291"/>
      <c r="I308" s="271"/>
      <c r="J308" s="297">
        <f>BK308</f>
        <v>0</v>
      </c>
      <c r="K308" s="291"/>
      <c r="L308" s="118"/>
      <c r="M308" s="120"/>
      <c r="N308" s="121"/>
      <c r="O308" s="121"/>
      <c r="P308" s="122">
        <f>SUM(P309:P325)</f>
        <v>15.372184</v>
      </c>
      <c r="Q308" s="121"/>
      <c r="R308" s="122">
        <f>SUM(R309:R325)</f>
        <v>2.96925212</v>
      </c>
      <c r="S308" s="121"/>
      <c r="T308" s="123">
        <f>SUM(T309:T325)</f>
        <v>0</v>
      </c>
      <c r="AR308" s="119" t="s">
        <v>76</v>
      </c>
      <c r="AT308" s="124" t="s">
        <v>67</v>
      </c>
      <c r="AU308" s="124" t="s">
        <v>76</v>
      </c>
      <c r="AY308" s="119" t="s">
        <v>168</v>
      </c>
      <c r="BK308" s="125">
        <f>SUM(BK309:BK325)</f>
        <v>0</v>
      </c>
    </row>
    <row r="309" spans="1:65" s="2" customFormat="1" ht="24.2" customHeight="1">
      <c r="A309" s="273"/>
      <c r="B309" s="276"/>
      <c r="C309" s="298" t="s">
        <v>472</v>
      </c>
      <c r="D309" s="298" t="s">
        <v>170</v>
      </c>
      <c r="E309" s="299" t="s">
        <v>2273</v>
      </c>
      <c r="F309" s="300" t="s">
        <v>2274</v>
      </c>
      <c r="G309" s="301" t="s">
        <v>173</v>
      </c>
      <c r="H309" s="302">
        <v>0.693</v>
      </c>
      <c r="I309" s="266"/>
      <c r="J309" s="303">
        <f>ROUND(I309*H309,2)</f>
        <v>0</v>
      </c>
      <c r="K309" s="300" t="s">
        <v>174</v>
      </c>
      <c r="L309" s="32"/>
      <c r="M309" s="126" t="s">
        <v>3</v>
      </c>
      <c r="N309" s="127" t="s">
        <v>39</v>
      </c>
      <c r="O309" s="128">
        <v>2.513</v>
      </c>
      <c r="P309" s="128">
        <f>O309*H309</f>
        <v>1.7415089999999998</v>
      </c>
      <c r="Q309" s="128">
        <v>2.50195</v>
      </c>
      <c r="R309" s="128">
        <f>Q309*H309</f>
        <v>1.73385135</v>
      </c>
      <c r="S309" s="128">
        <v>0</v>
      </c>
      <c r="T309" s="129">
        <f>S309*H309</f>
        <v>0</v>
      </c>
      <c r="U309" s="31"/>
      <c r="V309" s="31"/>
      <c r="W309" s="31"/>
      <c r="X309" s="31"/>
      <c r="Y309" s="31"/>
      <c r="Z309" s="31"/>
      <c r="AA309" s="31"/>
      <c r="AB309" s="31"/>
      <c r="AC309" s="31"/>
      <c r="AD309" s="31"/>
      <c r="AE309" s="31"/>
      <c r="AR309" s="130" t="s">
        <v>175</v>
      </c>
      <c r="AT309" s="130" t="s">
        <v>170</v>
      </c>
      <c r="AU309" s="130" t="s">
        <v>78</v>
      </c>
      <c r="AY309" s="19" t="s">
        <v>168</v>
      </c>
      <c r="BE309" s="131">
        <f>IF(N309="základní",J309,0)</f>
        <v>0</v>
      </c>
      <c r="BF309" s="131">
        <f>IF(N309="snížená",J309,0)</f>
        <v>0</v>
      </c>
      <c r="BG309" s="131">
        <f>IF(N309="zákl. přenesená",J309,0)</f>
        <v>0</v>
      </c>
      <c r="BH309" s="131">
        <f>IF(N309="sníž. přenesená",J309,0)</f>
        <v>0</v>
      </c>
      <c r="BI309" s="131">
        <f>IF(N309="nulová",J309,0)</f>
        <v>0</v>
      </c>
      <c r="BJ309" s="19" t="s">
        <v>76</v>
      </c>
      <c r="BK309" s="131">
        <f>ROUND(I309*H309,2)</f>
        <v>0</v>
      </c>
      <c r="BL309" s="19" t="s">
        <v>175</v>
      </c>
      <c r="BM309" s="130" t="s">
        <v>2275</v>
      </c>
    </row>
    <row r="310" spans="1:47" s="2" customFormat="1" ht="12">
      <c r="A310" s="273"/>
      <c r="B310" s="276"/>
      <c r="C310" s="273"/>
      <c r="D310" s="304" t="s">
        <v>177</v>
      </c>
      <c r="E310" s="273"/>
      <c r="F310" s="305" t="s">
        <v>2276</v>
      </c>
      <c r="G310" s="273"/>
      <c r="H310" s="273"/>
      <c r="I310" s="263"/>
      <c r="J310" s="273"/>
      <c r="K310" s="273"/>
      <c r="L310" s="32"/>
      <c r="M310" s="132"/>
      <c r="N310" s="133"/>
      <c r="O310" s="50"/>
      <c r="P310" s="50"/>
      <c r="Q310" s="50"/>
      <c r="R310" s="50"/>
      <c r="S310" s="50"/>
      <c r="T310" s="51"/>
      <c r="U310" s="31"/>
      <c r="V310" s="31"/>
      <c r="W310" s="31"/>
      <c r="X310" s="31"/>
      <c r="Y310" s="31"/>
      <c r="Z310" s="31"/>
      <c r="AA310" s="31"/>
      <c r="AB310" s="31"/>
      <c r="AC310" s="31"/>
      <c r="AD310" s="31"/>
      <c r="AE310" s="31"/>
      <c r="AT310" s="19" t="s">
        <v>177</v>
      </c>
      <c r="AU310" s="19" t="s">
        <v>78</v>
      </c>
    </row>
    <row r="311" spans="1:51" s="13" customFormat="1" ht="12">
      <c r="A311" s="306"/>
      <c r="B311" s="307"/>
      <c r="C311" s="306"/>
      <c r="D311" s="308" t="s">
        <v>179</v>
      </c>
      <c r="E311" s="309" t="s">
        <v>3</v>
      </c>
      <c r="F311" s="310" t="s">
        <v>2277</v>
      </c>
      <c r="G311" s="306"/>
      <c r="H311" s="309" t="s">
        <v>3</v>
      </c>
      <c r="I311" s="267"/>
      <c r="J311" s="306"/>
      <c r="K311" s="306"/>
      <c r="L311" s="134"/>
      <c r="M311" s="136"/>
      <c r="N311" s="137"/>
      <c r="O311" s="137"/>
      <c r="P311" s="137"/>
      <c r="Q311" s="137"/>
      <c r="R311" s="137"/>
      <c r="S311" s="137"/>
      <c r="T311" s="138"/>
      <c r="AT311" s="135" t="s">
        <v>179</v>
      </c>
      <c r="AU311" s="135" t="s">
        <v>78</v>
      </c>
      <c r="AV311" s="13" t="s">
        <v>76</v>
      </c>
      <c r="AW311" s="13" t="s">
        <v>30</v>
      </c>
      <c r="AX311" s="13" t="s">
        <v>68</v>
      </c>
      <c r="AY311" s="135" t="s">
        <v>168</v>
      </c>
    </row>
    <row r="312" spans="1:51" s="14" customFormat="1" ht="12">
      <c r="A312" s="311"/>
      <c r="B312" s="312"/>
      <c r="C312" s="311"/>
      <c r="D312" s="308" t="s">
        <v>179</v>
      </c>
      <c r="E312" s="313" t="s">
        <v>3</v>
      </c>
      <c r="F312" s="314" t="s">
        <v>2278</v>
      </c>
      <c r="G312" s="311"/>
      <c r="H312" s="315">
        <v>0.693</v>
      </c>
      <c r="I312" s="268"/>
      <c r="J312" s="311"/>
      <c r="K312" s="311"/>
      <c r="L312" s="139"/>
      <c r="M312" s="141"/>
      <c r="N312" s="142"/>
      <c r="O312" s="142"/>
      <c r="P312" s="142"/>
      <c r="Q312" s="142"/>
      <c r="R312" s="142"/>
      <c r="S312" s="142"/>
      <c r="T312" s="143"/>
      <c r="AT312" s="140" t="s">
        <v>179</v>
      </c>
      <c r="AU312" s="140" t="s">
        <v>78</v>
      </c>
      <c r="AV312" s="14" t="s">
        <v>78</v>
      </c>
      <c r="AW312" s="14" t="s">
        <v>30</v>
      </c>
      <c r="AX312" s="14" t="s">
        <v>76</v>
      </c>
      <c r="AY312" s="140" t="s">
        <v>168</v>
      </c>
    </row>
    <row r="313" spans="1:65" s="2" customFormat="1" ht="24.2" customHeight="1">
      <c r="A313" s="273"/>
      <c r="B313" s="276"/>
      <c r="C313" s="298" t="s">
        <v>478</v>
      </c>
      <c r="D313" s="298" t="s">
        <v>170</v>
      </c>
      <c r="E313" s="299" t="s">
        <v>2279</v>
      </c>
      <c r="F313" s="300" t="s">
        <v>2280</v>
      </c>
      <c r="G313" s="301" t="s">
        <v>231</v>
      </c>
      <c r="H313" s="302">
        <v>0.139</v>
      </c>
      <c r="I313" s="266"/>
      <c r="J313" s="303">
        <f>ROUND(I313*H313,2)</f>
        <v>0</v>
      </c>
      <c r="K313" s="300" t="s">
        <v>174</v>
      </c>
      <c r="L313" s="32"/>
      <c r="M313" s="126" t="s">
        <v>3</v>
      </c>
      <c r="N313" s="127" t="s">
        <v>39</v>
      </c>
      <c r="O313" s="128">
        <v>36.877</v>
      </c>
      <c r="P313" s="128">
        <f>O313*H313</f>
        <v>5.125903000000001</v>
      </c>
      <c r="Q313" s="128">
        <v>1.04927</v>
      </c>
      <c r="R313" s="128">
        <f>Q313*H313</f>
        <v>0.14584853</v>
      </c>
      <c r="S313" s="128">
        <v>0</v>
      </c>
      <c r="T313" s="129">
        <f>S313*H313</f>
        <v>0</v>
      </c>
      <c r="U313" s="31"/>
      <c r="V313" s="31"/>
      <c r="W313" s="31"/>
      <c r="X313" s="31"/>
      <c r="Y313" s="31"/>
      <c r="Z313" s="31"/>
      <c r="AA313" s="31"/>
      <c r="AB313" s="31"/>
      <c r="AC313" s="31"/>
      <c r="AD313" s="31"/>
      <c r="AE313" s="31"/>
      <c r="AR313" s="130" t="s">
        <v>175</v>
      </c>
      <c r="AT313" s="130" t="s">
        <v>170</v>
      </c>
      <c r="AU313" s="130" t="s">
        <v>78</v>
      </c>
      <c r="AY313" s="19" t="s">
        <v>168</v>
      </c>
      <c r="BE313" s="131">
        <f>IF(N313="základní",J313,0)</f>
        <v>0</v>
      </c>
      <c r="BF313" s="131">
        <f>IF(N313="snížená",J313,0)</f>
        <v>0</v>
      </c>
      <c r="BG313" s="131">
        <f>IF(N313="zákl. přenesená",J313,0)</f>
        <v>0</v>
      </c>
      <c r="BH313" s="131">
        <f>IF(N313="sníž. přenesená",J313,0)</f>
        <v>0</v>
      </c>
      <c r="BI313" s="131">
        <f>IF(N313="nulová",J313,0)</f>
        <v>0</v>
      </c>
      <c r="BJ313" s="19" t="s">
        <v>76</v>
      </c>
      <c r="BK313" s="131">
        <f>ROUND(I313*H313,2)</f>
        <v>0</v>
      </c>
      <c r="BL313" s="19" t="s">
        <v>175</v>
      </c>
      <c r="BM313" s="130" t="s">
        <v>2281</v>
      </c>
    </row>
    <row r="314" spans="1:47" s="2" customFormat="1" ht="12">
      <c r="A314" s="273"/>
      <c r="B314" s="276"/>
      <c r="C314" s="273"/>
      <c r="D314" s="304" t="s">
        <v>177</v>
      </c>
      <c r="E314" s="273"/>
      <c r="F314" s="305" t="s">
        <v>2282</v>
      </c>
      <c r="G314" s="273"/>
      <c r="H314" s="273"/>
      <c r="I314" s="263"/>
      <c r="J314" s="273"/>
      <c r="K314" s="273"/>
      <c r="L314" s="32"/>
      <c r="M314" s="132"/>
      <c r="N314" s="133"/>
      <c r="O314" s="50"/>
      <c r="P314" s="50"/>
      <c r="Q314" s="50"/>
      <c r="R314" s="50"/>
      <c r="S314" s="50"/>
      <c r="T314" s="51"/>
      <c r="U314" s="31"/>
      <c r="V314" s="31"/>
      <c r="W314" s="31"/>
      <c r="X314" s="31"/>
      <c r="Y314" s="31"/>
      <c r="Z314" s="31"/>
      <c r="AA314" s="31"/>
      <c r="AB314" s="31"/>
      <c r="AC314" s="31"/>
      <c r="AD314" s="31"/>
      <c r="AE314" s="31"/>
      <c r="AT314" s="19" t="s">
        <v>177</v>
      </c>
      <c r="AU314" s="19" t="s">
        <v>78</v>
      </c>
    </row>
    <row r="315" spans="1:51" s="13" customFormat="1" ht="12">
      <c r="A315" s="306"/>
      <c r="B315" s="307"/>
      <c r="C315" s="306"/>
      <c r="D315" s="308" t="s">
        <v>179</v>
      </c>
      <c r="E315" s="309" t="s">
        <v>3</v>
      </c>
      <c r="F315" s="310" t="s">
        <v>2277</v>
      </c>
      <c r="G315" s="306"/>
      <c r="H315" s="309" t="s">
        <v>3</v>
      </c>
      <c r="I315" s="267"/>
      <c r="J315" s="306"/>
      <c r="K315" s="306"/>
      <c r="L315" s="134"/>
      <c r="M315" s="136"/>
      <c r="N315" s="137"/>
      <c r="O315" s="137"/>
      <c r="P315" s="137"/>
      <c r="Q315" s="137"/>
      <c r="R315" s="137"/>
      <c r="S315" s="137"/>
      <c r="T315" s="138"/>
      <c r="AT315" s="135" t="s">
        <v>179</v>
      </c>
      <c r="AU315" s="135" t="s">
        <v>78</v>
      </c>
      <c r="AV315" s="13" t="s">
        <v>76</v>
      </c>
      <c r="AW315" s="13" t="s">
        <v>30</v>
      </c>
      <c r="AX315" s="13" t="s">
        <v>68</v>
      </c>
      <c r="AY315" s="135" t="s">
        <v>168</v>
      </c>
    </row>
    <row r="316" spans="1:51" s="14" customFormat="1" ht="12">
      <c r="A316" s="311"/>
      <c r="B316" s="312"/>
      <c r="C316" s="311"/>
      <c r="D316" s="308" t="s">
        <v>179</v>
      </c>
      <c r="E316" s="313" t="s">
        <v>3</v>
      </c>
      <c r="F316" s="314" t="s">
        <v>2283</v>
      </c>
      <c r="G316" s="311"/>
      <c r="H316" s="315">
        <v>0.139</v>
      </c>
      <c r="I316" s="268"/>
      <c r="J316" s="311"/>
      <c r="K316" s="311"/>
      <c r="L316" s="139"/>
      <c r="M316" s="141"/>
      <c r="N316" s="142"/>
      <c r="O316" s="142"/>
      <c r="P316" s="142"/>
      <c r="Q316" s="142"/>
      <c r="R316" s="142"/>
      <c r="S316" s="142"/>
      <c r="T316" s="143"/>
      <c r="AT316" s="140" t="s">
        <v>179</v>
      </c>
      <c r="AU316" s="140" t="s">
        <v>78</v>
      </c>
      <c r="AV316" s="14" t="s">
        <v>78</v>
      </c>
      <c r="AW316" s="14" t="s">
        <v>30</v>
      </c>
      <c r="AX316" s="14" t="s">
        <v>76</v>
      </c>
      <c r="AY316" s="140" t="s">
        <v>168</v>
      </c>
    </row>
    <row r="317" spans="1:65" s="2" customFormat="1" ht="24.2" customHeight="1">
      <c r="A317" s="273"/>
      <c r="B317" s="276"/>
      <c r="C317" s="298" t="s">
        <v>488</v>
      </c>
      <c r="D317" s="298" t="s">
        <v>170</v>
      </c>
      <c r="E317" s="299" t="s">
        <v>2284</v>
      </c>
      <c r="F317" s="300" t="s">
        <v>2285</v>
      </c>
      <c r="G317" s="301" t="s">
        <v>335</v>
      </c>
      <c r="H317" s="302">
        <v>9.6</v>
      </c>
      <c r="I317" s="266"/>
      <c r="J317" s="303">
        <f>ROUND(I317*H317,2)</f>
        <v>0</v>
      </c>
      <c r="K317" s="300" t="s">
        <v>174</v>
      </c>
      <c r="L317" s="32"/>
      <c r="M317" s="126" t="s">
        <v>3</v>
      </c>
      <c r="N317" s="127" t="s">
        <v>39</v>
      </c>
      <c r="O317" s="128">
        <v>0.379</v>
      </c>
      <c r="P317" s="128">
        <f>O317*H317</f>
        <v>3.6384</v>
      </c>
      <c r="Q317" s="128">
        <v>0.11046</v>
      </c>
      <c r="R317" s="128">
        <f>Q317*H317</f>
        <v>1.060416</v>
      </c>
      <c r="S317" s="128">
        <v>0</v>
      </c>
      <c r="T317" s="129">
        <f>S317*H317</f>
        <v>0</v>
      </c>
      <c r="U317" s="31"/>
      <c r="V317" s="31"/>
      <c r="W317" s="31"/>
      <c r="X317" s="31"/>
      <c r="Y317" s="31"/>
      <c r="Z317" s="31"/>
      <c r="AA317" s="31"/>
      <c r="AB317" s="31"/>
      <c r="AC317" s="31"/>
      <c r="AD317" s="31"/>
      <c r="AE317" s="31"/>
      <c r="AR317" s="130" t="s">
        <v>175</v>
      </c>
      <c r="AT317" s="130" t="s">
        <v>170</v>
      </c>
      <c r="AU317" s="130" t="s">
        <v>78</v>
      </c>
      <c r="AY317" s="19" t="s">
        <v>168</v>
      </c>
      <c r="BE317" s="131">
        <f>IF(N317="základní",J317,0)</f>
        <v>0</v>
      </c>
      <c r="BF317" s="131">
        <f>IF(N317="snížená",J317,0)</f>
        <v>0</v>
      </c>
      <c r="BG317" s="131">
        <f>IF(N317="zákl. přenesená",J317,0)</f>
        <v>0</v>
      </c>
      <c r="BH317" s="131">
        <f>IF(N317="sníž. přenesená",J317,0)</f>
        <v>0</v>
      </c>
      <c r="BI317" s="131">
        <f>IF(N317="nulová",J317,0)</f>
        <v>0</v>
      </c>
      <c r="BJ317" s="19" t="s">
        <v>76</v>
      </c>
      <c r="BK317" s="131">
        <f>ROUND(I317*H317,2)</f>
        <v>0</v>
      </c>
      <c r="BL317" s="19" t="s">
        <v>175</v>
      </c>
      <c r="BM317" s="130" t="s">
        <v>2286</v>
      </c>
    </row>
    <row r="318" spans="1:47" s="2" customFormat="1" ht="12">
      <c r="A318" s="273"/>
      <c r="B318" s="276"/>
      <c r="C318" s="273"/>
      <c r="D318" s="304" t="s">
        <v>177</v>
      </c>
      <c r="E318" s="273"/>
      <c r="F318" s="305" t="s">
        <v>2287</v>
      </c>
      <c r="G318" s="273"/>
      <c r="H318" s="273"/>
      <c r="I318" s="263"/>
      <c r="J318" s="273"/>
      <c r="K318" s="273"/>
      <c r="L318" s="32"/>
      <c r="M318" s="132"/>
      <c r="N318" s="133"/>
      <c r="O318" s="50"/>
      <c r="P318" s="50"/>
      <c r="Q318" s="50"/>
      <c r="R318" s="50"/>
      <c r="S318" s="50"/>
      <c r="T318" s="51"/>
      <c r="U318" s="31"/>
      <c r="V318" s="31"/>
      <c r="W318" s="31"/>
      <c r="X318" s="31"/>
      <c r="Y318" s="31"/>
      <c r="Z318" s="31"/>
      <c r="AA318" s="31"/>
      <c r="AB318" s="31"/>
      <c r="AC318" s="31"/>
      <c r="AD318" s="31"/>
      <c r="AE318" s="31"/>
      <c r="AT318" s="19" t="s">
        <v>177</v>
      </c>
      <c r="AU318" s="19" t="s">
        <v>78</v>
      </c>
    </row>
    <row r="319" spans="1:51" s="13" customFormat="1" ht="12">
      <c r="A319" s="306"/>
      <c r="B319" s="307"/>
      <c r="C319" s="306"/>
      <c r="D319" s="308" t="s">
        <v>179</v>
      </c>
      <c r="E319" s="309" t="s">
        <v>3</v>
      </c>
      <c r="F319" s="310" t="s">
        <v>2277</v>
      </c>
      <c r="G319" s="306"/>
      <c r="H319" s="309" t="s">
        <v>3</v>
      </c>
      <c r="I319" s="267"/>
      <c r="J319" s="306"/>
      <c r="K319" s="306"/>
      <c r="L319" s="134"/>
      <c r="M319" s="136"/>
      <c r="N319" s="137"/>
      <c r="O319" s="137"/>
      <c r="P319" s="137"/>
      <c r="Q319" s="137"/>
      <c r="R319" s="137"/>
      <c r="S319" s="137"/>
      <c r="T319" s="138"/>
      <c r="AT319" s="135" t="s">
        <v>179</v>
      </c>
      <c r="AU319" s="135" t="s">
        <v>78</v>
      </c>
      <c r="AV319" s="13" t="s">
        <v>76</v>
      </c>
      <c r="AW319" s="13" t="s">
        <v>30</v>
      </c>
      <c r="AX319" s="13" t="s">
        <v>68</v>
      </c>
      <c r="AY319" s="135" t="s">
        <v>168</v>
      </c>
    </row>
    <row r="320" spans="1:51" s="14" customFormat="1" ht="12">
      <c r="A320" s="311"/>
      <c r="B320" s="312"/>
      <c r="C320" s="311"/>
      <c r="D320" s="308" t="s">
        <v>179</v>
      </c>
      <c r="E320" s="313" t="s">
        <v>3</v>
      </c>
      <c r="F320" s="314" t="s">
        <v>2288</v>
      </c>
      <c r="G320" s="311"/>
      <c r="H320" s="315">
        <v>9.6</v>
      </c>
      <c r="I320" s="268"/>
      <c r="J320" s="311"/>
      <c r="K320" s="311"/>
      <c r="L320" s="139"/>
      <c r="M320" s="141"/>
      <c r="N320" s="142"/>
      <c r="O320" s="142"/>
      <c r="P320" s="142"/>
      <c r="Q320" s="142"/>
      <c r="R320" s="142"/>
      <c r="S320" s="142"/>
      <c r="T320" s="143"/>
      <c r="AT320" s="140" t="s">
        <v>179</v>
      </c>
      <c r="AU320" s="140" t="s">
        <v>78</v>
      </c>
      <c r="AV320" s="14" t="s">
        <v>78</v>
      </c>
      <c r="AW320" s="14" t="s">
        <v>30</v>
      </c>
      <c r="AX320" s="14" t="s">
        <v>76</v>
      </c>
      <c r="AY320" s="140" t="s">
        <v>168</v>
      </c>
    </row>
    <row r="321" spans="1:65" s="2" customFormat="1" ht="21.75" customHeight="1">
      <c r="A321" s="273"/>
      <c r="B321" s="276"/>
      <c r="C321" s="298" t="s">
        <v>503</v>
      </c>
      <c r="D321" s="298" t="s">
        <v>170</v>
      </c>
      <c r="E321" s="299" t="s">
        <v>2289</v>
      </c>
      <c r="F321" s="300" t="s">
        <v>2290</v>
      </c>
      <c r="G321" s="301" t="s">
        <v>263</v>
      </c>
      <c r="H321" s="302">
        <v>4.428</v>
      </c>
      <c r="I321" s="266"/>
      <c r="J321" s="303">
        <f>ROUND(I321*H321,2)</f>
        <v>0</v>
      </c>
      <c r="K321" s="300" t="s">
        <v>174</v>
      </c>
      <c r="L321" s="32"/>
      <c r="M321" s="126" t="s">
        <v>3</v>
      </c>
      <c r="N321" s="127" t="s">
        <v>39</v>
      </c>
      <c r="O321" s="128">
        <v>0.839</v>
      </c>
      <c r="P321" s="128">
        <f>O321*H321</f>
        <v>3.715092</v>
      </c>
      <c r="Q321" s="128">
        <v>0.00658</v>
      </c>
      <c r="R321" s="128">
        <f>Q321*H321</f>
        <v>0.02913624</v>
      </c>
      <c r="S321" s="128">
        <v>0</v>
      </c>
      <c r="T321" s="129">
        <f>S321*H321</f>
        <v>0</v>
      </c>
      <c r="U321" s="31"/>
      <c r="V321" s="31"/>
      <c r="W321" s="31"/>
      <c r="X321" s="31"/>
      <c r="Y321" s="31"/>
      <c r="Z321" s="31"/>
      <c r="AA321" s="31"/>
      <c r="AB321" s="31"/>
      <c r="AC321" s="31"/>
      <c r="AD321" s="31"/>
      <c r="AE321" s="31"/>
      <c r="AR321" s="130" t="s">
        <v>175</v>
      </c>
      <c r="AT321" s="130" t="s">
        <v>170</v>
      </c>
      <c r="AU321" s="130" t="s">
        <v>78</v>
      </c>
      <c r="AY321" s="19" t="s">
        <v>168</v>
      </c>
      <c r="BE321" s="131">
        <f>IF(N321="základní",J321,0)</f>
        <v>0</v>
      </c>
      <c r="BF321" s="131">
        <f>IF(N321="snížená",J321,0)</f>
        <v>0</v>
      </c>
      <c r="BG321" s="131">
        <f>IF(N321="zákl. přenesená",J321,0)</f>
        <v>0</v>
      </c>
      <c r="BH321" s="131">
        <f>IF(N321="sníž. přenesená",J321,0)</f>
        <v>0</v>
      </c>
      <c r="BI321" s="131">
        <f>IF(N321="nulová",J321,0)</f>
        <v>0</v>
      </c>
      <c r="BJ321" s="19" t="s">
        <v>76</v>
      </c>
      <c r="BK321" s="131">
        <f>ROUND(I321*H321,2)</f>
        <v>0</v>
      </c>
      <c r="BL321" s="19" t="s">
        <v>175</v>
      </c>
      <c r="BM321" s="130" t="s">
        <v>2291</v>
      </c>
    </row>
    <row r="322" spans="1:47" s="2" customFormat="1" ht="12">
      <c r="A322" s="273"/>
      <c r="B322" s="276"/>
      <c r="C322" s="273"/>
      <c r="D322" s="304" t="s">
        <v>177</v>
      </c>
      <c r="E322" s="273"/>
      <c r="F322" s="305" t="s">
        <v>2292</v>
      </c>
      <c r="G322" s="273"/>
      <c r="H322" s="273"/>
      <c r="I322" s="263"/>
      <c r="J322" s="273"/>
      <c r="K322" s="273"/>
      <c r="L322" s="32"/>
      <c r="M322" s="132"/>
      <c r="N322" s="133"/>
      <c r="O322" s="50"/>
      <c r="P322" s="50"/>
      <c r="Q322" s="50"/>
      <c r="R322" s="50"/>
      <c r="S322" s="50"/>
      <c r="T322" s="51"/>
      <c r="U322" s="31"/>
      <c r="V322" s="31"/>
      <c r="W322" s="31"/>
      <c r="X322" s="31"/>
      <c r="Y322" s="31"/>
      <c r="Z322" s="31"/>
      <c r="AA322" s="31"/>
      <c r="AB322" s="31"/>
      <c r="AC322" s="31"/>
      <c r="AD322" s="31"/>
      <c r="AE322" s="31"/>
      <c r="AT322" s="19" t="s">
        <v>177</v>
      </c>
      <c r="AU322" s="19" t="s">
        <v>78</v>
      </c>
    </row>
    <row r="323" spans="1:51" s="14" customFormat="1" ht="12">
      <c r="A323" s="311"/>
      <c r="B323" s="312"/>
      <c r="C323" s="311"/>
      <c r="D323" s="308" t="s">
        <v>179</v>
      </c>
      <c r="E323" s="313" t="s">
        <v>3</v>
      </c>
      <c r="F323" s="314" t="s">
        <v>2293</v>
      </c>
      <c r="G323" s="311"/>
      <c r="H323" s="315">
        <v>4.428</v>
      </c>
      <c r="I323" s="268"/>
      <c r="J323" s="311"/>
      <c r="K323" s="311"/>
      <c r="L323" s="139"/>
      <c r="M323" s="141"/>
      <c r="N323" s="142"/>
      <c r="O323" s="142"/>
      <c r="P323" s="142"/>
      <c r="Q323" s="142"/>
      <c r="R323" s="142"/>
      <c r="S323" s="142"/>
      <c r="T323" s="143"/>
      <c r="AT323" s="140" t="s">
        <v>179</v>
      </c>
      <c r="AU323" s="140" t="s">
        <v>78</v>
      </c>
      <c r="AV323" s="14" t="s">
        <v>78</v>
      </c>
      <c r="AW323" s="14" t="s">
        <v>30</v>
      </c>
      <c r="AX323" s="14" t="s">
        <v>76</v>
      </c>
      <c r="AY323" s="140" t="s">
        <v>168</v>
      </c>
    </row>
    <row r="324" spans="1:65" s="2" customFormat="1" ht="21.75" customHeight="1">
      <c r="A324" s="273"/>
      <c r="B324" s="276"/>
      <c r="C324" s="298" t="s">
        <v>508</v>
      </c>
      <c r="D324" s="298" t="s">
        <v>170</v>
      </c>
      <c r="E324" s="299" t="s">
        <v>2294</v>
      </c>
      <c r="F324" s="300" t="s">
        <v>2295</v>
      </c>
      <c r="G324" s="301" t="s">
        <v>263</v>
      </c>
      <c r="H324" s="302">
        <v>4.428</v>
      </c>
      <c r="I324" s="266"/>
      <c r="J324" s="303">
        <f>ROUND(I324*H324,2)</f>
        <v>0</v>
      </c>
      <c r="K324" s="300" t="s">
        <v>174</v>
      </c>
      <c r="L324" s="32"/>
      <c r="M324" s="126" t="s">
        <v>3</v>
      </c>
      <c r="N324" s="127" t="s">
        <v>39</v>
      </c>
      <c r="O324" s="128">
        <v>0.26</v>
      </c>
      <c r="P324" s="128">
        <f>O324*H324</f>
        <v>1.15128</v>
      </c>
      <c r="Q324" s="128">
        <v>0</v>
      </c>
      <c r="R324" s="128">
        <f>Q324*H324</f>
        <v>0</v>
      </c>
      <c r="S324" s="128">
        <v>0</v>
      </c>
      <c r="T324" s="129">
        <f>S324*H324</f>
        <v>0</v>
      </c>
      <c r="U324" s="31"/>
      <c r="V324" s="31"/>
      <c r="W324" s="31"/>
      <c r="X324" s="31"/>
      <c r="Y324" s="31"/>
      <c r="Z324" s="31"/>
      <c r="AA324" s="31"/>
      <c r="AB324" s="31"/>
      <c r="AC324" s="31"/>
      <c r="AD324" s="31"/>
      <c r="AE324" s="31"/>
      <c r="AR324" s="130" t="s">
        <v>175</v>
      </c>
      <c r="AT324" s="130" t="s">
        <v>170</v>
      </c>
      <c r="AU324" s="130" t="s">
        <v>78</v>
      </c>
      <c r="AY324" s="19" t="s">
        <v>168</v>
      </c>
      <c r="BE324" s="131">
        <f>IF(N324="základní",J324,0)</f>
        <v>0</v>
      </c>
      <c r="BF324" s="131">
        <f>IF(N324="snížená",J324,0)</f>
        <v>0</v>
      </c>
      <c r="BG324" s="131">
        <f>IF(N324="zákl. přenesená",J324,0)</f>
        <v>0</v>
      </c>
      <c r="BH324" s="131">
        <f>IF(N324="sníž. přenesená",J324,0)</f>
        <v>0</v>
      </c>
      <c r="BI324" s="131">
        <f>IF(N324="nulová",J324,0)</f>
        <v>0</v>
      </c>
      <c r="BJ324" s="19" t="s">
        <v>76</v>
      </c>
      <c r="BK324" s="131">
        <f>ROUND(I324*H324,2)</f>
        <v>0</v>
      </c>
      <c r="BL324" s="19" t="s">
        <v>175</v>
      </c>
      <c r="BM324" s="130" t="s">
        <v>2296</v>
      </c>
    </row>
    <row r="325" spans="1:47" s="2" customFormat="1" ht="12">
      <c r="A325" s="273"/>
      <c r="B325" s="276"/>
      <c r="C325" s="273"/>
      <c r="D325" s="304" t="s">
        <v>177</v>
      </c>
      <c r="E325" s="273"/>
      <c r="F325" s="305" t="s">
        <v>2297</v>
      </c>
      <c r="G325" s="273"/>
      <c r="H325" s="273"/>
      <c r="I325" s="263"/>
      <c r="J325" s="273"/>
      <c r="K325" s="273"/>
      <c r="L325" s="32"/>
      <c r="M325" s="132"/>
      <c r="N325" s="133"/>
      <c r="O325" s="50"/>
      <c r="P325" s="50"/>
      <c r="Q325" s="50"/>
      <c r="R325" s="50"/>
      <c r="S325" s="50"/>
      <c r="T325" s="51"/>
      <c r="U325" s="31"/>
      <c r="V325" s="31"/>
      <c r="W325" s="31"/>
      <c r="X325" s="31"/>
      <c r="Y325" s="31"/>
      <c r="Z325" s="31"/>
      <c r="AA325" s="31"/>
      <c r="AB325" s="31"/>
      <c r="AC325" s="31"/>
      <c r="AD325" s="31"/>
      <c r="AE325" s="31"/>
      <c r="AT325" s="19" t="s">
        <v>177</v>
      </c>
      <c r="AU325" s="19" t="s">
        <v>78</v>
      </c>
    </row>
    <row r="326" spans="1:63" s="12" customFormat="1" ht="22.9" customHeight="1">
      <c r="A326" s="291"/>
      <c r="B326" s="292"/>
      <c r="C326" s="291"/>
      <c r="D326" s="293" t="s">
        <v>67</v>
      </c>
      <c r="E326" s="296" t="s">
        <v>452</v>
      </c>
      <c r="F326" s="296" t="s">
        <v>453</v>
      </c>
      <c r="G326" s="291"/>
      <c r="H326" s="291"/>
      <c r="I326" s="271"/>
      <c r="J326" s="297">
        <f>BK326</f>
        <v>0</v>
      </c>
      <c r="K326" s="291"/>
      <c r="L326" s="118"/>
      <c r="M326" s="120"/>
      <c r="N326" s="121"/>
      <c r="O326" s="121"/>
      <c r="P326" s="122">
        <f>SUM(P327:P475)</f>
        <v>452.814688</v>
      </c>
      <c r="Q326" s="121"/>
      <c r="R326" s="122">
        <f>SUM(R327:R475)</f>
        <v>14.87715153</v>
      </c>
      <c r="S326" s="121"/>
      <c r="T326" s="123">
        <f>SUM(T327:T475)</f>
        <v>0</v>
      </c>
      <c r="AR326" s="119" t="s">
        <v>76</v>
      </c>
      <c r="AT326" s="124" t="s">
        <v>67</v>
      </c>
      <c r="AU326" s="124" t="s">
        <v>76</v>
      </c>
      <c r="AY326" s="119" t="s">
        <v>168</v>
      </c>
      <c r="BK326" s="125">
        <f>SUM(BK327:BK475)</f>
        <v>0</v>
      </c>
    </row>
    <row r="327" spans="1:65" s="2" customFormat="1" ht="24.2" customHeight="1">
      <c r="A327" s="273"/>
      <c r="B327" s="276"/>
      <c r="C327" s="298" t="s">
        <v>525</v>
      </c>
      <c r="D327" s="298" t="s">
        <v>170</v>
      </c>
      <c r="E327" s="299" t="s">
        <v>2298</v>
      </c>
      <c r="F327" s="300" t="s">
        <v>2299</v>
      </c>
      <c r="G327" s="301" t="s">
        <v>263</v>
      </c>
      <c r="H327" s="302">
        <v>1.9</v>
      </c>
      <c r="I327" s="266"/>
      <c r="J327" s="303">
        <f>ROUND(I327*H327,2)</f>
        <v>0</v>
      </c>
      <c r="K327" s="300" t="s">
        <v>174</v>
      </c>
      <c r="L327" s="32"/>
      <c r="M327" s="126" t="s">
        <v>3</v>
      </c>
      <c r="N327" s="127" t="s">
        <v>39</v>
      </c>
      <c r="O327" s="128">
        <v>0.08</v>
      </c>
      <c r="P327" s="128">
        <f>O327*H327</f>
        <v>0.152</v>
      </c>
      <c r="Q327" s="128">
        <v>0</v>
      </c>
      <c r="R327" s="128">
        <f>Q327*H327</f>
        <v>0</v>
      </c>
      <c r="S327" s="128">
        <v>0</v>
      </c>
      <c r="T327" s="129">
        <f>S327*H327</f>
        <v>0</v>
      </c>
      <c r="U327" s="31"/>
      <c r="V327" s="31"/>
      <c r="W327" s="31"/>
      <c r="X327" s="31"/>
      <c r="Y327" s="31"/>
      <c r="Z327" s="31"/>
      <c r="AA327" s="31"/>
      <c r="AB327" s="31"/>
      <c r="AC327" s="31"/>
      <c r="AD327" s="31"/>
      <c r="AE327" s="31"/>
      <c r="AR327" s="130" t="s">
        <v>175</v>
      </c>
      <c r="AT327" s="130" t="s">
        <v>170</v>
      </c>
      <c r="AU327" s="130" t="s">
        <v>78</v>
      </c>
      <c r="AY327" s="19" t="s">
        <v>168</v>
      </c>
      <c r="BE327" s="131">
        <f>IF(N327="základní",J327,0)</f>
        <v>0</v>
      </c>
      <c r="BF327" s="131">
        <f>IF(N327="snížená",J327,0)</f>
        <v>0</v>
      </c>
      <c r="BG327" s="131">
        <f>IF(N327="zákl. přenesená",J327,0)</f>
        <v>0</v>
      </c>
      <c r="BH327" s="131">
        <f>IF(N327="sníž. přenesená",J327,0)</f>
        <v>0</v>
      </c>
      <c r="BI327" s="131">
        <f>IF(N327="nulová",J327,0)</f>
        <v>0</v>
      </c>
      <c r="BJ327" s="19" t="s">
        <v>76</v>
      </c>
      <c r="BK327" s="131">
        <f>ROUND(I327*H327,2)</f>
        <v>0</v>
      </c>
      <c r="BL327" s="19" t="s">
        <v>175</v>
      </c>
      <c r="BM327" s="130" t="s">
        <v>2300</v>
      </c>
    </row>
    <row r="328" spans="1:47" s="2" customFormat="1" ht="12">
      <c r="A328" s="273"/>
      <c r="B328" s="276"/>
      <c r="C328" s="273"/>
      <c r="D328" s="304" t="s">
        <v>177</v>
      </c>
      <c r="E328" s="273"/>
      <c r="F328" s="305" t="s">
        <v>2301</v>
      </c>
      <c r="G328" s="273"/>
      <c r="H328" s="273"/>
      <c r="I328" s="263"/>
      <c r="J328" s="273"/>
      <c r="K328" s="273"/>
      <c r="L328" s="32"/>
      <c r="M328" s="132"/>
      <c r="N328" s="133"/>
      <c r="O328" s="50"/>
      <c r="P328" s="50"/>
      <c r="Q328" s="50"/>
      <c r="R328" s="50"/>
      <c r="S328" s="50"/>
      <c r="T328" s="51"/>
      <c r="U328" s="31"/>
      <c r="V328" s="31"/>
      <c r="W328" s="31"/>
      <c r="X328" s="31"/>
      <c r="Y328" s="31"/>
      <c r="Z328" s="31"/>
      <c r="AA328" s="31"/>
      <c r="AB328" s="31"/>
      <c r="AC328" s="31"/>
      <c r="AD328" s="31"/>
      <c r="AE328" s="31"/>
      <c r="AT328" s="19" t="s">
        <v>177</v>
      </c>
      <c r="AU328" s="19" t="s">
        <v>78</v>
      </c>
    </row>
    <row r="329" spans="1:51" s="13" customFormat="1" ht="12">
      <c r="A329" s="306"/>
      <c r="B329" s="307"/>
      <c r="C329" s="306"/>
      <c r="D329" s="308" t="s">
        <v>179</v>
      </c>
      <c r="E329" s="309" t="s">
        <v>3</v>
      </c>
      <c r="F329" s="310" t="s">
        <v>2302</v>
      </c>
      <c r="G329" s="306"/>
      <c r="H329" s="309" t="s">
        <v>3</v>
      </c>
      <c r="I329" s="267"/>
      <c r="J329" s="306"/>
      <c r="K329" s="306"/>
      <c r="L329" s="134"/>
      <c r="M329" s="136"/>
      <c r="N329" s="137"/>
      <c r="O329" s="137"/>
      <c r="P329" s="137"/>
      <c r="Q329" s="137"/>
      <c r="R329" s="137"/>
      <c r="S329" s="137"/>
      <c r="T329" s="138"/>
      <c r="AT329" s="135" t="s">
        <v>179</v>
      </c>
      <c r="AU329" s="135" t="s">
        <v>78</v>
      </c>
      <c r="AV329" s="13" t="s">
        <v>76</v>
      </c>
      <c r="AW329" s="13" t="s">
        <v>30</v>
      </c>
      <c r="AX329" s="13" t="s">
        <v>68</v>
      </c>
      <c r="AY329" s="135" t="s">
        <v>168</v>
      </c>
    </row>
    <row r="330" spans="1:51" s="14" customFormat="1" ht="12">
      <c r="A330" s="311"/>
      <c r="B330" s="312"/>
      <c r="C330" s="311"/>
      <c r="D330" s="308" t="s">
        <v>179</v>
      </c>
      <c r="E330" s="313" t="s">
        <v>3</v>
      </c>
      <c r="F330" s="314" t="s">
        <v>2303</v>
      </c>
      <c r="G330" s="311"/>
      <c r="H330" s="315">
        <v>1.9</v>
      </c>
      <c r="I330" s="268"/>
      <c r="J330" s="311"/>
      <c r="K330" s="311"/>
      <c r="L330" s="139"/>
      <c r="M330" s="141"/>
      <c r="N330" s="142"/>
      <c r="O330" s="142"/>
      <c r="P330" s="142"/>
      <c r="Q330" s="142"/>
      <c r="R330" s="142"/>
      <c r="S330" s="142"/>
      <c r="T330" s="143"/>
      <c r="AT330" s="140" t="s">
        <v>179</v>
      </c>
      <c r="AU330" s="140" t="s">
        <v>78</v>
      </c>
      <c r="AV330" s="14" t="s">
        <v>78</v>
      </c>
      <c r="AW330" s="14" t="s">
        <v>30</v>
      </c>
      <c r="AX330" s="14" t="s">
        <v>76</v>
      </c>
      <c r="AY330" s="140" t="s">
        <v>168</v>
      </c>
    </row>
    <row r="331" spans="1:65" s="2" customFormat="1" ht="16.5" customHeight="1">
      <c r="A331" s="273"/>
      <c r="B331" s="276"/>
      <c r="C331" s="298" t="s">
        <v>530</v>
      </c>
      <c r="D331" s="298" t="s">
        <v>170</v>
      </c>
      <c r="E331" s="299" t="s">
        <v>2304</v>
      </c>
      <c r="F331" s="300" t="s">
        <v>2305</v>
      </c>
      <c r="G331" s="301" t="s">
        <v>263</v>
      </c>
      <c r="H331" s="302">
        <v>93.005</v>
      </c>
      <c r="I331" s="266"/>
      <c r="J331" s="303">
        <f>ROUND(I331*H331,2)</f>
        <v>0</v>
      </c>
      <c r="K331" s="300" t="s">
        <v>174</v>
      </c>
      <c r="L331" s="32"/>
      <c r="M331" s="126" t="s">
        <v>3</v>
      </c>
      <c r="N331" s="127" t="s">
        <v>39</v>
      </c>
      <c r="O331" s="128">
        <v>0.154</v>
      </c>
      <c r="P331" s="128">
        <f>O331*H331</f>
        <v>14.322769999999998</v>
      </c>
      <c r="Q331" s="128">
        <v>0.008</v>
      </c>
      <c r="R331" s="128">
        <f>Q331*H331</f>
        <v>0.7440399999999999</v>
      </c>
      <c r="S331" s="128">
        <v>0</v>
      </c>
      <c r="T331" s="129">
        <f>S331*H331</f>
        <v>0</v>
      </c>
      <c r="U331" s="31"/>
      <c r="V331" s="31"/>
      <c r="W331" s="31"/>
      <c r="X331" s="31"/>
      <c r="Y331" s="31"/>
      <c r="Z331" s="31"/>
      <c r="AA331" s="31"/>
      <c r="AB331" s="31"/>
      <c r="AC331" s="31"/>
      <c r="AD331" s="31"/>
      <c r="AE331" s="31"/>
      <c r="AR331" s="130" t="s">
        <v>175</v>
      </c>
      <c r="AT331" s="130" t="s">
        <v>170</v>
      </c>
      <c r="AU331" s="130" t="s">
        <v>78</v>
      </c>
      <c r="AY331" s="19" t="s">
        <v>168</v>
      </c>
      <c r="BE331" s="131">
        <f>IF(N331="základní",J331,0)</f>
        <v>0</v>
      </c>
      <c r="BF331" s="131">
        <f>IF(N331="snížená",J331,0)</f>
        <v>0</v>
      </c>
      <c r="BG331" s="131">
        <f>IF(N331="zákl. přenesená",J331,0)</f>
        <v>0</v>
      </c>
      <c r="BH331" s="131">
        <f>IF(N331="sníž. přenesená",J331,0)</f>
        <v>0</v>
      </c>
      <c r="BI331" s="131">
        <f>IF(N331="nulová",J331,0)</f>
        <v>0</v>
      </c>
      <c r="BJ331" s="19" t="s">
        <v>76</v>
      </c>
      <c r="BK331" s="131">
        <f>ROUND(I331*H331,2)</f>
        <v>0</v>
      </c>
      <c r="BL331" s="19" t="s">
        <v>175</v>
      </c>
      <c r="BM331" s="130" t="s">
        <v>2306</v>
      </c>
    </row>
    <row r="332" spans="1:47" s="2" customFormat="1" ht="12">
      <c r="A332" s="273"/>
      <c r="B332" s="276"/>
      <c r="C332" s="273"/>
      <c r="D332" s="304" t="s">
        <v>177</v>
      </c>
      <c r="E332" s="273"/>
      <c r="F332" s="305" t="s">
        <v>2307</v>
      </c>
      <c r="G332" s="273"/>
      <c r="H332" s="273"/>
      <c r="I332" s="263"/>
      <c r="J332" s="273"/>
      <c r="K332" s="273"/>
      <c r="L332" s="32"/>
      <c r="M332" s="132"/>
      <c r="N332" s="133"/>
      <c r="O332" s="50"/>
      <c r="P332" s="50"/>
      <c r="Q332" s="50"/>
      <c r="R332" s="50"/>
      <c r="S332" s="50"/>
      <c r="T332" s="51"/>
      <c r="U332" s="31"/>
      <c r="V332" s="31"/>
      <c r="W332" s="31"/>
      <c r="X332" s="31"/>
      <c r="Y332" s="31"/>
      <c r="Z332" s="31"/>
      <c r="AA332" s="31"/>
      <c r="AB332" s="31"/>
      <c r="AC332" s="31"/>
      <c r="AD332" s="31"/>
      <c r="AE332" s="31"/>
      <c r="AT332" s="19" t="s">
        <v>177</v>
      </c>
      <c r="AU332" s="19" t="s">
        <v>78</v>
      </c>
    </row>
    <row r="333" spans="1:65" s="2" customFormat="1" ht="24.2" customHeight="1">
      <c r="A333" s="273"/>
      <c r="B333" s="276"/>
      <c r="C333" s="298" t="s">
        <v>535</v>
      </c>
      <c r="D333" s="298" t="s">
        <v>170</v>
      </c>
      <c r="E333" s="299" t="s">
        <v>2308</v>
      </c>
      <c r="F333" s="300" t="s">
        <v>2309</v>
      </c>
      <c r="G333" s="301" t="s">
        <v>263</v>
      </c>
      <c r="H333" s="302">
        <v>93.005</v>
      </c>
      <c r="I333" s="266"/>
      <c r="J333" s="303">
        <f>ROUND(I333*H333,2)</f>
        <v>0</v>
      </c>
      <c r="K333" s="300" t="s">
        <v>174</v>
      </c>
      <c r="L333" s="32"/>
      <c r="M333" s="126" t="s">
        <v>3</v>
      </c>
      <c r="N333" s="127" t="s">
        <v>39</v>
      </c>
      <c r="O333" s="128">
        <v>0.446</v>
      </c>
      <c r="P333" s="128">
        <f>O333*H333</f>
        <v>41.48023</v>
      </c>
      <c r="Q333" s="128">
        <v>0.012</v>
      </c>
      <c r="R333" s="128">
        <f>Q333*H333</f>
        <v>1.11606</v>
      </c>
      <c r="S333" s="128">
        <v>0</v>
      </c>
      <c r="T333" s="129">
        <f>S333*H333</f>
        <v>0</v>
      </c>
      <c r="U333" s="31"/>
      <c r="V333" s="31"/>
      <c r="W333" s="31"/>
      <c r="X333" s="31"/>
      <c r="Y333" s="31"/>
      <c r="Z333" s="31"/>
      <c r="AA333" s="31"/>
      <c r="AB333" s="31"/>
      <c r="AC333" s="31"/>
      <c r="AD333" s="31"/>
      <c r="AE333" s="31"/>
      <c r="AR333" s="130" t="s">
        <v>175</v>
      </c>
      <c r="AT333" s="130" t="s">
        <v>170</v>
      </c>
      <c r="AU333" s="130" t="s">
        <v>78</v>
      </c>
      <c r="AY333" s="19" t="s">
        <v>168</v>
      </c>
      <c r="BE333" s="131">
        <f>IF(N333="základní",J333,0)</f>
        <v>0</v>
      </c>
      <c r="BF333" s="131">
        <f>IF(N333="snížená",J333,0)</f>
        <v>0</v>
      </c>
      <c r="BG333" s="131">
        <f>IF(N333="zákl. přenesená",J333,0)</f>
        <v>0</v>
      </c>
      <c r="BH333" s="131">
        <f>IF(N333="sníž. přenesená",J333,0)</f>
        <v>0</v>
      </c>
      <c r="BI333" s="131">
        <f>IF(N333="nulová",J333,0)</f>
        <v>0</v>
      </c>
      <c r="BJ333" s="19" t="s">
        <v>76</v>
      </c>
      <c r="BK333" s="131">
        <f>ROUND(I333*H333,2)</f>
        <v>0</v>
      </c>
      <c r="BL333" s="19" t="s">
        <v>175</v>
      </c>
      <c r="BM333" s="130" t="s">
        <v>1558</v>
      </c>
    </row>
    <row r="334" spans="1:47" s="2" customFormat="1" ht="12">
      <c r="A334" s="273"/>
      <c r="B334" s="276"/>
      <c r="C334" s="273"/>
      <c r="D334" s="304" t="s">
        <v>177</v>
      </c>
      <c r="E334" s="273"/>
      <c r="F334" s="305" t="s">
        <v>2310</v>
      </c>
      <c r="G334" s="273"/>
      <c r="H334" s="273"/>
      <c r="I334" s="263"/>
      <c r="J334" s="273"/>
      <c r="K334" s="273"/>
      <c r="L334" s="32"/>
      <c r="M334" s="132"/>
      <c r="N334" s="133"/>
      <c r="O334" s="50"/>
      <c r="P334" s="50"/>
      <c r="Q334" s="50"/>
      <c r="R334" s="50"/>
      <c r="S334" s="50"/>
      <c r="T334" s="51"/>
      <c r="U334" s="31"/>
      <c r="V334" s="31"/>
      <c r="W334" s="31"/>
      <c r="X334" s="31"/>
      <c r="Y334" s="31"/>
      <c r="Z334" s="31"/>
      <c r="AA334" s="31"/>
      <c r="AB334" s="31"/>
      <c r="AC334" s="31"/>
      <c r="AD334" s="31"/>
      <c r="AE334" s="31"/>
      <c r="AT334" s="19" t="s">
        <v>177</v>
      </c>
      <c r="AU334" s="19" t="s">
        <v>78</v>
      </c>
    </row>
    <row r="335" spans="1:65" s="2" customFormat="1" ht="24.2" customHeight="1">
      <c r="A335" s="273"/>
      <c r="B335" s="276"/>
      <c r="C335" s="298" t="s">
        <v>547</v>
      </c>
      <c r="D335" s="298" t="s">
        <v>170</v>
      </c>
      <c r="E335" s="299" t="s">
        <v>2311</v>
      </c>
      <c r="F335" s="300" t="s">
        <v>2312</v>
      </c>
      <c r="G335" s="301" t="s">
        <v>263</v>
      </c>
      <c r="H335" s="302">
        <v>93.005</v>
      </c>
      <c r="I335" s="266"/>
      <c r="J335" s="303">
        <f>ROUND(I335*H335,2)</f>
        <v>0</v>
      </c>
      <c r="K335" s="300" t="s">
        <v>174</v>
      </c>
      <c r="L335" s="32"/>
      <c r="M335" s="126" t="s">
        <v>3</v>
      </c>
      <c r="N335" s="127" t="s">
        <v>39</v>
      </c>
      <c r="O335" s="128">
        <v>0.606</v>
      </c>
      <c r="P335" s="128">
        <f>O335*H335</f>
        <v>56.36102999999999</v>
      </c>
      <c r="Q335" s="128">
        <v>0.0162</v>
      </c>
      <c r="R335" s="128">
        <f>Q335*H335</f>
        <v>1.506681</v>
      </c>
      <c r="S335" s="128">
        <v>0</v>
      </c>
      <c r="T335" s="129">
        <f>S335*H335</f>
        <v>0</v>
      </c>
      <c r="U335" s="31"/>
      <c r="V335" s="31"/>
      <c r="W335" s="31"/>
      <c r="X335" s="31"/>
      <c r="Y335" s="31"/>
      <c r="Z335" s="31"/>
      <c r="AA335" s="31"/>
      <c r="AB335" s="31"/>
      <c r="AC335" s="31"/>
      <c r="AD335" s="31"/>
      <c r="AE335" s="31"/>
      <c r="AR335" s="130" t="s">
        <v>175</v>
      </c>
      <c r="AT335" s="130" t="s">
        <v>170</v>
      </c>
      <c r="AU335" s="130" t="s">
        <v>78</v>
      </c>
      <c r="AY335" s="19" t="s">
        <v>168</v>
      </c>
      <c r="BE335" s="131">
        <f>IF(N335="základní",J335,0)</f>
        <v>0</v>
      </c>
      <c r="BF335" s="131">
        <f>IF(N335="snížená",J335,0)</f>
        <v>0</v>
      </c>
      <c r="BG335" s="131">
        <f>IF(N335="zákl. přenesená",J335,0)</f>
        <v>0</v>
      </c>
      <c r="BH335" s="131">
        <f>IF(N335="sníž. přenesená",J335,0)</f>
        <v>0</v>
      </c>
      <c r="BI335" s="131">
        <f>IF(N335="nulová",J335,0)</f>
        <v>0</v>
      </c>
      <c r="BJ335" s="19" t="s">
        <v>76</v>
      </c>
      <c r="BK335" s="131">
        <f>ROUND(I335*H335,2)</f>
        <v>0</v>
      </c>
      <c r="BL335" s="19" t="s">
        <v>175</v>
      </c>
      <c r="BM335" s="130" t="s">
        <v>2313</v>
      </c>
    </row>
    <row r="336" spans="1:47" s="2" customFormat="1" ht="12">
      <c r="A336" s="273"/>
      <c r="B336" s="276"/>
      <c r="C336" s="273"/>
      <c r="D336" s="304" t="s">
        <v>177</v>
      </c>
      <c r="E336" s="273"/>
      <c r="F336" s="305" t="s">
        <v>2314</v>
      </c>
      <c r="G336" s="273"/>
      <c r="H336" s="273"/>
      <c r="I336" s="263"/>
      <c r="J336" s="273"/>
      <c r="K336" s="273"/>
      <c r="L336" s="32"/>
      <c r="M336" s="132"/>
      <c r="N336" s="133"/>
      <c r="O336" s="50"/>
      <c r="P336" s="50"/>
      <c r="Q336" s="50"/>
      <c r="R336" s="50"/>
      <c r="S336" s="50"/>
      <c r="T336" s="51"/>
      <c r="U336" s="31"/>
      <c r="V336" s="31"/>
      <c r="W336" s="31"/>
      <c r="X336" s="31"/>
      <c r="Y336" s="31"/>
      <c r="Z336" s="31"/>
      <c r="AA336" s="31"/>
      <c r="AB336" s="31"/>
      <c r="AC336" s="31"/>
      <c r="AD336" s="31"/>
      <c r="AE336" s="31"/>
      <c r="AT336" s="19" t="s">
        <v>177</v>
      </c>
      <c r="AU336" s="19" t="s">
        <v>78</v>
      </c>
    </row>
    <row r="337" spans="1:51" s="13" customFormat="1" ht="12">
      <c r="A337" s="306"/>
      <c r="B337" s="307"/>
      <c r="C337" s="306"/>
      <c r="D337" s="308" t="s">
        <v>179</v>
      </c>
      <c r="E337" s="309" t="s">
        <v>3</v>
      </c>
      <c r="F337" s="310" t="s">
        <v>2093</v>
      </c>
      <c r="G337" s="306"/>
      <c r="H337" s="309" t="s">
        <v>3</v>
      </c>
      <c r="I337" s="267"/>
      <c r="J337" s="306"/>
      <c r="K337" s="306"/>
      <c r="L337" s="134"/>
      <c r="M337" s="136"/>
      <c r="N337" s="137"/>
      <c r="O337" s="137"/>
      <c r="P337" s="137"/>
      <c r="Q337" s="137"/>
      <c r="R337" s="137"/>
      <c r="S337" s="137"/>
      <c r="T337" s="138"/>
      <c r="AT337" s="135" t="s">
        <v>179</v>
      </c>
      <c r="AU337" s="135" t="s">
        <v>78</v>
      </c>
      <c r="AV337" s="13" t="s">
        <v>76</v>
      </c>
      <c r="AW337" s="13" t="s">
        <v>30</v>
      </c>
      <c r="AX337" s="13" t="s">
        <v>68</v>
      </c>
      <c r="AY337" s="135" t="s">
        <v>168</v>
      </c>
    </row>
    <row r="338" spans="1:51" s="14" customFormat="1" ht="12">
      <c r="A338" s="311"/>
      <c r="B338" s="312"/>
      <c r="C338" s="311"/>
      <c r="D338" s="308" t="s">
        <v>179</v>
      </c>
      <c r="E338" s="313" t="s">
        <v>3</v>
      </c>
      <c r="F338" s="314" t="s">
        <v>2315</v>
      </c>
      <c r="G338" s="311"/>
      <c r="H338" s="315">
        <v>14.41</v>
      </c>
      <c r="I338" s="268"/>
      <c r="J338" s="311"/>
      <c r="K338" s="311"/>
      <c r="L338" s="139"/>
      <c r="M338" s="141"/>
      <c r="N338" s="142"/>
      <c r="O338" s="142"/>
      <c r="P338" s="142"/>
      <c r="Q338" s="142"/>
      <c r="R338" s="142"/>
      <c r="S338" s="142"/>
      <c r="T338" s="143"/>
      <c r="AT338" s="140" t="s">
        <v>179</v>
      </c>
      <c r="AU338" s="140" t="s">
        <v>78</v>
      </c>
      <c r="AV338" s="14" t="s">
        <v>78</v>
      </c>
      <c r="AW338" s="14" t="s">
        <v>30</v>
      </c>
      <c r="AX338" s="14" t="s">
        <v>68</v>
      </c>
      <c r="AY338" s="140" t="s">
        <v>168</v>
      </c>
    </row>
    <row r="339" spans="1:51" s="14" customFormat="1" ht="12">
      <c r="A339" s="311"/>
      <c r="B339" s="312"/>
      <c r="C339" s="311"/>
      <c r="D339" s="308" t="s">
        <v>179</v>
      </c>
      <c r="E339" s="313" t="s">
        <v>3</v>
      </c>
      <c r="F339" s="314" t="s">
        <v>2316</v>
      </c>
      <c r="G339" s="311"/>
      <c r="H339" s="315">
        <v>10.78</v>
      </c>
      <c r="I339" s="268"/>
      <c r="J339" s="311"/>
      <c r="K339" s="311"/>
      <c r="L339" s="139"/>
      <c r="M339" s="141"/>
      <c r="N339" s="142"/>
      <c r="O339" s="142"/>
      <c r="P339" s="142"/>
      <c r="Q339" s="142"/>
      <c r="R339" s="142"/>
      <c r="S339" s="142"/>
      <c r="T339" s="143"/>
      <c r="AT339" s="140" t="s">
        <v>179</v>
      </c>
      <c r="AU339" s="140" t="s">
        <v>78</v>
      </c>
      <c r="AV339" s="14" t="s">
        <v>78</v>
      </c>
      <c r="AW339" s="14" t="s">
        <v>30</v>
      </c>
      <c r="AX339" s="14" t="s">
        <v>68</v>
      </c>
      <c r="AY339" s="140" t="s">
        <v>168</v>
      </c>
    </row>
    <row r="340" spans="1:51" s="14" customFormat="1" ht="12">
      <c r="A340" s="311"/>
      <c r="B340" s="312"/>
      <c r="C340" s="311"/>
      <c r="D340" s="308" t="s">
        <v>179</v>
      </c>
      <c r="E340" s="313" t="s">
        <v>3</v>
      </c>
      <c r="F340" s="314" t="s">
        <v>2317</v>
      </c>
      <c r="G340" s="311"/>
      <c r="H340" s="315">
        <v>14.3</v>
      </c>
      <c r="I340" s="268"/>
      <c r="J340" s="311"/>
      <c r="K340" s="311"/>
      <c r="L340" s="139"/>
      <c r="M340" s="141"/>
      <c r="N340" s="142"/>
      <c r="O340" s="142"/>
      <c r="P340" s="142"/>
      <c r="Q340" s="142"/>
      <c r="R340" s="142"/>
      <c r="S340" s="142"/>
      <c r="T340" s="143"/>
      <c r="AT340" s="140" t="s">
        <v>179</v>
      </c>
      <c r="AU340" s="140" t="s">
        <v>78</v>
      </c>
      <c r="AV340" s="14" t="s">
        <v>78</v>
      </c>
      <c r="AW340" s="14" t="s">
        <v>30</v>
      </c>
      <c r="AX340" s="14" t="s">
        <v>68</v>
      </c>
      <c r="AY340" s="140" t="s">
        <v>168</v>
      </c>
    </row>
    <row r="341" spans="1:51" s="14" customFormat="1" ht="12">
      <c r="A341" s="311"/>
      <c r="B341" s="312"/>
      <c r="C341" s="311"/>
      <c r="D341" s="308" t="s">
        <v>179</v>
      </c>
      <c r="E341" s="313" t="s">
        <v>3</v>
      </c>
      <c r="F341" s="314" t="s">
        <v>2318</v>
      </c>
      <c r="G341" s="311"/>
      <c r="H341" s="315">
        <v>19.91</v>
      </c>
      <c r="I341" s="268"/>
      <c r="J341" s="311"/>
      <c r="K341" s="311"/>
      <c r="L341" s="139"/>
      <c r="M341" s="141"/>
      <c r="N341" s="142"/>
      <c r="O341" s="142"/>
      <c r="P341" s="142"/>
      <c r="Q341" s="142"/>
      <c r="R341" s="142"/>
      <c r="S341" s="142"/>
      <c r="T341" s="143"/>
      <c r="AT341" s="140" t="s">
        <v>179</v>
      </c>
      <c r="AU341" s="140" t="s">
        <v>78</v>
      </c>
      <c r="AV341" s="14" t="s">
        <v>78</v>
      </c>
      <c r="AW341" s="14" t="s">
        <v>30</v>
      </c>
      <c r="AX341" s="14" t="s">
        <v>68</v>
      </c>
      <c r="AY341" s="140" t="s">
        <v>168</v>
      </c>
    </row>
    <row r="342" spans="1:51" s="14" customFormat="1" ht="12">
      <c r="A342" s="311"/>
      <c r="B342" s="312"/>
      <c r="C342" s="311"/>
      <c r="D342" s="308" t="s">
        <v>179</v>
      </c>
      <c r="E342" s="313" t="s">
        <v>3</v>
      </c>
      <c r="F342" s="314" t="s">
        <v>2319</v>
      </c>
      <c r="G342" s="311"/>
      <c r="H342" s="315">
        <v>11.33</v>
      </c>
      <c r="I342" s="268"/>
      <c r="J342" s="311"/>
      <c r="K342" s="311"/>
      <c r="L342" s="139"/>
      <c r="M342" s="141"/>
      <c r="N342" s="142"/>
      <c r="O342" s="142"/>
      <c r="P342" s="142"/>
      <c r="Q342" s="142"/>
      <c r="R342" s="142"/>
      <c r="S342" s="142"/>
      <c r="T342" s="143"/>
      <c r="AT342" s="140" t="s">
        <v>179</v>
      </c>
      <c r="AU342" s="140" t="s">
        <v>78</v>
      </c>
      <c r="AV342" s="14" t="s">
        <v>78</v>
      </c>
      <c r="AW342" s="14" t="s">
        <v>30</v>
      </c>
      <c r="AX342" s="14" t="s">
        <v>68</v>
      </c>
      <c r="AY342" s="140" t="s">
        <v>168</v>
      </c>
    </row>
    <row r="343" spans="1:51" s="14" customFormat="1" ht="12">
      <c r="A343" s="311"/>
      <c r="B343" s="312"/>
      <c r="C343" s="311"/>
      <c r="D343" s="308" t="s">
        <v>179</v>
      </c>
      <c r="E343" s="313" t="s">
        <v>3</v>
      </c>
      <c r="F343" s="314" t="s">
        <v>2320</v>
      </c>
      <c r="G343" s="311"/>
      <c r="H343" s="315">
        <v>8.47</v>
      </c>
      <c r="I343" s="268"/>
      <c r="J343" s="311"/>
      <c r="K343" s="311"/>
      <c r="L343" s="139"/>
      <c r="M343" s="141"/>
      <c r="N343" s="142"/>
      <c r="O343" s="142"/>
      <c r="P343" s="142"/>
      <c r="Q343" s="142"/>
      <c r="R343" s="142"/>
      <c r="S343" s="142"/>
      <c r="T343" s="143"/>
      <c r="AT343" s="140" t="s">
        <v>179</v>
      </c>
      <c r="AU343" s="140" t="s">
        <v>78</v>
      </c>
      <c r="AV343" s="14" t="s">
        <v>78</v>
      </c>
      <c r="AW343" s="14" t="s">
        <v>30</v>
      </c>
      <c r="AX343" s="14" t="s">
        <v>68</v>
      </c>
      <c r="AY343" s="140" t="s">
        <v>168</v>
      </c>
    </row>
    <row r="344" spans="1:51" s="14" customFormat="1" ht="12">
      <c r="A344" s="311"/>
      <c r="B344" s="312"/>
      <c r="C344" s="311"/>
      <c r="D344" s="308" t="s">
        <v>179</v>
      </c>
      <c r="E344" s="313" t="s">
        <v>3</v>
      </c>
      <c r="F344" s="314" t="s">
        <v>2321</v>
      </c>
      <c r="G344" s="311"/>
      <c r="H344" s="315">
        <v>9.79</v>
      </c>
      <c r="I344" s="268"/>
      <c r="J344" s="311"/>
      <c r="K344" s="311"/>
      <c r="L344" s="139"/>
      <c r="M344" s="141"/>
      <c r="N344" s="142"/>
      <c r="O344" s="142"/>
      <c r="P344" s="142"/>
      <c r="Q344" s="142"/>
      <c r="R344" s="142"/>
      <c r="S344" s="142"/>
      <c r="T344" s="143"/>
      <c r="AT344" s="140" t="s">
        <v>179</v>
      </c>
      <c r="AU344" s="140" t="s">
        <v>78</v>
      </c>
      <c r="AV344" s="14" t="s">
        <v>78</v>
      </c>
      <c r="AW344" s="14" t="s">
        <v>30</v>
      </c>
      <c r="AX344" s="14" t="s">
        <v>68</v>
      </c>
      <c r="AY344" s="140" t="s">
        <v>168</v>
      </c>
    </row>
    <row r="345" spans="1:51" s="14" customFormat="1" ht="12">
      <c r="A345" s="311"/>
      <c r="B345" s="312"/>
      <c r="C345" s="311"/>
      <c r="D345" s="308" t="s">
        <v>179</v>
      </c>
      <c r="E345" s="313" t="s">
        <v>3</v>
      </c>
      <c r="F345" s="314" t="s">
        <v>2322</v>
      </c>
      <c r="G345" s="311"/>
      <c r="H345" s="315">
        <v>1.98</v>
      </c>
      <c r="I345" s="268"/>
      <c r="J345" s="311"/>
      <c r="K345" s="311"/>
      <c r="L345" s="139"/>
      <c r="M345" s="141"/>
      <c r="N345" s="142"/>
      <c r="O345" s="142"/>
      <c r="P345" s="142"/>
      <c r="Q345" s="142"/>
      <c r="R345" s="142"/>
      <c r="S345" s="142"/>
      <c r="T345" s="143"/>
      <c r="AT345" s="140" t="s">
        <v>179</v>
      </c>
      <c r="AU345" s="140" t="s">
        <v>78</v>
      </c>
      <c r="AV345" s="14" t="s">
        <v>78</v>
      </c>
      <c r="AW345" s="14" t="s">
        <v>30</v>
      </c>
      <c r="AX345" s="14" t="s">
        <v>68</v>
      </c>
      <c r="AY345" s="140" t="s">
        <v>168</v>
      </c>
    </row>
    <row r="346" spans="1:51" s="14" customFormat="1" ht="12">
      <c r="A346" s="311"/>
      <c r="B346" s="312"/>
      <c r="C346" s="311"/>
      <c r="D346" s="308" t="s">
        <v>179</v>
      </c>
      <c r="E346" s="313" t="s">
        <v>3</v>
      </c>
      <c r="F346" s="314" t="s">
        <v>2323</v>
      </c>
      <c r="G346" s="311"/>
      <c r="H346" s="315">
        <v>2.035</v>
      </c>
      <c r="I346" s="268"/>
      <c r="J346" s="311"/>
      <c r="K346" s="311"/>
      <c r="L346" s="139"/>
      <c r="M346" s="141"/>
      <c r="N346" s="142"/>
      <c r="O346" s="142"/>
      <c r="P346" s="142"/>
      <c r="Q346" s="142"/>
      <c r="R346" s="142"/>
      <c r="S346" s="142"/>
      <c r="T346" s="143"/>
      <c r="AT346" s="140" t="s">
        <v>179</v>
      </c>
      <c r="AU346" s="140" t="s">
        <v>78</v>
      </c>
      <c r="AV346" s="14" t="s">
        <v>78</v>
      </c>
      <c r="AW346" s="14" t="s">
        <v>30</v>
      </c>
      <c r="AX346" s="14" t="s">
        <v>68</v>
      </c>
      <c r="AY346" s="140" t="s">
        <v>168</v>
      </c>
    </row>
    <row r="347" spans="1:51" s="15" customFormat="1" ht="12">
      <c r="A347" s="316"/>
      <c r="B347" s="317"/>
      <c r="C347" s="316"/>
      <c r="D347" s="308" t="s">
        <v>179</v>
      </c>
      <c r="E347" s="318" t="s">
        <v>3</v>
      </c>
      <c r="F347" s="319" t="s">
        <v>186</v>
      </c>
      <c r="G347" s="316"/>
      <c r="H347" s="320">
        <v>93.005</v>
      </c>
      <c r="I347" s="269"/>
      <c r="J347" s="316"/>
      <c r="K347" s="316"/>
      <c r="L347" s="144"/>
      <c r="M347" s="146"/>
      <c r="N347" s="147"/>
      <c r="O347" s="147"/>
      <c r="P347" s="147"/>
      <c r="Q347" s="147"/>
      <c r="R347" s="147"/>
      <c r="S347" s="147"/>
      <c r="T347" s="148"/>
      <c r="AT347" s="145" t="s">
        <v>179</v>
      </c>
      <c r="AU347" s="145" t="s">
        <v>78</v>
      </c>
      <c r="AV347" s="15" t="s">
        <v>175</v>
      </c>
      <c r="AW347" s="15" t="s">
        <v>30</v>
      </c>
      <c r="AX347" s="15" t="s">
        <v>76</v>
      </c>
      <c r="AY347" s="145" t="s">
        <v>168</v>
      </c>
    </row>
    <row r="348" spans="1:65" s="2" customFormat="1" ht="21.75" customHeight="1">
      <c r="A348" s="273"/>
      <c r="B348" s="276"/>
      <c r="C348" s="298" t="s">
        <v>562</v>
      </c>
      <c r="D348" s="298" t="s">
        <v>170</v>
      </c>
      <c r="E348" s="299" t="s">
        <v>2324</v>
      </c>
      <c r="F348" s="300" t="s">
        <v>2325</v>
      </c>
      <c r="G348" s="301" t="s">
        <v>263</v>
      </c>
      <c r="H348" s="302">
        <v>93.005</v>
      </c>
      <c r="I348" s="266"/>
      <c r="J348" s="303">
        <f>ROUND(I348*H348,2)</f>
        <v>0</v>
      </c>
      <c r="K348" s="300" t="s">
        <v>174</v>
      </c>
      <c r="L348" s="32"/>
      <c r="M348" s="126" t="s">
        <v>3</v>
      </c>
      <c r="N348" s="127" t="s">
        <v>39</v>
      </c>
      <c r="O348" s="128">
        <v>0.381</v>
      </c>
      <c r="P348" s="128">
        <f>O348*H348</f>
        <v>35.434905</v>
      </c>
      <c r="Q348" s="128">
        <v>0.004</v>
      </c>
      <c r="R348" s="128">
        <f>Q348*H348</f>
        <v>0.37201999999999996</v>
      </c>
      <c r="S348" s="128">
        <v>0</v>
      </c>
      <c r="T348" s="129">
        <f>S348*H348</f>
        <v>0</v>
      </c>
      <c r="U348" s="31"/>
      <c r="V348" s="31"/>
      <c r="W348" s="31"/>
      <c r="X348" s="31"/>
      <c r="Y348" s="31"/>
      <c r="Z348" s="31"/>
      <c r="AA348" s="31"/>
      <c r="AB348" s="31"/>
      <c r="AC348" s="31"/>
      <c r="AD348" s="31"/>
      <c r="AE348" s="31"/>
      <c r="AR348" s="130" t="s">
        <v>175</v>
      </c>
      <c r="AT348" s="130" t="s">
        <v>170</v>
      </c>
      <c r="AU348" s="130" t="s">
        <v>78</v>
      </c>
      <c r="AY348" s="19" t="s">
        <v>168</v>
      </c>
      <c r="BE348" s="131">
        <f>IF(N348="základní",J348,0)</f>
        <v>0</v>
      </c>
      <c r="BF348" s="131">
        <f>IF(N348="snížená",J348,0)</f>
        <v>0</v>
      </c>
      <c r="BG348" s="131">
        <f>IF(N348="zákl. přenesená",J348,0)</f>
        <v>0</v>
      </c>
      <c r="BH348" s="131">
        <f>IF(N348="sníž. přenesená",J348,0)</f>
        <v>0</v>
      </c>
      <c r="BI348" s="131">
        <f>IF(N348="nulová",J348,0)</f>
        <v>0</v>
      </c>
      <c r="BJ348" s="19" t="s">
        <v>76</v>
      </c>
      <c r="BK348" s="131">
        <f>ROUND(I348*H348,2)</f>
        <v>0</v>
      </c>
      <c r="BL348" s="19" t="s">
        <v>175</v>
      </c>
      <c r="BM348" s="130" t="s">
        <v>2326</v>
      </c>
    </row>
    <row r="349" spans="1:47" s="2" customFormat="1" ht="12">
      <c r="A349" s="273"/>
      <c r="B349" s="276"/>
      <c r="C349" s="273"/>
      <c r="D349" s="304" t="s">
        <v>177</v>
      </c>
      <c r="E349" s="273"/>
      <c r="F349" s="305" t="s">
        <v>2327</v>
      </c>
      <c r="G349" s="273"/>
      <c r="H349" s="273"/>
      <c r="I349" s="263"/>
      <c r="J349" s="273"/>
      <c r="K349" s="273"/>
      <c r="L349" s="32"/>
      <c r="M349" s="132"/>
      <c r="N349" s="133"/>
      <c r="O349" s="50"/>
      <c r="P349" s="50"/>
      <c r="Q349" s="50"/>
      <c r="R349" s="50"/>
      <c r="S349" s="50"/>
      <c r="T349" s="51"/>
      <c r="U349" s="31"/>
      <c r="V349" s="31"/>
      <c r="W349" s="31"/>
      <c r="X349" s="31"/>
      <c r="Y349" s="31"/>
      <c r="Z349" s="31"/>
      <c r="AA349" s="31"/>
      <c r="AB349" s="31"/>
      <c r="AC349" s="31"/>
      <c r="AD349" s="31"/>
      <c r="AE349" s="31"/>
      <c r="AT349" s="19" t="s">
        <v>177</v>
      </c>
      <c r="AU349" s="19" t="s">
        <v>78</v>
      </c>
    </row>
    <row r="350" spans="1:65" s="2" customFormat="1" ht="33" customHeight="1">
      <c r="A350" s="273"/>
      <c r="B350" s="276"/>
      <c r="C350" s="298" t="s">
        <v>570</v>
      </c>
      <c r="D350" s="298" t="s">
        <v>170</v>
      </c>
      <c r="E350" s="299" t="s">
        <v>2328</v>
      </c>
      <c r="F350" s="300" t="s">
        <v>2329</v>
      </c>
      <c r="G350" s="301" t="s">
        <v>335</v>
      </c>
      <c r="H350" s="302">
        <v>4.8</v>
      </c>
      <c r="I350" s="266"/>
      <c r="J350" s="303">
        <f>ROUND(I350*H350,2)</f>
        <v>0</v>
      </c>
      <c r="K350" s="300" t="s">
        <v>3</v>
      </c>
      <c r="L350" s="32"/>
      <c r="M350" s="126" t="s">
        <v>3</v>
      </c>
      <c r="N350" s="127" t="s">
        <v>39</v>
      </c>
      <c r="O350" s="128">
        <v>0.096</v>
      </c>
      <c r="P350" s="128">
        <f>O350*H350</f>
        <v>0.4608</v>
      </c>
      <c r="Q350" s="128">
        <v>0</v>
      </c>
      <c r="R350" s="128">
        <f>Q350*H350</f>
        <v>0</v>
      </c>
      <c r="S350" s="128">
        <v>0</v>
      </c>
      <c r="T350" s="129">
        <f>S350*H350</f>
        <v>0</v>
      </c>
      <c r="U350" s="31"/>
      <c r="V350" s="31"/>
      <c r="W350" s="31"/>
      <c r="X350" s="31"/>
      <c r="Y350" s="31"/>
      <c r="Z350" s="31"/>
      <c r="AA350" s="31"/>
      <c r="AB350" s="31"/>
      <c r="AC350" s="31"/>
      <c r="AD350" s="31"/>
      <c r="AE350" s="31"/>
      <c r="AR350" s="130" t="s">
        <v>175</v>
      </c>
      <c r="AT350" s="130" t="s">
        <v>170</v>
      </c>
      <c r="AU350" s="130" t="s">
        <v>78</v>
      </c>
      <c r="AY350" s="19" t="s">
        <v>168</v>
      </c>
      <c r="BE350" s="131">
        <f>IF(N350="základní",J350,0)</f>
        <v>0</v>
      </c>
      <c r="BF350" s="131">
        <f>IF(N350="snížená",J350,0)</f>
        <v>0</v>
      </c>
      <c r="BG350" s="131">
        <f>IF(N350="zákl. přenesená",J350,0)</f>
        <v>0</v>
      </c>
      <c r="BH350" s="131">
        <f>IF(N350="sníž. přenesená",J350,0)</f>
        <v>0</v>
      </c>
      <c r="BI350" s="131">
        <f>IF(N350="nulová",J350,0)</f>
        <v>0</v>
      </c>
      <c r="BJ350" s="19" t="s">
        <v>76</v>
      </c>
      <c r="BK350" s="131">
        <f>ROUND(I350*H350,2)</f>
        <v>0</v>
      </c>
      <c r="BL350" s="19" t="s">
        <v>175</v>
      </c>
      <c r="BM350" s="130" t="s">
        <v>2330</v>
      </c>
    </row>
    <row r="351" spans="1:51" s="13" customFormat="1" ht="12">
      <c r="A351" s="306"/>
      <c r="B351" s="307"/>
      <c r="C351" s="306"/>
      <c r="D351" s="308" t="s">
        <v>179</v>
      </c>
      <c r="E351" s="309" t="s">
        <v>3</v>
      </c>
      <c r="F351" s="310" t="s">
        <v>2302</v>
      </c>
      <c r="G351" s="306"/>
      <c r="H351" s="309" t="s">
        <v>3</v>
      </c>
      <c r="I351" s="267"/>
      <c r="J351" s="306"/>
      <c r="K351" s="306"/>
      <c r="L351" s="134"/>
      <c r="M351" s="136"/>
      <c r="N351" s="137"/>
      <c r="O351" s="137"/>
      <c r="P351" s="137"/>
      <c r="Q351" s="137"/>
      <c r="R351" s="137"/>
      <c r="S351" s="137"/>
      <c r="T351" s="138"/>
      <c r="AT351" s="135" t="s">
        <v>179</v>
      </c>
      <c r="AU351" s="135" t="s">
        <v>78</v>
      </c>
      <c r="AV351" s="13" t="s">
        <v>76</v>
      </c>
      <c r="AW351" s="13" t="s">
        <v>30</v>
      </c>
      <c r="AX351" s="13" t="s">
        <v>68</v>
      </c>
      <c r="AY351" s="135" t="s">
        <v>168</v>
      </c>
    </row>
    <row r="352" spans="1:51" s="14" customFormat="1" ht="12">
      <c r="A352" s="311"/>
      <c r="B352" s="312"/>
      <c r="C352" s="311"/>
      <c r="D352" s="308" t="s">
        <v>179</v>
      </c>
      <c r="E352" s="313" t="s">
        <v>3</v>
      </c>
      <c r="F352" s="314" t="s">
        <v>2331</v>
      </c>
      <c r="G352" s="311"/>
      <c r="H352" s="315">
        <v>4.8</v>
      </c>
      <c r="I352" s="268"/>
      <c r="J352" s="311"/>
      <c r="K352" s="311"/>
      <c r="L352" s="139"/>
      <c r="M352" s="141"/>
      <c r="N352" s="142"/>
      <c r="O352" s="142"/>
      <c r="P352" s="142"/>
      <c r="Q352" s="142"/>
      <c r="R352" s="142"/>
      <c r="S352" s="142"/>
      <c r="T352" s="143"/>
      <c r="AT352" s="140" t="s">
        <v>179</v>
      </c>
      <c r="AU352" s="140" t="s">
        <v>78</v>
      </c>
      <c r="AV352" s="14" t="s">
        <v>78</v>
      </c>
      <c r="AW352" s="14" t="s">
        <v>30</v>
      </c>
      <c r="AX352" s="14" t="s">
        <v>76</v>
      </c>
      <c r="AY352" s="140" t="s">
        <v>168</v>
      </c>
    </row>
    <row r="353" spans="1:65" s="2" customFormat="1" ht="16.5" customHeight="1">
      <c r="A353" s="273"/>
      <c r="B353" s="276"/>
      <c r="C353" s="326" t="s">
        <v>577</v>
      </c>
      <c r="D353" s="326" t="s">
        <v>332</v>
      </c>
      <c r="E353" s="327" t="s">
        <v>2332</v>
      </c>
      <c r="F353" s="328" t="s">
        <v>2333</v>
      </c>
      <c r="G353" s="329" t="s">
        <v>335</v>
      </c>
      <c r="H353" s="330">
        <v>5.04</v>
      </c>
      <c r="I353" s="272"/>
      <c r="J353" s="331">
        <f>ROUND(I353*H353,2)</f>
        <v>0</v>
      </c>
      <c r="K353" s="328" t="s">
        <v>174</v>
      </c>
      <c r="L353" s="154"/>
      <c r="M353" s="155" t="s">
        <v>3</v>
      </c>
      <c r="N353" s="156" t="s">
        <v>39</v>
      </c>
      <c r="O353" s="128">
        <v>0</v>
      </c>
      <c r="P353" s="128">
        <f>O353*H353</f>
        <v>0</v>
      </c>
      <c r="Q353" s="128">
        <v>4E-05</v>
      </c>
      <c r="R353" s="128">
        <f>Q353*H353</f>
        <v>0.00020160000000000002</v>
      </c>
      <c r="S353" s="128">
        <v>0</v>
      </c>
      <c r="T353" s="129">
        <f>S353*H353</f>
        <v>0</v>
      </c>
      <c r="U353" s="31"/>
      <c r="V353" s="31"/>
      <c r="W353" s="31"/>
      <c r="X353" s="31"/>
      <c r="Y353" s="31"/>
      <c r="Z353" s="31"/>
      <c r="AA353" s="31"/>
      <c r="AB353" s="31"/>
      <c r="AC353" s="31"/>
      <c r="AD353" s="31"/>
      <c r="AE353" s="31"/>
      <c r="AR353" s="130" t="s">
        <v>235</v>
      </c>
      <c r="AT353" s="130" t="s">
        <v>332</v>
      </c>
      <c r="AU353" s="130" t="s">
        <v>78</v>
      </c>
      <c r="AY353" s="19" t="s">
        <v>168</v>
      </c>
      <c r="BE353" s="131">
        <f>IF(N353="základní",J353,0)</f>
        <v>0</v>
      </c>
      <c r="BF353" s="131">
        <f>IF(N353="snížená",J353,0)</f>
        <v>0</v>
      </c>
      <c r="BG353" s="131">
        <f>IF(N353="zákl. přenesená",J353,0)</f>
        <v>0</v>
      </c>
      <c r="BH353" s="131">
        <f>IF(N353="sníž. přenesená",J353,0)</f>
        <v>0</v>
      </c>
      <c r="BI353" s="131">
        <f>IF(N353="nulová",J353,0)</f>
        <v>0</v>
      </c>
      <c r="BJ353" s="19" t="s">
        <v>76</v>
      </c>
      <c r="BK353" s="131">
        <f>ROUND(I353*H353,2)</f>
        <v>0</v>
      </c>
      <c r="BL353" s="19" t="s">
        <v>175</v>
      </c>
      <c r="BM353" s="130" t="s">
        <v>2334</v>
      </c>
    </row>
    <row r="354" spans="1:51" s="14" customFormat="1" ht="12">
      <c r="A354" s="311"/>
      <c r="B354" s="312"/>
      <c r="C354" s="311"/>
      <c r="D354" s="308" t="s">
        <v>179</v>
      </c>
      <c r="E354" s="311"/>
      <c r="F354" s="314" t="s">
        <v>2335</v>
      </c>
      <c r="G354" s="311"/>
      <c r="H354" s="315">
        <v>5.04</v>
      </c>
      <c r="I354" s="268"/>
      <c r="J354" s="311"/>
      <c r="K354" s="311"/>
      <c r="L354" s="139"/>
      <c r="M354" s="141"/>
      <c r="N354" s="142"/>
      <c r="O354" s="142"/>
      <c r="P354" s="142"/>
      <c r="Q354" s="142"/>
      <c r="R354" s="142"/>
      <c r="S354" s="142"/>
      <c r="T354" s="143"/>
      <c r="AT354" s="140" t="s">
        <v>179</v>
      </c>
      <c r="AU354" s="140" t="s">
        <v>78</v>
      </c>
      <c r="AV354" s="14" t="s">
        <v>78</v>
      </c>
      <c r="AW354" s="14" t="s">
        <v>4</v>
      </c>
      <c r="AX354" s="14" t="s">
        <v>76</v>
      </c>
      <c r="AY354" s="140" t="s">
        <v>168</v>
      </c>
    </row>
    <row r="355" spans="1:65" s="2" customFormat="1" ht="16.5" customHeight="1">
      <c r="A355" s="273"/>
      <c r="B355" s="276"/>
      <c r="C355" s="298" t="s">
        <v>591</v>
      </c>
      <c r="D355" s="298" t="s">
        <v>170</v>
      </c>
      <c r="E355" s="299" t="s">
        <v>2336</v>
      </c>
      <c r="F355" s="300" t="s">
        <v>2337</v>
      </c>
      <c r="G355" s="301" t="s">
        <v>335</v>
      </c>
      <c r="H355" s="302">
        <v>107.82</v>
      </c>
      <c r="I355" s="266"/>
      <c r="J355" s="303">
        <f>ROUND(I355*H355,2)</f>
        <v>0</v>
      </c>
      <c r="K355" s="300" t="s">
        <v>3</v>
      </c>
      <c r="L355" s="32"/>
      <c r="M355" s="126" t="s">
        <v>3</v>
      </c>
      <c r="N355" s="127" t="s">
        <v>39</v>
      </c>
      <c r="O355" s="128">
        <v>0.04</v>
      </c>
      <c r="P355" s="128">
        <f>O355*H355</f>
        <v>4.3128</v>
      </c>
      <c r="Q355" s="128">
        <v>0</v>
      </c>
      <c r="R355" s="128">
        <f>Q355*H355</f>
        <v>0</v>
      </c>
      <c r="S355" s="128">
        <v>0</v>
      </c>
      <c r="T355" s="129">
        <f>S355*H355</f>
        <v>0</v>
      </c>
      <c r="U355" s="31"/>
      <c r="V355" s="31"/>
      <c r="W355" s="31"/>
      <c r="X355" s="31"/>
      <c r="Y355" s="31"/>
      <c r="Z355" s="31"/>
      <c r="AA355" s="31"/>
      <c r="AB355" s="31"/>
      <c r="AC355" s="31"/>
      <c r="AD355" s="31"/>
      <c r="AE355" s="31"/>
      <c r="AR355" s="130" t="s">
        <v>175</v>
      </c>
      <c r="AT355" s="130" t="s">
        <v>170</v>
      </c>
      <c r="AU355" s="130" t="s">
        <v>78</v>
      </c>
      <c r="AY355" s="19" t="s">
        <v>168</v>
      </c>
      <c r="BE355" s="131">
        <f>IF(N355="základní",J355,0)</f>
        <v>0</v>
      </c>
      <c r="BF355" s="131">
        <f>IF(N355="snížená",J355,0)</f>
        <v>0</v>
      </c>
      <c r="BG355" s="131">
        <f>IF(N355="zákl. přenesená",J355,0)</f>
        <v>0</v>
      </c>
      <c r="BH355" s="131">
        <f>IF(N355="sníž. přenesená",J355,0)</f>
        <v>0</v>
      </c>
      <c r="BI355" s="131">
        <f>IF(N355="nulová",J355,0)</f>
        <v>0</v>
      </c>
      <c r="BJ355" s="19" t="s">
        <v>76</v>
      </c>
      <c r="BK355" s="131">
        <f>ROUND(I355*H355,2)</f>
        <v>0</v>
      </c>
      <c r="BL355" s="19" t="s">
        <v>175</v>
      </c>
      <c r="BM355" s="130" t="s">
        <v>2338</v>
      </c>
    </row>
    <row r="356" spans="1:51" s="13" customFormat="1" ht="12">
      <c r="A356" s="306"/>
      <c r="B356" s="307"/>
      <c r="C356" s="306"/>
      <c r="D356" s="308" t="s">
        <v>179</v>
      </c>
      <c r="E356" s="309" t="s">
        <v>3</v>
      </c>
      <c r="F356" s="310" t="s">
        <v>2339</v>
      </c>
      <c r="G356" s="306"/>
      <c r="H356" s="309" t="s">
        <v>3</v>
      </c>
      <c r="I356" s="267"/>
      <c r="J356" s="306"/>
      <c r="K356" s="306"/>
      <c r="L356" s="134"/>
      <c r="M356" s="136"/>
      <c r="N356" s="137"/>
      <c r="O356" s="137"/>
      <c r="P356" s="137"/>
      <c r="Q356" s="137"/>
      <c r="R356" s="137"/>
      <c r="S356" s="137"/>
      <c r="T356" s="138"/>
      <c r="AT356" s="135" t="s">
        <v>179</v>
      </c>
      <c r="AU356" s="135" t="s">
        <v>78</v>
      </c>
      <c r="AV356" s="13" t="s">
        <v>76</v>
      </c>
      <c r="AW356" s="13" t="s">
        <v>30</v>
      </c>
      <c r="AX356" s="13" t="s">
        <v>68</v>
      </c>
      <c r="AY356" s="135" t="s">
        <v>168</v>
      </c>
    </row>
    <row r="357" spans="1:51" s="13" customFormat="1" ht="12">
      <c r="A357" s="306"/>
      <c r="B357" s="307"/>
      <c r="C357" s="306"/>
      <c r="D357" s="308" t="s">
        <v>179</v>
      </c>
      <c r="E357" s="309" t="s">
        <v>3</v>
      </c>
      <c r="F357" s="310" t="s">
        <v>2184</v>
      </c>
      <c r="G357" s="306"/>
      <c r="H357" s="309" t="s">
        <v>3</v>
      </c>
      <c r="I357" s="267"/>
      <c r="J357" s="306"/>
      <c r="K357" s="306"/>
      <c r="L357" s="134"/>
      <c r="M357" s="136"/>
      <c r="N357" s="137"/>
      <c r="O357" s="137"/>
      <c r="P357" s="137"/>
      <c r="Q357" s="137"/>
      <c r="R357" s="137"/>
      <c r="S357" s="137"/>
      <c r="T357" s="138"/>
      <c r="AT357" s="135" t="s">
        <v>179</v>
      </c>
      <c r="AU357" s="135" t="s">
        <v>78</v>
      </c>
      <c r="AV357" s="13" t="s">
        <v>76</v>
      </c>
      <c r="AW357" s="13" t="s">
        <v>30</v>
      </c>
      <c r="AX357" s="13" t="s">
        <v>68</v>
      </c>
      <c r="AY357" s="135" t="s">
        <v>168</v>
      </c>
    </row>
    <row r="358" spans="1:51" s="14" customFormat="1" ht="12">
      <c r="A358" s="311"/>
      <c r="B358" s="312"/>
      <c r="C358" s="311"/>
      <c r="D358" s="308" t="s">
        <v>179</v>
      </c>
      <c r="E358" s="313" t="s">
        <v>3</v>
      </c>
      <c r="F358" s="314" t="s">
        <v>2340</v>
      </c>
      <c r="G358" s="311"/>
      <c r="H358" s="315">
        <v>21.16</v>
      </c>
      <c r="I358" s="268"/>
      <c r="J358" s="311"/>
      <c r="K358" s="311"/>
      <c r="L358" s="139"/>
      <c r="M358" s="141"/>
      <c r="N358" s="142"/>
      <c r="O358" s="142"/>
      <c r="P358" s="142"/>
      <c r="Q358" s="142"/>
      <c r="R358" s="142"/>
      <c r="S358" s="142"/>
      <c r="T358" s="143"/>
      <c r="AT358" s="140" t="s">
        <v>179</v>
      </c>
      <c r="AU358" s="140" t="s">
        <v>78</v>
      </c>
      <c r="AV358" s="14" t="s">
        <v>78</v>
      </c>
      <c r="AW358" s="14" t="s">
        <v>30</v>
      </c>
      <c r="AX358" s="14" t="s">
        <v>68</v>
      </c>
      <c r="AY358" s="140" t="s">
        <v>168</v>
      </c>
    </row>
    <row r="359" spans="1:51" s="14" customFormat="1" ht="12">
      <c r="A359" s="311"/>
      <c r="B359" s="312"/>
      <c r="C359" s="311"/>
      <c r="D359" s="308" t="s">
        <v>179</v>
      </c>
      <c r="E359" s="313" t="s">
        <v>3</v>
      </c>
      <c r="F359" s="314" t="s">
        <v>2341</v>
      </c>
      <c r="G359" s="311"/>
      <c r="H359" s="315">
        <v>-1</v>
      </c>
      <c r="I359" s="268"/>
      <c r="J359" s="311"/>
      <c r="K359" s="311"/>
      <c r="L359" s="139"/>
      <c r="M359" s="141"/>
      <c r="N359" s="142"/>
      <c r="O359" s="142"/>
      <c r="P359" s="142"/>
      <c r="Q359" s="142"/>
      <c r="R359" s="142"/>
      <c r="S359" s="142"/>
      <c r="T359" s="143"/>
      <c r="AT359" s="140" t="s">
        <v>179</v>
      </c>
      <c r="AU359" s="140" t="s">
        <v>78</v>
      </c>
      <c r="AV359" s="14" t="s">
        <v>78</v>
      </c>
      <c r="AW359" s="14" t="s">
        <v>30</v>
      </c>
      <c r="AX359" s="14" t="s">
        <v>68</v>
      </c>
      <c r="AY359" s="140" t="s">
        <v>168</v>
      </c>
    </row>
    <row r="360" spans="1:51" s="14" customFormat="1" ht="12">
      <c r="A360" s="311"/>
      <c r="B360" s="312"/>
      <c r="C360" s="311"/>
      <c r="D360" s="308" t="s">
        <v>179</v>
      </c>
      <c r="E360" s="313" t="s">
        <v>3</v>
      </c>
      <c r="F360" s="314" t="s">
        <v>2342</v>
      </c>
      <c r="G360" s="311"/>
      <c r="H360" s="315">
        <v>-0.3</v>
      </c>
      <c r="I360" s="268"/>
      <c r="J360" s="311"/>
      <c r="K360" s="311"/>
      <c r="L360" s="139"/>
      <c r="M360" s="141"/>
      <c r="N360" s="142"/>
      <c r="O360" s="142"/>
      <c r="P360" s="142"/>
      <c r="Q360" s="142"/>
      <c r="R360" s="142"/>
      <c r="S360" s="142"/>
      <c r="T360" s="143"/>
      <c r="AT360" s="140" t="s">
        <v>179</v>
      </c>
      <c r="AU360" s="140" t="s">
        <v>78</v>
      </c>
      <c r="AV360" s="14" t="s">
        <v>78</v>
      </c>
      <c r="AW360" s="14" t="s">
        <v>30</v>
      </c>
      <c r="AX360" s="14" t="s">
        <v>68</v>
      </c>
      <c r="AY360" s="140" t="s">
        <v>168</v>
      </c>
    </row>
    <row r="361" spans="1:51" s="14" customFormat="1" ht="12">
      <c r="A361" s="311"/>
      <c r="B361" s="312"/>
      <c r="C361" s="311"/>
      <c r="D361" s="308" t="s">
        <v>179</v>
      </c>
      <c r="E361" s="313" t="s">
        <v>3</v>
      </c>
      <c r="F361" s="314" t="s">
        <v>2343</v>
      </c>
      <c r="G361" s="311"/>
      <c r="H361" s="315">
        <v>-0.9</v>
      </c>
      <c r="I361" s="268"/>
      <c r="J361" s="311"/>
      <c r="K361" s="311"/>
      <c r="L361" s="139"/>
      <c r="M361" s="141"/>
      <c r="N361" s="142"/>
      <c r="O361" s="142"/>
      <c r="P361" s="142"/>
      <c r="Q361" s="142"/>
      <c r="R361" s="142"/>
      <c r="S361" s="142"/>
      <c r="T361" s="143"/>
      <c r="AT361" s="140" t="s">
        <v>179</v>
      </c>
      <c r="AU361" s="140" t="s">
        <v>78</v>
      </c>
      <c r="AV361" s="14" t="s">
        <v>78</v>
      </c>
      <c r="AW361" s="14" t="s">
        <v>30</v>
      </c>
      <c r="AX361" s="14" t="s">
        <v>68</v>
      </c>
      <c r="AY361" s="140" t="s">
        <v>168</v>
      </c>
    </row>
    <row r="362" spans="1:51" s="14" customFormat="1" ht="12">
      <c r="A362" s="311"/>
      <c r="B362" s="312"/>
      <c r="C362" s="311"/>
      <c r="D362" s="308" t="s">
        <v>179</v>
      </c>
      <c r="E362" s="313" t="s">
        <v>3</v>
      </c>
      <c r="F362" s="314" t="s">
        <v>2344</v>
      </c>
      <c r="G362" s="311"/>
      <c r="H362" s="315">
        <v>0</v>
      </c>
      <c r="I362" s="268"/>
      <c r="J362" s="311"/>
      <c r="K362" s="311"/>
      <c r="L362" s="139"/>
      <c r="M362" s="141"/>
      <c r="N362" s="142"/>
      <c r="O362" s="142"/>
      <c r="P362" s="142"/>
      <c r="Q362" s="142"/>
      <c r="R362" s="142"/>
      <c r="S362" s="142"/>
      <c r="T362" s="143"/>
      <c r="AT362" s="140" t="s">
        <v>179</v>
      </c>
      <c r="AU362" s="140" t="s">
        <v>78</v>
      </c>
      <c r="AV362" s="14" t="s">
        <v>78</v>
      </c>
      <c r="AW362" s="14" t="s">
        <v>30</v>
      </c>
      <c r="AX362" s="14" t="s">
        <v>68</v>
      </c>
      <c r="AY362" s="140" t="s">
        <v>168</v>
      </c>
    </row>
    <row r="363" spans="1:51" s="13" customFormat="1" ht="12">
      <c r="A363" s="306"/>
      <c r="B363" s="307"/>
      <c r="C363" s="306"/>
      <c r="D363" s="308" t="s">
        <v>179</v>
      </c>
      <c r="E363" s="309" t="s">
        <v>3</v>
      </c>
      <c r="F363" s="310" t="s">
        <v>2345</v>
      </c>
      <c r="G363" s="306"/>
      <c r="H363" s="309" t="s">
        <v>3</v>
      </c>
      <c r="I363" s="267"/>
      <c r="J363" s="306"/>
      <c r="K363" s="306"/>
      <c r="L363" s="134"/>
      <c r="M363" s="136"/>
      <c r="N363" s="137"/>
      <c r="O363" s="137"/>
      <c r="P363" s="137"/>
      <c r="Q363" s="137"/>
      <c r="R363" s="137"/>
      <c r="S363" s="137"/>
      <c r="T363" s="138"/>
      <c r="AT363" s="135" t="s">
        <v>179</v>
      </c>
      <c r="AU363" s="135" t="s">
        <v>78</v>
      </c>
      <c r="AV363" s="13" t="s">
        <v>76</v>
      </c>
      <c r="AW363" s="13" t="s">
        <v>30</v>
      </c>
      <c r="AX363" s="13" t="s">
        <v>68</v>
      </c>
      <c r="AY363" s="135" t="s">
        <v>168</v>
      </c>
    </row>
    <row r="364" spans="1:51" s="14" customFormat="1" ht="12">
      <c r="A364" s="311"/>
      <c r="B364" s="312"/>
      <c r="C364" s="311"/>
      <c r="D364" s="308" t="s">
        <v>179</v>
      </c>
      <c r="E364" s="313" t="s">
        <v>3</v>
      </c>
      <c r="F364" s="314" t="s">
        <v>2346</v>
      </c>
      <c r="G364" s="311"/>
      <c r="H364" s="315">
        <v>17.88</v>
      </c>
      <c r="I364" s="268"/>
      <c r="J364" s="311"/>
      <c r="K364" s="311"/>
      <c r="L364" s="139"/>
      <c r="M364" s="141"/>
      <c r="N364" s="142"/>
      <c r="O364" s="142"/>
      <c r="P364" s="142"/>
      <c r="Q364" s="142"/>
      <c r="R364" s="142"/>
      <c r="S364" s="142"/>
      <c r="T364" s="143"/>
      <c r="AT364" s="140" t="s">
        <v>179</v>
      </c>
      <c r="AU364" s="140" t="s">
        <v>78</v>
      </c>
      <c r="AV364" s="14" t="s">
        <v>78</v>
      </c>
      <c r="AW364" s="14" t="s">
        <v>30</v>
      </c>
      <c r="AX364" s="14" t="s">
        <v>68</v>
      </c>
      <c r="AY364" s="140" t="s">
        <v>168</v>
      </c>
    </row>
    <row r="365" spans="1:51" s="14" customFormat="1" ht="12">
      <c r="A365" s="311"/>
      <c r="B365" s="312"/>
      <c r="C365" s="311"/>
      <c r="D365" s="308" t="s">
        <v>179</v>
      </c>
      <c r="E365" s="313" t="s">
        <v>3</v>
      </c>
      <c r="F365" s="314" t="s">
        <v>2347</v>
      </c>
      <c r="G365" s="311"/>
      <c r="H365" s="315">
        <v>-0.06</v>
      </c>
      <c r="I365" s="268"/>
      <c r="J365" s="311"/>
      <c r="K365" s="311"/>
      <c r="L365" s="139"/>
      <c r="M365" s="141"/>
      <c r="N365" s="142"/>
      <c r="O365" s="142"/>
      <c r="P365" s="142"/>
      <c r="Q365" s="142"/>
      <c r="R365" s="142"/>
      <c r="S365" s="142"/>
      <c r="T365" s="143"/>
      <c r="AT365" s="140" t="s">
        <v>179</v>
      </c>
      <c r="AU365" s="140" t="s">
        <v>78</v>
      </c>
      <c r="AV365" s="14" t="s">
        <v>78</v>
      </c>
      <c r="AW365" s="14" t="s">
        <v>30</v>
      </c>
      <c r="AX365" s="14" t="s">
        <v>68</v>
      </c>
      <c r="AY365" s="140" t="s">
        <v>168</v>
      </c>
    </row>
    <row r="366" spans="1:51" s="14" customFormat="1" ht="12">
      <c r="A366" s="311"/>
      <c r="B366" s="312"/>
      <c r="C366" s="311"/>
      <c r="D366" s="308" t="s">
        <v>179</v>
      </c>
      <c r="E366" s="313" t="s">
        <v>3</v>
      </c>
      <c r="F366" s="314" t="s">
        <v>2348</v>
      </c>
      <c r="G366" s="311"/>
      <c r="H366" s="315">
        <v>-0.4</v>
      </c>
      <c r="I366" s="268"/>
      <c r="J366" s="311"/>
      <c r="K366" s="311"/>
      <c r="L366" s="139"/>
      <c r="M366" s="141"/>
      <c r="N366" s="142"/>
      <c r="O366" s="142"/>
      <c r="P366" s="142"/>
      <c r="Q366" s="142"/>
      <c r="R366" s="142"/>
      <c r="S366" s="142"/>
      <c r="T366" s="143"/>
      <c r="AT366" s="140" t="s">
        <v>179</v>
      </c>
      <c r="AU366" s="140" t="s">
        <v>78</v>
      </c>
      <c r="AV366" s="14" t="s">
        <v>78</v>
      </c>
      <c r="AW366" s="14" t="s">
        <v>30</v>
      </c>
      <c r="AX366" s="14" t="s">
        <v>68</v>
      </c>
      <c r="AY366" s="140" t="s">
        <v>168</v>
      </c>
    </row>
    <row r="367" spans="1:51" s="13" customFormat="1" ht="12">
      <c r="A367" s="306"/>
      <c r="B367" s="307"/>
      <c r="C367" s="306"/>
      <c r="D367" s="308" t="s">
        <v>179</v>
      </c>
      <c r="E367" s="309" t="s">
        <v>3</v>
      </c>
      <c r="F367" s="310" t="s">
        <v>2349</v>
      </c>
      <c r="G367" s="306"/>
      <c r="H367" s="309" t="s">
        <v>3</v>
      </c>
      <c r="I367" s="267"/>
      <c r="J367" s="306"/>
      <c r="K367" s="306"/>
      <c r="L367" s="134"/>
      <c r="M367" s="136"/>
      <c r="N367" s="137"/>
      <c r="O367" s="137"/>
      <c r="P367" s="137"/>
      <c r="Q367" s="137"/>
      <c r="R367" s="137"/>
      <c r="S367" s="137"/>
      <c r="T367" s="138"/>
      <c r="AT367" s="135" t="s">
        <v>179</v>
      </c>
      <c r="AU367" s="135" t="s">
        <v>78</v>
      </c>
      <c r="AV367" s="13" t="s">
        <v>76</v>
      </c>
      <c r="AW367" s="13" t="s">
        <v>30</v>
      </c>
      <c r="AX367" s="13" t="s">
        <v>68</v>
      </c>
      <c r="AY367" s="135" t="s">
        <v>168</v>
      </c>
    </row>
    <row r="368" spans="1:51" s="14" customFormat="1" ht="12">
      <c r="A368" s="311"/>
      <c r="B368" s="312"/>
      <c r="C368" s="311"/>
      <c r="D368" s="308" t="s">
        <v>179</v>
      </c>
      <c r="E368" s="313" t="s">
        <v>3</v>
      </c>
      <c r="F368" s="314" t="s">
        <v>2350</v>
      </c>
      <c r="G368" s="311"/>
      <c r="H368" s="315">
        <v>14.52</v>
      </c>
      <c r="I368" s="268"/>
      <c r="J368" s="311"/>
      <c r="K368" s="311"/>
      <c r="L368" s="139"/>
      <c r="M368" s="141"/>
      <c r="N368" s="142"/>
      <c r="O368" s="142"/>
      <c r="P368" s="142"/>
      <c r="Q368" s="142"/>
      <c r="R368" s="142"/>
      <c r="S368" s="142"/>
      <c r="T368" s="143"/>
      <c r="AT368" s="140" t="s">
        <v>179</v>
      </c>
      <c r="AU368" s="140" t="s">
        <v>78</v>
      </c>
      <c r="AV368" s="14" t="s">
        <v>78</v>
      </c>
      <c r="AW368" s="14" t="s">
        <v>30</v>
      </c>
      <c r="AX368" s="14" t="s">
        <v>68</v>
      </c>
      <c r="AY368" s="140" t="s">
        <v>168</v>
      </c>
    </row>
    <row r="369" spans="1:51" s="14" customFormat="1" ht="12">
      <c r="A369" s="311"/>
      <c r="B369" s="312"/>
      <c r="C369" s="311"/>
      <c r="D369" s="308" t="s">
        <v>179</v>
      </c>
      <c r="E369" s="313" t="s">
        <v>3</v>
      </c>
      <c r="F369" s="314" t="s">
        <v>2343</v>
      </c>
      <c r="G369" s="311"/>
      <c r="H369" s="315">
        <v>-0.9</v>
      </c>
      <c r="I369" s="268"/>
      <c r="J369" s="311"/>
      <c r="K369" s="311"/>
      <c r="L369" s="139"/>
      <c r="M369" s="141"/>
      <c r="N369" s="142"/>
      <c r="O369" s="142"/>
      <c r="P369" s="142"/>
      <c r="Q369" s="142"/>
      <c r="R369" s="142"/>
      <c r="S369" s="142"/>
      <c r="T369" s="143"/>
      <c r="AT369" s="140" t="s">
        <v>179</v>
      </c>
      <c r="AU369" s="140" t="s">
        <v>78</v>
      </c>
      <c r="AV369" s="14" t="s">
        <v>78</v>
      </c>
      <c r="AW369" s="14" t="s">
        <v>30</v>
      </c>
      <c r="AX369" s="14" t="s">
        <v>68</v>
      </c>
      <c r="AY369" s="140" t="s">
        <v>168</v>
      </c>
    </row>
    <row r="370" spans="1:51" s="13" customFormat="1" ht="12">
      <c r="A370" s="306"/>
      <c r="B370" s="307"/>
      <c r="C370" s="306"/>
      <c r="D370" s="308" t="s">
        <v>179</v>
      </c>
      <c r="E370" s="309" t="s">
        <v>3</v>
      </c>
      <c r="F370" s="310" t="s">
        <v>2351</v>
      </c>
      <c r="G370" s="306"/>
      <c r="H370" s="309" t="s">
        <v>3</v>
      </c>
      <c r="I370" s="267"/>
      <c r="J370" s="306"/>
      <c r="K370" s="306"/>
      <c r="L370" s="134"/>
      <c r="M370" s="136"/>
      <c r="N370" s="137"/>
      <c r="O370" s="137"/>
      <c r="P370" s="137"/>
      <c r="Q370" s="137"/>
      <c r="R370" s="137"/>
      <c r="S370" s="137"/>
      <c r="T370" s="138"/>
      <c r="AT370" s="135" t="s">
        <v>179</v>
      </c>
      <c r="AU370" s="135" t="s">
        <v>78</v>
      </c>
      <c r="AV370" s="13" t="s">
        <v>76</v>
      </c>
      <c r="AW370" s="13" t="s">
        <v>30</v>
      </c>
      <c r="AX370" s="13" t="s">
        <v>68</v>
      </c>
      <c r="AY370" s="135" t="s">
        <v>168</v>
      </c>
    </row>
    <row r="371" spans="1:51" s="14" customFormat="1" ht="12">
      <c r="A371" s="311"/>
      <c r="B371" s="312"/>
      <c r="C371" s="311"/>
      <c r="D371" s="308" t="s">
        <v>179</v>
      </c>
      <c r="E371" s="313" t="s">
        <v>3</v>
      </c>
      <c r="F371" s="314" t="s">
        <v>2352</v>
      </c>
      <c r="G371" s="311"/>
      <c r="H371" s="315">
        <v>20.72</v>
      </c>
      <c r="I371" s="268"/>
      <c r="J371" s="311"/>
      <c r="K371" s="311"/>
      <c r="L371" s="139"/>
      <c r="M371" s="141"/>
      <c r="N371" s="142"/>
      <c r="O371" s="142"/>
      <c r="P371" s="142"/>
      <c r="Q371" s="142"/>
      <c r="R371" s="142"/>
      <c r="S371" s="142"/>
      <c r="T371" s="143"/>
      <c r="AT371" s="140" t="s">
        <v>179</v>
      </c>
      <c r="AU371" s="140" t="s">
        <v>78</v>
      </c>
      <c r="AV371" s="14" t="s">
        <v>78</v>
      </c>
      <c r="AW371" s="14" t="s">
        <v>30</v>
      </c>
      <c r="AX371" s="14" t="s">
        <v>68</v>
      </c>
      <c r="AY371" s="140" t="s">
        <v>168</v>
      </c>
    </row>
    <row r="372" spans="1:51" s="14" customFormat="1" ht="12">
      <c r="A372" s="311"/>
      <c r="B372" s="312"/>
      <c r="C372" s="311"/>
      <c r="D372" s="308" t="s">
        <v>179</v>
      </c>
      <c r="E372" s="313" t="s">
        <v>3</v>
      </c>
      <c r="F372" s="314" t="s">
        <v>2343</v>
      </c>
      <c r="G372" s="311"/>
      <c r="H372" s="315">
        <v>-0.9</v>
      </c>
      <c r="I372" s="268"/>
      <c r="J372" s="311"/>
      <c r="K372" s="311"/>
      <c r="L372" s="139"/>
      <c r="M372" s="141"/>
      <c r="N372" s="142"/>
      <c r="O372" s="142"/>
      <c r="P372" s="142"/>
      <c r="Q372" s="142"/>
      <c r="R372" s="142"/>
      <c r="S372" s="142"/>
      <c r="T372" s="143"/>
      <c r="AT372" s="140" t="s">
        <v>179</v>
      </c>
      <c r="AU372" s="140" t="s">
        <v>78</v>
      </c>
      <c r="AV372" s="14" t="s">
        <v>78</v>
      </c>
      <c r="AW372" s="14" t="s">
        <v>30</v>
      </c>
      <c r="AX372" s="14" t="s">
        <v>68</v>
      </c>
      <c r="AY372" s="140" t="s">
        <v>168</v>
      </c>
    </row>
    <row r="373" spans="1:51" s="13" customFormat="1" ht="12">
      <c r="A373" s="306"/>
      <c r="B373" s="307"/>
      <c r="C373" s="306"/>
      <c r="D373" s="308" t="s">
        <v>179</v>
      </c>
      <c r="E373" s="309" t="s">
        <v>3</v>
      </c>
      <c r="F373" s="310" t="s">
        <v>2353</v>
      </c>
      <c r="G373" s="306"/>
      <c r="H373" s="309" t="s">
        <v>3</v>
      </c>
      <c r="I373" s="267"/>
      <c r="J373" s="306"/>
      <c r="K373" s="306"/>
      <c r="L373" s="134"/>
      <c r="M373" s="136"/>
      <c r="N373" s="137"/>
      <c r="O373" s="137"/>
      <c r="P373" s="137"/>
      <c r="Q373" s="137"/>
      <c r="R373" s="137"/>
      <c r="S373" s="137"/>
      <c r="T373" s="138"/>
      <c r="AT373" s="135" t="s">
        <v>179</v>
      </c>
      <c r="AU373" s="135" t="s">
        <v>78</v>
      </c>
      <c r="AV373" s="13" t="s">
        <v>76</v>
      </c>
      <c r="AW373" s="13" t="s">
        <v>30</v>
      </c>
      <c r="AX373" s="13" t="s">
        <v>68</v>
      </c>
      <c r="AY373" s="135" t="s">
        <v>168</v>
      </c>
    </row>
    <row r="374" spans="1:51" s="14" customFormat="1" ht="12">
      <c r="A374" s="311"/>
      <c r="B374" s="312"/>
      <c r="C374" s="311"/>
      <c r="D374" s="308" t="s">
        <v>179</v>
      </c>
      <c r="E374" s="313" t="s">
        <v>3</v>
      </c>
      <c r="F374" s="314" t="s">
        <v>2354</v>
      </c>
      <c r="G374" s="311"/>
      <c r="H374" s="315">
        <v>13.7</v>
      </c>
      <c r="I374" s="268"/>
      <c r="J374" s="311"/>
      <c r="K374" s="311"/>
      <c r="L374" s="139"/>
      <c r="M374" s="141"/>
      <c r="N374" s="142"/>
      <c r="O374" s="142"/>
      <c r="P374" s="142"/>
      <c r="Q374" s="142"/>
      <c r="R374" s="142"/>
      <c r="S374" s="142"/>
      <c r="T374" s="143"/>
      <c r="AT374" s="140" t="s">
        <v>179</v>
      </c>
      <c r="AU374" s="140" t="s">
        <v>78</v>
      </c>
      <c r="AV374" s="14" t="s">
        <v>78</v>
      </c>
      <c r="AW374" s="14" t="s">
        <v>30</v>
      </c>
      <c r="AX374" s="14" t="s">
        <v>68</v>
      </c>
      <c r="AY374" s="140" t="s">
        <v>168</v>
      </c>
    </row>
    <row r="375" spans="1:51" s="14" customFormat="1" ht="12">
      <c r="A375" s="311"/>
      <c r="B375" s="312"/>
      <c r="C375" s="311"/>
      <c r="D375" s="308" t="s">
        <v>179</v>
      </c>
      <c r="E375" s="313" t="s">
        <v>3</v>
      </c>
      <c r="F375" s="314" t="s">
        <v>2342</v>
      </c>
      <c r="G375" s="311"/>
      <c r="H375" s="315">
        <v>-0.3</v>
      </c>
      <c r="I375" s="268"/>
      <c r="J375" s="311"/>
      <c r="K375" s="311"/>
      <c r="L375" s="139"/>
      <c r="M375" s="141"/>
      <c r="N375" s="142"/>
      <c r="O375" s="142"/>
      <c r="P375" s="142"/>
      <c r="Q375" s="142"/>
      <c r="R375" s="142"/>
      <c r="S375" s="142"/>
      <c r="T375" s="143"/>
      <c r="AT375" s="140" t="s">
        <v>179</v>
      </c>
      <c r="AU375" s="140" t="s">
        <v>78</v>
      </c>
      <c r="AV375" s="14" t="s">
        <v>78</v>
      </c>
      <c r="AW375" s="14" t="s">
        <v>30</v>
      </c>
      <c r="AX375" s="14" t="s">
        <v>68</v>
      </c>
      <c r="AY375" s="140" t="s">
        <v>168</v>
      </c>
    </row>
    <row r="376" spans="1:51" s="14" customFormat="1" ht="12">
      <c r="A376" s="311"/>
      <c r="B376" s="312"/>
      <c r="C376" s="311"/>
      <c r="D376" s="308" t="s">
        <v>179</v>
      </c>
      <c r="E376" s="313" t="s">
        <v>3</v>
      </c>
      <c r="F376" s="314" t="s">
        <v>2347</v>
      </c>
      <c r="G376" s="311"/>
      <c r="H376" s="315">
        <v>-0.06</v>
      </c>
      <c r="I376" s="268"/>
      <c r="J376" s="311"/>
      <c r="K376" s="311"/>
      <c r="L376" s="139"/>
      <c r="M376" s="141"/>
      <c r="N376" s="142"/>
      <c r="O376" s="142"/>
      <c r="P376" s="142"/>
      <c r="Q376" s="142"/>
      <c r="R376" s="142"/>
      <c r="S376" s="142"/>
      <c r="T376" s="143"/>
      <c r="AT376" s="140" t="s">
        <v>179</v>
      </c>
      <c r="AU376" s="140" t="s">
        <v>78</v>
      </c>
      <c r="AV376" s="14" t="s">
        <v>78</v>
      </c>
      <c r="AW376" s="14" t="s">
        <v>30</v>
      </c>
      <c r="AX376" s="14" t="s">
        <v>68</v>
      </c>
      <c r="AY376" s="140" t="s">
        <v>168</v>
      </c>
    </row>
    <row r="377" spans="1:51" s="14" customFormat="1" ht="12">
      <c r="A377" s="311"/>
      <c r="B377" s="312"/>
      <c r="C377" s="311"/>
      <c r="D377" s="308" t="s">
        <v>179</v>
      </c>
      <c r="E377" s="313" t="s">
        <v>3</v>
      </c>
      <c r="F377" s="314" t="s">
        <v>2355</v>
      </c>
      <c r="G377" s="311"/>
      <c r="H377" s="315">
        <v>0.12</v>
      </c>
      <c r="I377" s="268"/>
      <c r="J377" s="311"/>
      <c r="K377" s="311"/>
      <c r="L377" s="139"/>
      <c r="M377" s="141"/>
      <c r="N377" s="142"/>
      <c r="O377" s="142"/>
      <c r="P377" s="142"/>
      <c r="Q377" s="142"/>
      <c r="R377" s="142"/>
      <c r="S377" s="142"/>
      <c r="T377" s="143"/>
      <c r="AT377" s="140" t="s">
        <v>179</v>
      </c>
      <c r="AU377" s="140" t="s">
        <v>78</v>
      </c>
      <c r="AV377" s="14" t="s">
        <v>78</v>
      </c>
      <c r="AW377" s="14" t="s">
        <v>30</v>
      </c>
      <c r="AX377" s="14" t="s">
        <v>68</v>
      </c>
      <c r="AY377" s="140" t="s">
        <v>168</v>
      </c>
    </row>
    <row r="378" spans="1:51" s="13" customFormat="1" ht="12">
      <c r="A378" s="306"/>
      <c r="B378" s="307"/>
      <c r="C378" s="306"/>
      <c r="D378" s="308" t="s">
        <v>179</v>
      </c>
      <c r="E378" s="309" t="s">
        <v>3</v>
      </c>
      <c r="F378" s="310" t="s">
        <v>2356</v>
      </c>
      <c r="G378" s="306"/>
      <c r="H378" s="309" t="s">
        <v>3</v>
      </c>
      <c r="I378" s="267"/>
      <c r="J378" s="306"/>
      <c r="K378" s="306"/>
      <c r="L378" s="134"/>
      <c r="M378" s="136"/>
      <c r="N378" s="137"/>
      <c r="O378" s="137"/>
      <c r="P378" s="137"/>
      <c r="Q378" s="137"/>
      <c r="R378" s="137"/>
      <c r="S378" s="137"/>
      <c r="T378" s="138"/>
      <c r="AT378" s="135" t="s">
        <v>179</v>
      </c>
      <c r="AU378" s="135" t="s">
        <v>78</v>
      </c>
      <c r="AV378" s="13" t="s">
        <v>76</v>
      </c>
      <c r="AW378" s="13" t="s">
        <v>30</v>
      </c>
      <c r="AX378" s="13" t="s">
        <v>68</v>
      </c>
      <c r="AY378" s="135" t="s">
        <v>168</v>
      </c>
    </row>
    <row r="379" spans="1:51" s="14" customFormat="1" ht="12">
      <c r="A379" s="311"/>
      <c r="B379" s="312"/>
      <c r="C379" s="311"/>
      <c r="D379" s="308" t="s">
        <v>179</v>
      </c>
      <c r="E379" s="313" t="s">
        <v>3</v>
      </c>
      <c r="F379" s="314" t="s">
        <v>2357</v>
      </c>
      <c r="G379" s="311"/>
      <c r="H379" s="315">
        <v>11.96</v>
      </c>
      <c r="I379" s="268"/>
      <c r="J379" s="311"/>
      <c r="K379" s="311"/>
      <c r="L379" s="139"/>
      <c r="M379" s="141"/>
      <c r="N379" s="142"/>
      <c r="O379" s="142"/>
      <c r="P379" s="142"/>
      <c r="Q379" s="142"/>
      <c r="R379" s="142"/>
      <c r="S379" s="142"/>
      <c r="T379" s="143"/>
      <c r="AT379" s="140" t="s">
        <v>179</v>
      </c>
      <c r="AU379" s="140" t="s">
        <v>78</v>
      </c>
      <c r="AV379" s="14" t="s">
        <v>78</v>
      </c>
      <c r="AW379" s="14" t="s">
        <v>30</v>
      </c>
      <c r="AX379" s="14" t="s">
        <v>68</v>
      </c>
      <c r="AY379" s="140" t="s">
        <v>168</v>
      </c>
    </row>
    <row r="380" spans="1:51" s="14" customFormat="1" ht="12">
      <c r="A380" s="311"/>
      <c r="B380" s="312"/>
      <c r="C380" s="311"/>
      <c r="D380" s="308" t="s">
        <v>179</v>
      </c>
      <c r="E380" s="313" t="s">
        <v>3</v>
      </c>
      <c r="F380" s="314" t="s">
        <v>2343</v>
      </c>
      <c r="G380" s="311"/>
      <c r="H380" s="315">
        <v>-0.9</v>
      </c>
      <c r="I380" s="268"/>
      <c r="J380" s="311"/>
      <c r="K380" s="311"/>
      <c r="L380" s="139"/>
      <c r="M380" s="141"/>
      <c r="N380" s="142"/>
      <c r="O380" s="142"/>
      <c r="P380" s="142"/>
      <c r="Q380" s="142"/>
      <c r="R380" s="142"/>
      <c r="S380" s="142"/>
      <c r="T380" s="143"/>
      <c r="AT380" s="140" t="s">
        <v>179</v>
      </c>
      <c r="AU380" s="140" t="s">
        <v>78</v>
      </c>
      <c r="AV380" s="14" t="s">
        <v>78</v>
      </c>
      <c r="AW380" s="14" t="s">
        <v>30</v>
      </c>
      <c r="AX380" s="14" t="s">
        <v>68</v>
      </c>
      <c r="AY380" s="140" t="s">
        <v>168</v>
      </c>
    </row>
    <row r="381" spans="1:51" s="13" customFormat="1" ht="12">
      <c r="A381" s="306"/>
      <c r="B381" s="307"/>
      <c r="C381" s="306"/>
      <c r="D381" s="308" t="s">
        <v>179</v>
      </c>
      <c r="E381" s="309" t="s">
        <v>3</v>
      </c>
      <c r="F381" s="310" t="s">
        <v>2358</v>
      </c>
      <c r="G381" s="306"/>
      <c r="H381" s="309" t="s">
        <v>3</v>
      </c>
      <c r="I381" s="267"/>
      <c r="J381" s="306"/>
      <c r="K381" s="306"/>
      <c r="L381" s="134"/>
      <c r="M381" s="136"/>
      <c r="N381" s="137"/>
      <c r="O381" s="137"/>
      <c r="P381" s="137"/>
      <c r="Q381" s="137"/>
      <c r="R381" s="137"/>
      <c r="S381" s="137"/>
      <c r="T381" s="138"/>
      <c r="AT381" s="135" t="s">
        <v>179</v>
      </c>
      <c r="AU381" s="135" t="s">
        <v>78</v>
      </c>
      <c r="AV381" s="13" t="s">
        <v>76</v>
      </c>
      <c r="AW381" s="13" t="s">
        <v>30</v>
      </c>
      <c r="AX381" s="13" t="s">
        <v>68</v>
      </c>
      <c r="AY381" s="135" t="s">
        <v>168</v>
      </c>
    </row>
    <row r="382" spans="1:51" s="14" customFormat="1" ht="12">
      <c r="A382" s="311"/>
      <c r="B382" s="312"/>
      <c r="C382" s="311"/>
      <c r="D382" s="308" t="s">
        <v>179</v>
      </c>
      <c r="E382" s="313" t="s">
        <v>3</v>
      </c>
      <c r="F382" s="314" t="s">
        <v>2359</v>
      </c>
      <c r="G382" s="311"/>
      <c r="H382" s="315">
        <v>14.62</v>
      </c>
      <c r="I382" s="268"/>
      <c r="J382" s="311"/>
      <c r="K382" s="311"/>
      <c r="L382" s="139"/>
      <c r="M382" s="141"/>
      <c r="N382" s="142"/>
      <c r="O382" s="142"/>
      <c r="P382" s="142"/>
      <c r="Q382" s="142"/>
      <c r="R382" s="142"/>
      <c r="S382" s="142"/>
      <c r="T382" s="143"/>
      <c r="AT382" s="140" t="s">
        <v>179</v>
      </c>
      <c r="AU382" s="140" t="s">
        <v>78</v>
      </c>
      <c r="AV382" s="14" t="s">
        <v>78</v>
      </c>
      <c r="AW382" s="14" t="s">
        <v>30</v>
      </c>
      <c r="AX382" s="14" t="s">
        <v>68</v>
      </c>
      <c r="AY382" s="140" t="s">
        <v>168</v>
      </c>
    </row>
    <row r="383" spans="1:51" s="14" customFormat="1" ht="12">
      <c r="A383" s="311"/>
      <c r="B383" s="312"/>
      <c r="C383" s="311"/>
      <c r="D383" s="308" t="s">
        <v>179</v>
      </c>
      <c r="E383" s="313" t="s">
        <v>3</v>
      </c>
      <c r="F383" s="314" t="s">
        <v>2341</v>
      </c>
      <c r="G383" s="311"/>
      <c r="H383" s="315">
        <v>-1</v>
      </c>
      <c r="I383" s="268"/>
      <c r="J383" s="311"/>
      <c r="K383" s="311"/>
      <c r="L383" s="139"/>
      <c r="M383" s="141"/>
      <c r="N383" s="142"/>
      <c r="O383" s="142"/>
      <c r="P383" s="142"/>
      <c r="Q383" s="142"/>
      <c r="R383" s="142"/>
      <c r="S383" s="142"/>
      <c r="T383" s="143"/>
      <c r="AT383" s="140" t="s">
        <v>179</v>
      </c>
      <c r="AU383" s="140" t="s">
        <v>78</v>
      </c>
      <c r="AV383" s="14" t="s">
        <v>78</v>
      </c>
      <c r="AW383" s="14" t="s">
        <v>30</v>
      </c>
      <c r="AX383" s="14" t="s">
        <v>68</v>
      </c>
      <c r="AY383" s="140" t="s">
        <v>168</v>
      </c>
    </row>
    <row r="384" spans="1:51" s="14" customFormat="1" ht="12">
      <c r="A384" s="311"/>
      <c r="B384" s="312"/>
      <c r="C384" s="311"/>
      <c r="D384" s="308" t="s">
        <v>179</v>
      </c>
      <c r="E384" s="313" t="s">
        <v>3</v>
      </c>
      <c r="F384" s="314" t="s">
        <v>2360</v>
      </c>
      <c r="G384" s="311"/>
      <c r="H384" s="315">
        <v>-0.14</v>
      </c>
      <c r="I384" s="268"/>
      <c r="J384" s="311"/>
      <c r="K384" s="311"/>
      <c r="L384" s="139"/>
      <c r="M384" s="141"/>
      <c r="N384" s="142"/>
      <c r="O384" s="142"/>
      <c r="P384" s="142"/>
      <c r="Q384" s="142"/>
      <c r="R384" s="142"/>
      <c r="S384" s="142"/>
      <c r="T384" s="143"/>
      <c r="AT384" s="140" t="s">
        <v>179</v>
      </c>
      <c r="AU384" s="140" t="s">
        <v>78</v>
      </c>
      <c r="AV384" s="14" t="s">
        <v>78</v>
      </c>
      <c r="AW384" s="14" t="s">
        <v>30</v>
      </c>
      <c r="AX384" s="14" t="s">
        <v>68</v>
      </c>
      <c r="AY384" s="140" t="s">
        <v>168</v>
      </c>
    </row>
    <row r="385" spans="1:51" s="15" customFormat="1" ht="12">
      <c r="A385" s="316"/>
      <c r="B385" s="317"/>
      <c r="C385" s="316"/>
      <c r="D385" s="308" t="s">
        <v>179</v>
      </c>
      <c r="E385" s="318" t="s">
        <v>3</v>
      </c>
      <c r="F385" s="319" t="s">
        <v>186</v>
      </c>
      <c r="G385" s="316"/>
      <c r="H385" s="320">
        <v>107.82</v>
      </c>
      <c r="I385" s="269"/>
      <c r="J385" s="316"/>
      <c r="K385" s="316"/>
      <c r="L385" s="144"/>
      <c r="M385" s="146"/>
      <c r="N385" s="147"/>
      <c r="O385" s="147"/>
      <c r="P385" s="147"/>
      <c r="Q385" s="147"/>
      <c r="R385" s="147"/>
      <c r="S385" s="147"/>
      <c r="T385" s="148"/>
      <c r="AT385" s="145" t="s">
        <v>179</v>
      </c>
      <c r="AU385" s="145" t="s">
        <v>78</v>
      </c>
      <c r="AV385" s="15" t="s">
        <v>175</v>
      </c>
      <c r="AW385" s="15" t="s">
        <v>30</v>
      </c>
      <c r="AX385" s="15" t="s">
        <v>76</v>
      </c>
      <c r="AY385" s="145" t="s">
        <v>168</v>
      </c>
    </row>
    <row r="386" spans="1:65" s="2" customFormat="1" ht="21.75" customHeight="1">
      <c r="A386" s="273"/>
      <c r="B386" s="276"/>
      <c r="C386" s="298" t="s">
        <v>598</v>
      </c>
      <c r="D386" s="298" t="s">
        <v>170</v>
      </c>
      <c r="E386" s="299" t="s">
        <v>2361</v>
      </c>
      <c r="F386" s="300" t="s">
        <v>2362</v>
      </c>
      <c r="G386" s="301" t="s">
        <v>263</v>
      </c>
      <c r="H386" s="302">
        <v>44.681</v>
      </c>
      <c r="I386" s="266"/>
      <c r="J386" s="303">
        <f>ROUND(I386*H386,2)</f>
        <v>0</v>
      </c>
      <c r="K386" s="300" t="s">
        <v>174</v>
      </c>
      <c r="L386" s="32"/>
      <c r="M386" s="126" t="s">
        <v>3</v>
      </c>
      <c r="N386" s="127" t="s">
        <v>39</v>
      </c>
      <c r="O386" s="128">
        <v>0.117</v>
      </c>
      <c r="P386" s="128">
        <f>O386*H386</f>
        <v>5.227677</v>
      </c>
      <c r="Q386" s="128">
        <v>0.00735</v>
      </c>
      <c r="R386" s="128">
        <f>Q386*H386</f>
        <v>0.32840535</v>
      </c>
      <c r="S386" s="128">
        <v>0</v>
      </c>
      <c r="T386" s="129">
        <f>S386*H386</f>
        <v>0</v>
      </c>
      <c r="U386" s="31"/>
      <c r="V386" s="31"/>
      <c r="W386" s="31"/>
      <c r="X386" s="31"/>
      <c r="Y386" s="31"/>
      <c r="Z386" s="31"/>
      <c r="AA386" s="31"/>
      <c r="AB386" s="31"/>
      <c r="AC386" s="31"/>
      <c r="AD386" s="31"/>
      <c r="AE386" s="31"/>
      <c r="AR386" s="130" t="s">
        <v>175</v>
      </c>
      <c r="AT386" s="130" t="s">
        <v>170</v>
      </c>
      <c r="AU386" s="130" t="s">
        <v>78</v>
      </c>
      <c r="AY386" s="19" t="s">
        <v>168</v>
      </c>
      <c r="BE386" s="131">
        <f>IF(N386="základní",J386,0)</f>
        <v>0</v>
      </c>
      <c r="BF386" s="131">
        <f>IF(N386="snížená",J386,0)</f>
        <v>0</v>
      </c>
      <c r="BG386" s="131">
        <f>IF(N386="zákl. přenesená",J386,0)</f>
        <v>0</v>
      </c>
      <c r="BH386" s="131">
        <f>IF(N386="sníž. přenesená",J386,0)</f>
        <v>0</v>
      </c>
      <c r="BI386" s="131">
        <f>IF(N386="nulová",J386,0)</f>
        <v>0</v>
      </c>
      <c r="BJ386" s="19" t="s">
        <v>76</v>
      </c>
      <c r="BK386" s="131">
        <f>ROUND(I386*H386,2)</f>
        <v>0</v>
      </c>
      <c r="BL386" s="19" t="s">
        <v>175</v>
      </c>
      <c r="BM386" s="130" t="s">
        <v>2363</v>
      </c>
    </row>
    <row r="387" spans="1:47" s="2" customFormat="1" ht="12">
      <c r="A387" s="273"/>
      <c r="B387" s="276"/>
      <c r="C387" s="273"/>
      <c r="D387" s="304" t="s">
        <v>177</v>
      </c>
      <c r="E387" s="273"/>
      <c r="F387" s="305" t="s">
        <v>2364</v>
      </c>
      <c r="G387" s="273"/>
      <c r="H387" s="273"/>
      <c r="I387" s="263"/>
      <c r="J387" s="273"/>
      <c r="K387" s="273"/>
      <c r="L387" s="32"/>
      <c r="M387" s="132"/>
      <c r="N387" s="133"/>
      <c r="O387" s="50"/>
      <c r="P387" s="50"/>
      <c r="Q387" s="50"/>
      <c r="R387" s="50"/>
      <c r="S387" s="50"/>
      <c r="T387" s="51"/>
      <c r="U387" s="31"/>
      <c r="V387" s="31"/>
      <c r="W387" s="31"/>
      <c r="X387" s="31"/>
      <c r="Y387" s="31"/>
      <c r="Z387" s="31"/>
      <c r="AA387" s="31"/>
      <c r="AB387" s="31"/>
      <c r="AC387" s="31"/>
      <c r="AD387" s="31"/>
      <c r="AE387" s="31"/>
      <c r="AT387" s="19" t="s">
        <v>177</v>
      </c>
      <c r="AU387" s="19" t="s">
        <v>78</v>
      </c>
    </row>
    <row r="388" spans="1:51" s="14" customFormat="1" ht="12">
      <c r="A388" s="311"/>
      <c r="B388" s="312"/>
      <c r="C388" s="311"/>
      <c r="D388" s="308" t="s">
        <v>179</v>
      </c>
      <c r="E388" s="313" t="s">
        <v>3</v>
      </c>
      <c r="F388" s="314" t="s">
        <v>2365</v>
      </c>
      <c r="G388" s="311"/>
      <c r="H388" s="315">
        <v>44.681</v>
      </c>
      <c r="I388" s="268"/>
      <c r="J388" s="311"/>
      <c r="K388" s="311"/>
      <c r="L388" s="139"/>
      <c r="M388" s="141"/>
      <c r="N388" s="142"/>
      <c r="O388" s="142"/>
      <c r="P388" s="142"/>
      <c r="Q388" s="142"/>
      <c r="R388" s="142"/>
      <c r="S388" s="142"/>
      <c r="T388" s="143"/>
      <c r="AT388" s="140" t="s">
        <v>179</v>
      </c>
      <c r="AU388" s="140" t="s">
        <v>78</v>
      </c>
      <c r="AV388" s="14" t="s">
        <v>78</v>
      </c>
      <c r="AW388" s="14" t="s">
        <v>30</v>
      </c>
      <c r="AX388" s="14" t="s">
        <v>76</v>
      </c>
      <c r="AY388" s="140" t="s">
        <v>168</v>
      </c>
    </row>
    <row r="389" spans="1:65" s="2" customFormat="1" ht="24.2" customHeight="1">
      <c r="A389" s="273"/>
      <c r="B389" s="276"/>
      <c r="C389" s="298" t="s">
        <v>607</v>
      </c>
      <c r="D389" s="298" t="s">
        <v>170</v>
      </c>
      <c r="E389" s="299" t="s">
        <v>2366</v>
      </c>
      <c r="F389" s="300" t="s">
        <v>2367</v>
      </c>
      <c r="G389" s="301" t="s">
        <v>263</v>
      </c>
      <c r="H389" s="302">
        <v>36.64</v>
      </c>
      <c r="I389" s="266"/>
      <c r="J389" s="303">
        <f>ROUND(I389*H389,2)</f>
        <v>0</v>
      </c>
      <c r="K389" s="300" t="s">
        <v>174</v>
      </c>
      <c r="L389" s="32"/>
      <c r="M389" s="126" t="s">
        <v>3</v>
      </c>
      <c r="N389" s="127" t="s">
        <v>39</v>
      </c>
      <c r="O389" s="128">
        <v>0.39</v>
      </c>
      <c r="P389" s="128">
        <f>O389*H389</f>
        <v>14.2896</v>
      </c>
      <c r="Q389" s="128">
        <v>0.0154</v>
      </c>
      <c r="R389" s="128">
        <f>Q389*H389</f>
        <v>0.564256</v>
      </c>
      <c r="S389" s="128">
        <v>0</v>
      </c>
      <c r="T389" s="129">
        <f>S389*H389</f>
        <v>0</v>
      </c>
      <c r="U389" s="31"/>
      <c r="V389" s="31"/>
      <c r="W389" s="31"/>
      <c r="X389" s="31"/>
      <c r="Y389" s="31"/>
      <c r="Z389" s="31"/>
      <c r="AA389" s="31"/>
      <c r="AB389" s="31"/>
      <c r="AC389" s="31"/>
      <c r="AD389" s="31"/>
      <c r="AE389" s="31"/>
      <c r="AR389" s="130" t="s">
        <v>175</v>
      </c>
      <c r="AT389" s="130" t="s">
        <v>170</v>
      </c>
      <c r="AU389" s="130" t="s">
        <v>78</v>
      </c>
      <c r="AY389" s="19" t="s">
        <v>168</v>
      </c>
      <c r="BE389" s="131">
        <f>IF(N389="základní",J389,0)</f>
        <v>0</v>
      </c>
      <c r="BF389" s="131">
        <f>IF(N389="snížená",J389,0)</f>
        <v>0</v>
      </c>
      <c r="BG389" s="131">
        <f>IF(N389="zákl. přenesená",J389,0)</f>
        <v>0</v>
      </c>
      <c r="BH389" s="131">
        <f>IF(N389="sníž. přenesená",J389,0)</f>
        <v>0</v>
      </c>
      <c r="BI389" s="131">
        <f>IF(N389="nulová",J389,0)</f>
        <v>0</v>
      </c>
      <c r="BJ389" s="19" t="s">
        <v>76</v>
      </c>
      <c r="BK389" s="131">
        <f>ROUND(I389*H389,2)</f>
        <v>0</v>
      </c>
      <c r="BL389" s="19" t="s">
        <v>175</v>
      </c>
      <c r="BM389" s="130" t="s">
        <v>2368</v>
      </c>
    </row>
    <row r="390" spans="1:47" s="2" customFormat="1" ht="12">
      <c r="A390" s="273"/>
      <c r="B390" s="276"/>
      <c r="C390" s="273"/>
      <c r="D390" s="304" t="s">
        <v>177</v>
      </c>
      <c r="E390" s="273"/>
      <c r="F390" s="305" t="s">
        <v>2369</v>
      </c>
      <c r="G390" s="273"/>
      <c r="H390" s="273"/>
      <c r="I390" s="263"/>
      <c r="J390" s="273"/>
      <c r="K390" s="273"/>
      <c r="L390" s="32"/>
      <c r="M390" s="132"/>
      <c r="N390" s="133"/>
      <c r="O390" s="50"/>
      <c r="P390" s="50"/>
      <c r="Q390" s="50"/>
      <c r="R390" s="50"/>
      <c r="S390" s="50"/>
      <c r="T390" s="51"/>
      <c r="U390" s="31"/>
      <c r="V390" s="31"/>
      <c r="W390" s="31"/>
      <c r="X390" s="31"/>
      <c r="Y390" s="31"/>
      <c r="Z390" s="31"/>
      <c r="AA390" s="31"/>
      <c r="AB390" s="31"/>
      <c r="AC390" s="31"/>
      <c r="AD390" s="31"/>
      <c r="AE390" s="31"/>
      <c r="AT390" s="19" t="s">
        <v>177</v>
      </c>
      <c r="AU390" s="19" t="s">
        <v>78</v>
      </c>
    </row>
    <row r="391" spans="1:51" s="13" customFormat="1" ht="12">
      <c r="A391" s="306"/>
      <c r="B391" s="307"/>
      <c r="C391" s="306"/>
      <c r="D391" s="308" t="s">
        <v>179</v>
      </c>
      <c r="E391" s="309" t="s">
        <v>3</v>
      </c>
      <c r="F391" s="310" t="s">
        <v>2093</v>
      </c>
      <c r="G391" s="306"/>
      <c r="H391" s="309" t="s">
        <v>3</v>
      </c>
      <c r="I391" s="267"/>
      <c r="J391" s="306"/>
      <c r="K391" s="306"/>
      <c r="L391" s="134"/>
      <c r="M391" s="136"/>
      <c r="N391" s="137"/>
      <c r="O391" s="137"/>
      <c r="P391" s="137"/>
      <c r="Q391" s="137"/>
      <c r="R391" s="137"/>
      <c r="S391" s="137"/>
      <c r="T391" s="138"/>
      <c r="AT391" s="135" t="s">
        <v>179</v>
      </c>
      <c r="AU391" s="135" t="s">
        <v>78</v>
      </c>
      <c r="AV391" s="13" t="s">
        <v>76</v>
      </c>
      <c r="AW391" s="13" t="s">
        <v>30</v>
      </c>
      <c r="AX391" s="13" t="s">
        <v>68</v>
      </c>
      <c r="AY391" s="135" t="s">
        <v>168</v>
      </c>
    </row>
    <row r="392" spans="1:51" s="13" customFormat="1" ht="12">
      <c r="A392" s="306"/>
      <c r="B392" s="307"/>
      <c r="C392" s="306"/>
      <c r="D392" s="308" t="s">
        <v>179</v>
      </c>
      <c r="E392" s="309" t="s">
        <v>3</v>
      </c>
      <c r="F392" s="310" t="s">
        <v>2370</v>
      </c>
      <c r="G392" s="306"/>
      <c r="H392" s="309" t="s">
        <v>3</v>
      </c>
      <c r="I392" s="267"/>
      <c r="J392" s="306"/>
      <c r="K392" s="306"/>
      <c r="L392" s="134"/>
      <c r="M392" s="136"/>
      <c r="N392" s="137"/>
      <c r="O392" s="137"/>
      <c r="P392" s="137"/>
      <c r="Q392" s="137"/>
      <c r="R392" s="137"/>
      <c r="S392" s="137"/>
      <c r="T392" s="138"/>
      <c r="AT392" s="135" t="s">
        <v>179</v>
      </c>
      <c r="AU392" s="135" t="s">
        <v>78</v>
      </c>
      <c r="AV392" s="13" t="s">
        <v>76</v>
      </c>
      <c r="AW392" s="13" t="s">
        <v>30</v>
      </c>
      <c r="AX392" s="13" t="s">
        <v>68</v>
      </c>
      <c r="AY392" s="135" t="s">
        <v>168</v>
      </c>
    </row>
    <row r="393" spans="1:51" s="14" customFormat="1" ht="12">
      <c r="A393" s="311"/>
      <c r="B393" s="312"/>
      <c r="C393" s="311"/>
      <c r="D393" s="308" t="s">
        <v>179</v>
      </c>
      <c r="E393" s="313" t="s">
        <v>3</v>
      </c>
      <c r="F393" s="314" t="s">
        <v>2371</v>
      </c>
      <c r="G393" s="311"/>
      <c r="H393" s="315">
        <v>36.64</v>
      </c>
      <c r="I393" s="268"/>
      <c r="J393" s="311"/>
      <c r="K393" s="311"/>
      <c r="L393" s="139"/>
      <c r="M393" s="141"/>
      <c r="N393" s="142"/>
      <c r="O393" s="142"/>
      <c r="P393" s="142"/>
      <c r="Q393" s="142"/>
      <c r="R393" s="142"/>
      <c r="S393" s="142"/>
      <c r="T393" s="143"/>
      <c r="AT393" s="140" t="s">
        <v>179</v>
      </c>
      <c r="AU393" s="140" t="s">
        <v>78</v>
      </c>
      <c r="AV393" s="14" t="s">
        <v>78</v>
      </c>
      <c r="AW393" s="14" t="s">
        <v>30</v>
      </c>
      <c r="AX393" s="14" t="s">
        <v>76</v>
      </c>
      <c r="AY393" s="140" t="s">
        <v>168</v>
      </c>
    </row>
    <row r="394" spans="1:65" s="2" customFormat="1" ht="24.2" customHeight="1">
      <c r="A394" s="273"/>
      <c r="B394" s="276"/>
      <c r="C394" s="298" t="s">
        <v>613</v>
      </c>
      <c r="D394" s="298" t="s">
        <v>170</v>
      </c>
      <c r="E394" s="299" t="s">
        <v>2372</v>
      </c>
      <c r="F394" s="300" t="s">
        <v>2373</v>
      </c>
      <c r="G394" s="301" t="s">
        <v>263</v>
      </c>
      <c r="H394" s="302">
        <v>8.041</v>
      </c>
      <c r="I394" s="266"/>
      <c r="J394" s="303">
        <f>ROUND(I394*H394,2)</f>
        <v>0</v>
      </c>
      <c r="K394" s="300" t="s">
        <v>174</v>
      </c>
      <c r="L394" s="32"/>
      <c r="M394" s="126" t="s">
        <v>3</v>
      </c>
      <c r="N394" s="127" t="s">
        <v>39</v>
      </c>
      <c r="O394" s="128">
        <v>0.47</v>
      </c>
      <c r="P394" s="128">
        <f>O394*H394</f>
        <v>3.77927</v>
      </c>
      <c r="Q394" s="128">
        <v>0.01838</v>
      </c>
      <c r="R394" s="128">
        <f>Q394*H394</f>
        <v>0.14779358</v>
      </c>
      <c r="S394" s="128">
        <v>0</v>
      </c>
      <c r="T394" s="129">
        <f>S394*H394</f>
        <v>0</v>
      </c>
      <c r="U394" s="31"/>
      <c r="V394" s="31"/>
      <c r="W394" s="31"/>
      <c r="X394" s="31"/>
      <c r="Y394" s="31"/>
      <c r="Z394" s="31"/>
      <c r="AA394" s="31"/>
      <c r="AB394" s="31"/>
      <c r="AC394" s="31"/>
      <c r="AD394" s="31"/>
      <c r="AE394" s="31"/>
      <c r="AR394" s="130" t="s">
        <v>175</v>
      </c>
      <c r="AT394" s="130" t="s">
        <v>170</v>
      </c>
      <c r="AU394" s="130" t="s">
        <v>78</v>
      </c>
      <c r="AY394" s="19" t="s">
        <v>168</v>
      </c>
      <c r="BE394" s="131">
        <f>IF(N394="základní",J394,0)</f>
        <v>0</v>
      </c>
      <c r="BF394" s="131">
        <f>IF(N394="snížená",J394,0)</f>
        <v>0</v>
      </c>
      <c r="BG394" s="131">
        <f>IF(N394="zákl. přenesená",J394,0)</f>
        <v>0</v>
      </c>
      <c r="BH394" s="131">
        <f>IF(N394="sníž. přenesená",J394,0)</f>
        <v>0</v>
      </c>
      <c r="BI394" s="131">
        <f>IF(N394="nulová",J394,0)</f>
        <v>0</v>
      </c>
      <c r="BJ394" s="19" t="s">
        <v>76</v>
      </c>
      <c r="BK394" s="131">
        <f>ROUND(I394*H394,2)</f>
        <v>0</v>
      </c>
      <c r="BL394" s="19" t="s">
        <v>175</v>
      </c>
      <c r="BM394" s="130" t="s">
        <v>2374</v>
      </c>
    </row>
    <row r="395" spans="1:47" s="2" customFormat="1" ht="12">
      <c r="A395" s="273"/>
      <c r="B395" s="276"/>
      <c r="C395" s="273"/>
      <c r="D395" s="304" t="s">
        <v>177</v>
      </c>
      <c r="E395" s="273"/>
      <c r="F395" s="305" t="s">
        <v>2375</v>
      </c>
      <c r="G395" s="273"/>
      <c r="H395" s="273"/>
      <c r="I395" s="263"/>
      <c r="J395" s="273"/>
      <c r="K395" s="273"/>
      <c r="L395" s="32"/>
      <c r="M395" s="132"/>
      <c r="N395" s="133"/>
      <c r="O395" s="50"/>
      <c r="P395" s="50"/>
      <c r="Q395" s="50"/>
      <c r="R395" s="50"/>
      <c r="S395" s="50"/>
      <c r="T395" s="51"/>
      <c r="U395" s="31"/>
      <c r="V395" s="31"/>
      <c r="W395" s="31"/>
      <c r="X395" s="31"/>
      <c r="Y395" s="31"/>
      <c r="Z395" s="31"/>
      <c r="AA395" s="31"/>
      <c r="AB395" s="31"/>
      <c r="AC395" s="31"/>
      <c r="AD395" s="31"/>
      <c r="AE395" s="31"/>
      <c r="AT395" s="19" t="s">
        <v>177</v>
      </c>
      <c r="AU395" s="19" t="s">
        <v>78</v>
      </c>
    </row>
    <row r="396" spans="1:51" s="13" customFormat="1" ht="12">
      <c r="A396" s="306"/>
      <c r="B396" s="307"/>
      <c r="C396" s="306"/>
      <c r="D396" s="308" t="s">
        <v>179</v>
      </c>
      <c r="E396" s="309" t="s">
        <v>3</v>
      </c>
      <c r="F396" s="310" t="s">
        <v>2093</v>
      </c>
      <c r="G396" s="306"/>
      <c r="H396" s="309" t="s">
        <v>3</v>
      </c>
      <c r="I396" s="267"/>
      <c r="J396" s="306"/>
      <c r="K396" s="306"/>
      <c r="L396" s="134"/>
      <c r="M396" s="136"/>
      <c r="N396" s="137"/>
      <c r="O396" s="137"/>
      <c r="P396" s="137"/>
      <c r="Q396" s="137"/>
      <c r="R396" s="137"/>
      <c r="S396" s="137"/>
      <c r="T396" s="138"/>
      <c r="AT396" s="135" t="s">
        <v>179</v>
      </c>
      <c r="AU396" s="135" t="s">
        <v>78</v>
      </c>
      <c r="AV396" s="13" t="s">
        <v>76</v>
      </c>
      <c r="AW396" s="13" t="s">
        <v>30</v>
      </c>
      <c r="AX396" s="13" t="s">
        <v>68</v>
      </c>
      <c r="AY396" s="135" t="s">
        <v>168</v>
      </c>
    </row>
    <row r="397" spans="1:51" s="13" customFormat="1" ht="12">
      <c r="A397" s="306"/>
      <c r="B397" s="307"/>
      <c r="C397" s="306"/>
      <c r="D397" s="308" t="s">
        <v>179</v>
      </c>
      <c r="E397" s="309" t="s">
        <v>3</v>
      </c>
      <c r="F397" s="310" t="s">
        <v>2376</v>
      </c>
      <c r="G397" s="306"/>
      <c r="H397" s="309" t="s">
        <v>3</v>
      </c>
      <c r="I397" s="267"/>
      <c r="J397" s="306"/>
      <c r="K397" s="306"/>
      <c r="L397" s="134"/>
      <c r="M397" s="136"/>
      <c r="N397" s="137"/>
      <c r="O397" s="137"/>
      <c r="P397" s="137"/>
      <c r="Q397" s="137"/>
      <c r="R397" s="137"/>
      <c r="S397" s="137"/>
      <c r="T397" s="138"/>
      <c r="AT397" s="135" t="s">
        <v>179</v>
      </c>
      <c r="AU397" s="135" t="s">
        <v>78</v>
      </c>
      <c r="AV397" s="13" t="s">
        <v>76</v>
      </c>
      <c r="AW397" s="13" t="s">
        <v>30</v>
      </c>
      <c r="AX397" s="13" t="s">
        <v>68</v>
      </c>
      <c r="AY397" s="135" t="s">
        <v>168</v>
      </c>
    </row>
    <row r="398" spans="1:51" s="13" customFormat="1" ht="12">
      <c r="A398" s="306"/>
      <c r="B398" s="307"/>
      <c r="C398" s="306"/>
      <c r="D398" s="308" t="s">
        <v>179</v>
      </c>
      <c r="E398" s="309" t="s">
        <v>3</v>
      </c>
      <c r="F398" s="310" t="s">
        <v>2377</v>
      </c>
      <c r="G398" s="306"/>
      <c r="H398" s="309" t="s">
        <v>3</v>
      </c>
      <c r="I398" s="267"/>
      <c r="J398" s="306"/>
      <c r="K398" s="306"/>
      <c r="L398" s="134"/>
      <c r="M398" s="136"/>
      <c r="N398" s="137"/>
      <c r="O398" s="137"/>
      <c r="P398" s="137"/>
      <c r="Q398" s="137"/>
      <c r="R398" s="137"/>
      <c r="S398" s="137"/>
      <c r="T398" s="138"/>
      <c r="AT398" s="135" t="s">
        <v>179</v>
      </c>
      <c r="AU398" s="135" t="s">
        <v>78</v>
      </c>
      <c r="AV398" s="13" t="s">
        <v>76</v>
      </c>
      <c r="AW398" s="13" t="s">
        <v>30</v>
      </c>
      <c r="AX398" s="13" t="s">
        <v>68</v>
      </c>
      <c r="AY398" s="135" t="s">
        <v>168</v>
      </c>
    </row>
    <row r="399" spans="1:51" s="14" customFormat="1" ht="12">
      <c r="A399" s="311"/>
      <c r="B399" s="312"/>
      <c r="C399" s="311"/>
      <c r="D399" s="308" t="s">
        <v>179</v>
      </c>
      <c r="E399" s="313" t="s">
        <v>3</v>
      </c>
      <c r="F399" s="314" t="s">
        <v>2378</v>
      </c>
      <c r="G399" s="311"/>
      <c r="H399" s="315">
        <v>6.089</v>
      </c>
      <c r="I399" s="268"/>
      <c r="J399" s="311"/>
      <c r="K399" s="311"/>
      <c r="L399" s="139"/>
      <c r="M399" s="141"/>
      <c r="N399" s="142"/>
      <c r="O399" s="142"/>
      <c r="P399" s="142"/>
      <c r="Q399" s="142"/>
      <c r="R399" s="142"/>
      <c r="S399" s="142"/>
      <c r="T399" s="143"/>
      <c r="AT399" s="140" t="s">
        <v>179</v>
      </c>
      <c r="AU399" s="140" t="s">
        <v>78</v>
      </c>
      <c r="AV399" s="14" t="s">
        <v>78</v>
      </c>
      <c r="AW399" s="14" t="s">
        <v>30</v>
      </c>
      <c r="AX399" s="14" t="s">
        <v>68</v>
      </c>
      <c r="AY399" s="140" t="s">
        <v>168</v>
      </c>
    </row>
    <row r="400" spans="1:51" s="14" customFormat="1" ht="12">
      <c r="A400" s="311"/>
      <c r="B400" s="312"/>
      <c r="C400" s="311"/>
      <c r="D400" s="308" t="s">
        <v>179</v>
      </c>
      <c r="E400" s="313" t="s">
        <v>3</v>
      </c>
      <c r="F400" s="314" t="s">
        <v>2379</v>
      </c>
      <c r="G400" s="311"/>
      <c r="H400" s="315">
        <v>-1.295</v>
      </c>
      <c r="I400" s="268"/>
      <c r="J400" s="311"/>
      <c r="K400" s="311"/>
      <c r="L400" s="139"/>
      <c r="M400" s="141"/>
      <c r="N400" s="142"/>
      <c r="O400" s="142"/>
      <c r="P400" s="142"/>
      <c r="Q400" s="142"/>
      <c r="R400" s="142"/>
      <c r="S400" s="142"/>
      <c r="T400" s="143"/>
      <c r="AT400" s="140" t="s">
        <v>179</v>
      </c>
      <c r="AU400" s="140" t="s">
        <v>78</v>
      </c>
      <c r="AV400" s="14" t="s">
        <v>78</v>
      </c>
      <c r="AW400" s="14" t="s">
        <v>30</v>
      </c>
      <c r="AX400" s="14" t="s">
        <v>68</v>
      </c>
      <c r="AY400" s="140" t="s">
        <v>168</v>
      </c>
    </row>
    <row r="401" spans="1:51" s="13" customFormat="1" ht="12">
      <c r="A401" s="306"/>
      <c r="B401" s="307"/>
      <c r="C401" s="306"/>
      <c r="D401" s="308" t="s">
        <v>179</v>
      </c>
      <c r="E401" s="309" t="s">
        <v>3</v>
      </c>
      <c r="F401" s="310" t="s">
        <v>2380</v>
      </c>
      <c r="G401" s="306"/>
      <c r="H401" s="309" t="s">
        <v>3</v>
      </c>
      <c r="I401" s="267"/>
      <c r="J401" s="306"/>
      <c r="K401" s="306"/>
      <c r="L401" s="134"/>
      <c r="M401" s="136"/>
      <c r="N401" s="137"/>
      <c r="O401" s="137"/>
      <c r="P401" s="137"/>
      <c r="Q401" s="137"/>
      <c r="R401" s="137"/>
      <c r="S401" s="137"/>
      <c r="T401" s="138"/>
      <c r="AT401" s="135" t="s">
        <v>179</v>
      </c>
      <c r="AU401" s="135" t="s">
        <v>78</v>
      </c>
      <c r="AV401" s="13" t="s">
        <v>76</v>
      </c>
      <c r="AW401" s="13" t="s">
        <v>30</v>
      </c>
      <c r="AX401" s="13" t="s">
        <v>68</v>
      </c>
      <c r="AY401" s="135" t="s">
        <v>168</v>
      </c>
    </row>
    <row r="402" spans="1:51" s="14" customFormat="1" ht="12">
      <c r="A402" s="311"/>
      <c r="B402" s="312"/>
      <c r="C402" s="311"/>
      <c r="D402" s="308" t="s">
        <v>179</v>
      </c>
      <c r="E402" s="313" t="s">
        <v>3</v>
      </c>
      <c r="F402" s="314" t="s">
        <v>2381</v>
      </c>
      <c r="G402" s="311"/>
      <c r="H402" s="315">
        <v>5.525</v>
      </c>
      <c r="I402" s="268"/>
      <c r="J402" s="311"/>
      <c r="K402" s="311"/>
      <c r="L402" s="139"/>
      <c r="M402" s="141"/>
      <c r="N402" s="142"/>
      <c r="O402" s="142"/>
      <c r="P402" s="142"/>
      <c r="Q402" s="142"/>
      <c r="R402" s="142"/>
      <c r="S402" s="142"/>
      <c r="T402" s="143"/>
      <c r="AT402" s="140" t="s">
        <v>179</v>
      </c>
      <c r="AU402" s="140" t="s">
        <v>78</v>
      </c>
      <c r="AV402" s="14" t="s">
        <v>78</v>
      </c>
      <c r="AW402" s="14" t="s">
        <v>30</v>
      </c>
      <c r="AX402" s="14" t="s">
        <v>68</v>
      </c>
      <c r="AY402" s="140" t="s">
        <v>168</v>
      </c>
    </row>
    <row r="403" spans="1:51" s="14" customFormat="1" ht="12">
      <c r="A403" s="311"/>
      <c r="B403" s="312"/>
      <c r="C403" s="311"/>
      <c r="D403" s="308" t="s">
        <v>179</v>
      </c>
      <c r="E403" s="313" t="s">
        <v>3</v>
      </c>
      <c r="F403" s="314" t="s">
        <v>2240</v>
      </c>
      <c r="G403" s="311"/>
      <c r="H403" s="315">
        <v>-2.59</v>
      </c>
      <c r="I403" s="268"/>
      <c r="J403" s="311"/>
      <c r="K403" s="311"/>
      <c r="L403" s="139"/>
      <c r="M403" s="141"/>
      <c r="N403" s="142"/>
      <c r="O403" s="142"/>
      <c r="P403" s="142"/>
      <c r="Q403" s="142"/>
      <c r="R403" s="142"/>
      <c r="S403" s="142"/>
      <c r="T403" s="143"/>
      <c r="AT403" s="140" t="s">
        <v>179</v>
      </c>
      <c r="AU403" s="140" t="s">
        <v>78</v>
      </c>
      <c r="AV403" s="14" t="s">
        <v>78</v>
      </c>
      <c r="AW403" s="14" t="s">
        <v>30</v>
      </c>
      <c r="AX403" s="14" t="s">
        <v>68</v>
      </c>
      <c r="AY403" s="140" t="s">
        <v>168</v>
      </c>
    </row>
    <row r="404" spans="1:51" s="13" customFormat="1" ht="12">
      <c r="A404" s="306"/>
      <c r="B404" s="307"/>
      <c r="C404" s="306"/>
      <c r="D404" s="308" t="s">
        <v>179</v>
      </c>
      <c r="E404" s="309" t="s">
        <v>3</v>
      </c>
      <c r="F404" s="310" t="s">
        <v>2382</v>
      </c>
      <c r="G404" s="306"/>
      <c r="H404" s="309" t="s">
        <v>3</v>
      </c>
      <c r="I404" s="267"/>
      <c r="J404" s="306"/>
      <c r="K404" s="306"/>
      <c r="L404" s="134"/>
      <c r="M404" s="136"/>
      <c r="N404" s="137"/>
      <c r="O404" s="137"/>
      <c r="P404" s="137"/>
      <c r="Q404" s="137"/>
      <c r="R404" s="137"/>
      <c r="S404" s="137"/>
      <c r="T404" s="138"/>
      <c r="AT404" s="135" t="s">
        <v>179</v>
      </c>
      <c r="AU404" s="135" t="s">
        <v>78</v>
      </c>
      <c r="AV404" s="13" t="s">
        <v>76</v>
      </c>
      <c r="AW404" s="13" t="s">
        <v>30</v>
      </c>
      <c r="AX404" s="13" t="s">
        <v>68</v>
      </c>
      <c r="AY404" s="135" t="s">
        <v>168</v>
      </c>
    </row>
    <row r="405" spans="1:51" s="14" customFormat="1" ht="12">
      <c r="A405" s="311"/>
      <c r="B405" s="312"/>
      <c r="C405" s="311"/>
      <c r="D405" s="308" t="s">
        <v>179</v>
      </c>
      <c r="E405" s="313" t="s">
        <v>3</v>
      </c>
      <c r="F405" s="314" t="s">
        <v>2383</v>
      </c>
      <c r="G405" s="311"/>
      <c r="H405" s="315">
        <v>5.863</v>
      </c>
      <c r="I405" s="268"/>
      <c r="J405" s="311"/>
      <c r="K405" s="311"/>
      <c r="L405" s="139"/>
      <c r="M405" s="141"/>
      <c r="N405" s="142"/>
      <c r="O405" s="142"/>
      <c r="P405" s="142"/>
      <c r="Q405" s="142"/>
      <c r="R405" s="142"/>
      <c r="S405" s="142"/>
      <c r="T405" s="143"/>
      <c r="AT405" s="140" t="s">
        <v>179</v>
      </c>
      <c r="AU405" s="140" t="s">
        <v>78</v>
      </c>
      <c r="AV405" s="14" t="s">
        <v>78</v>
      </c>
      <c r="AW405" s="14" t="s">
        <v>30</v>
      </c>
      <c r="AX405" s="14" t="s">
        <v>68</v>
      </c>
      <c r="AY405" s="140" t="s">
        <v>168</v>
      </c>
    </row>
    <row r="406" spans="1:51" s="14" customFormat="1" ht="12">
      <c r="A406" s="311"/>
      <c r="B406" s="312"/>
      <c r="C406" s="311"/>
      <c r="D406" s="308" t="s">
        <v>179</v>
      </c>
      <c r="E406" s="313" t="s">
        <v>3</v>
      </c>
      <c r="F406" s="314" t="s">
        <v>2379</v>
      </c>
      <c r="G406" s="311"/>
      <c r="H406" s="315">
        <v>-1.295</v>
      </c>
      <c r="I406" s="268"/>
      <c r="J406" s="311"/>
      <c r="K406" s="311"/>
      <c r="L406" s="139"/>
      <c r="M406" s="141"/>
      <c r="N406" s="142"/>
      <c r="O406" s="142"/>
      <c r="P406" s="142"/>
      <c r="Q406" s="142"/>
      <c r="R406" s="142"/>
      <c r="S406" s="142"/>
      <c r="T406" s="143"/>
      <c r="AT406" s="140" t="s">
        <v>179</v>
      </c>
      <c r="AU406" s="140" t="s">
        <v>78</v>
      </c>
      <c r="AV406" s="14" t="s">
        <v>78</v>
      </c>
      <c r="AW406" s="14" t="s">
        <v>30</v>
      </c>
      <c r="AX406" s="14" t="s">
        <v>68</v>
      </c>
      <c r="AY406" s="140" t="s">
        <v>168</v>
      </c>
    </row>
    <row r="407" spans="1:51" s="13" customFormat="1" ht="12">
      <c r="A407" s="306"/>
      <c r="B407" s="307"/>
      <c r="C407" s="306"/>
      <c r="D407" s="308" t="s">
        <v>179</v>
      </c>
      <c r="E407" s="309" t="s">
        <v>3</v>
      </c>
      <c r="F407" s="310" t="s">
        <v>2384</v>
      </c>
      <c r="G407" s="306"/>
      <c r="H407" s="309" t="s">
        <v>3</v>
      </c>
      <c r="I407" s="267"/>
      <c r="J407" s="306"/>
      <c r="K407" s="306"/>
      <c r="L407" s="134"/>
      <c r="M407" s="136"/>
      <c r="N407" s="137"/>
      <c r="O407" s="137"/>
      <c r="P407" s="137"/>
      <c r="Q407" s="137"/>
      <c r="R407" s="137"/>
      <c r="S407" s="137"/>
      <c r="T407" s="138"/>
      <c r="AT407" s="135" t="s">
        <v>179</v>
      </c>
      <c r="AU407" s="135" t="s">
        <v>78</v>
      </c>
      <c r="AV407" s="13" t="s">
        <v>76</v>
      </c>
      <c r="AW407" s="13" t="s">
        <v>30</v>
      </c>
      <c r="AX407" s="13" t="s">
        <v>68</v>
      </c>
      <c r="AY407" s="135" t="s">
        <v>168</v>
      </c>
    </row>
    <row r="408" spans="1:51" s="14" customFormat="1" ht="12">
      <c r="A408" s="311"/>
      <c r="B408" s="312"/>
      <c r="C408" s="311"/>
      <c r="D408" s="308" t="s">
        <v>179</v>
      </c>
      <c r="E408" s="313" t="s">
        <v>3</v>
      </c>
      <c r="F408" s="314" t="s">
        <v>2385</v>
      </c>
      <c r="G408" s="311"/>
      <c r="H408" s="315">
        <v>-0.8</v>
      </c>
      <c r="I408" s="268"/>
      <c r="J408" s="311"/>
      <c r="K408" s="311"/>
      <c r="L408" s="139"/>
      <c r="M408" s="141"/>
      <c r="N408" s="142"/>
      <c r="O408" s="142"/>
      <c r="P408" s="142"/>
      <c r="Q408" s="142"/>
      <c r="R408" s="142"/>
      <c r="S408" s="142"/>
      <c r="T408" s="143"/>
      <c r="AT408" s="140" t="s">
        <v>179</v>
      </c>
      <c r="AU408" s="140" t="s">
        <v>78</v>
      </c>
      <c r="AV408" s="14" t="s">
        <v>78</v>
      </c>
      <c r="AW408" s="14" t="s">
        <v>30</v>
      </c>
      <c r="AX408" s="14" t="s">
        <v>68</v>
      </c>
      <c r="AY408" s="140" t="s">
        <v>168</v>
      </c>
    </row>
    <row r="409" spans="1:51" s="14" customFormat="1" ht="12">
      <c r="A409" s="311"/>
      <c r="B409" s="312"/>
      <c r="C409" s="311"/>
      <c r="D409" s="308" t="s">
        <v>179</v>
      </c>
      <c r="E409" s="313" t="s">
        <v>3</v>
      </c>
      <c r="F409" s="314" t="s">
        <v>2386</v>
      </c>
      <c r="G409" s="311"/>
      <c r="H409" s="315">
        <v>-3.456</v>
      </c>
      <c r="I409" s="268"/>
      <c r="J409" s="311"/>
      <c r="K409" s="311"/>
      <c r="L409" s="139"/>
      <c r="M409" s="141"/>
      <c r="N409" s="142"/>
      <c r="O409" s="142"/>
      <c r="P409" s="142"/>
      <c r="Q409" s="142"/>
      <c r="R409" s="142"/>
      <c r="S409" s="142"/>
      <c r="T409" s="143"/>
      <c r="AT409" s="140" t="s">
        <v>179</v>
      </c>
      <c r="AU409" s="140" t="s">
        <v>78</v>
      </c>
      <c r="AV409" s="14" t="s">
        <v>78</v>
      </c>
      <c r="AW409" s="14" t="s">
        <v>30</v>
      </c>
      <c r="AX409" s="14" t="s">
        <v>68</v>
      </c>
      <c r="AY409" s="140" t="s">
        <v>168</v>
      </c>
    </row>
    <row r="410" spans="1:51" s="15" customFormat="1" ht="12">
      <c r="A410" s="316"/>
      <c r="B410" s="317"/>
      <c r="C410" s="316"/>
      <c r="D410" s="308" t="s">
        <v>179</v>
      </c>
      <c r="E410" s="318" t="s">
        <v>3</v>
      </c>
      <c r="F410" s="319" t="s">
        <v>186</v>
      </c>
      <c r="G410" s="316"/>
      <c r="H410" s="320">
        <v>8.041</v>
      </c>
      <c r="I410" s="269"/>
      <c r="J410" s="316"/>
      <c r="K410" s="316"/>
      <c r="L410" s="144"/>
      <c r="M410" s="146"/>
      <c r="N410" s="147"/>
      <c r="O410" s="147"/>
      <c r="P410" s="147"/>
      <c r="Q410" s="147"/>
      <c r="R410" s="147"/>
      <c r="S410" s="147"/>
      <c r="T410" s="148"/>
      <c r="AT410" s="145" t="s">
        <v>179</v>
      </c>
      <c r="AU410" s="145" t="s">
        <v>78</v>
      </c>
      <c r="AV410" s="15" t="s">
        <v>175</v>
      </c>
      <c r="AW410" s="15" t="s">
        <v>30</v>
      </c>
      <c r="AX410" s="15" t="s">
        <v>76</v>
      </c>
      <c r="AY410" s="145" t="s">
        <v>168</v>
      </c>
    </row>
    <row r="411" spans="1:65" s="2" customFormat="1" ht="16.5" customHeight="1">
      <c r="A411" s="273"/>
      <c r="B411" s="276"/>
      <c r="C411" s="298" t="s">
        <v>618</v>
      </c>
      <c r="D411" s="298" t="s">
        <v>170</v>
      </c>
      <c r="E411" s="299" t="s">
        <v>2387</v>
      </c>
      <c r="F411" s="300" t="s">
        <v>2388</v>
      </c>
      <c r="G411" s="301" t="s">
        <v>263</v>
      </c>
      <c r="H411" s="302">
        <v>197.994</v>
      </c>
      <c r="I411" s="266"/>
      <c r="J411" s="303">
        <f>ROUND(I411*H411,2)</f>
        <v>0</v>
      </c>
      <c r="K411" s="300" t="s">
        <v>174</v>
      </c>
      <c r="L411" s="32"/>
      <c r="M411" s="126" t="s">
        <v>3</v>
      </c>
      <c r="N411" s="127" t="s">
        <v>39</v>
      </c>
      <c r="O411" s="128">
        <v>0.117</v>
      </c>
      <c r="P411" s="128">
        <f>O411*H411</f>
        <v>23.165298</v>
      </c>
      <c r="Q411" s="128">
        <v>0.008</v>
      </c>
      <c r="R411" s="128">
        <f>Q411*H411</f>
        <v>1.583952</v>
      </c>
      <c r="S411" s="128">
        <v>0</v>
      </c>
      <c r="T411" s="129">
        <f>S411*H411</f>
        <v>0</v>
      </c>
      <c r="U411" s="31"/>
      <c r="V411" s="31"/>
      <c r="W411" s="31"/>
      <c r="X411" s="31"/>
      <c r="Y411" s="31"/>
      <c r="Z411" s="31"/>
      <c r="AA411" s="31"/>
      <c r="AB411" s="31"/>
      <c r="AC411" s="31"/>
      <c r="AD411" s="31"/>
      <c r="AE411" s="31"/>
      <c r="AR411" s="130" t="s">
        <v>175</v>
      </c>
      <c r="AT411" s="130" t="s">
        <v>170</v>
      </c>
      <c r="AU411" s="130" t="s">
        <v>78</v>
      </c>
      <c r="AY411" s="19" t="s">
        <v>168</v>
      </c>
      <c r="BE411" s="131">
        <f>IF(N411="základní",J411,0)</f>
        <v>0</v>
      </c>
      <c r="BF411" s="131">
        <f>IF(N411="snížená",J411,0)</f>
        <v>0</v>
      </c>
      <c r="BG411" s="131">
        <f>IF(N411="zákl. přenesená",J411,0)</f>
        <v>0</v>
      </c>
      <c r="BH411" s="131">
        <f>IF(N411="sníž. přenesená",J411,0)</f>
        <v>0</v>
      </c>
      <c r="BI411" s="131">
        <f>IF(N411="nulová",J411,0)</f>
        <v>0</v>
      </c>
      <c r="BJ411" s="19" t="s">
        <v>76</v>
      </c>
      <c r="BK411" s="131">
        <f>ROUND(I411*H411,2)</f>
        <v>0</v>
      </c>
      <c r="BL411" s="19" t="s">
        <v>175</v>
      </c>
      <c r="BM411" s="130" t="s">
        <v>2389</v>
      </c>
    </row>
    <row r="412" spans="1:47" s="2" customFormat="1" ht="12">
      <c r="A412" s="273"/>
      <c r="B412" s="276"/>
      <c r="C412" s="273"/>
      <c r="D412" s="304" t="s">
        <v>177</v>
      </c>
      <c r="E412" s="273"/>
      <c r="F412" s="305" t="s">
        <v>2390</v>
      </c>
      <c r="G412" s="273"/>
      <c r="H412" s="273"/>
      <c r="I412" s="263"/>
      <c r="J412" s="273"/>
      <c r="K412" s="273"/>
      <c r="L412" s="32"/>
      <c r="M412" s="132"/>
      <c r="N412" s="133"/>
      <c r="O412" s="50"/>
      <c r="P412" s="50"/>
      <c r="Q412" s="50"/>
      <c r="R412" s="50"/>
      <c r="S412" s="50"/>
      <c r="T412" s="51"/>
      <c r="U412" s="31"/>
      <c r="V412" s="31"/>
      <c r="W412" s="31"/>
      <c r="X412" s="31"/>
      <c r="Y412" s="31"/>
      <c r="Z412" s="31"/>
      <c r="AA412" s="31"/>
      <c r="AB412" s="31"/>
      <c r="AC412" s="31"/>
      <c r="AD412" s="31"/>
      <c r="AE412" s="31"/>
      <c r="AT412" s="19" t="s">
        <v>177</v>
      </c>
      <c r="AU412" s="19" t="s">
        <v>78</v>
      </c>
    </row>
    <row r="413" spans="1:65" s="2" customFormat="1" ht="24.2" customHeight="1">
      <c r="A413" s="273"/>
      <c r="B413" s="276"/>
      <c r="C413" s="298" t="s">
        <v>625</v>
      </c>
      <c r="D413" s="298" t="s">
        <v>170</v>
      </c>
      <c r="E413" s="299" t="s">
        <v>2391</v>
      </c>
      <c r="F413" s="300" t="s">
        <v>2392</v>
      </c>
      <c r="G413" s="301" t="s">
        <v>263</v>
      </c>
      <c r="H413" s="302">
        <v>197.994</v>
      </c>
      <c r="I413" s="266"/>
      <c r="J413" s="303">
        <f>ROUND(I413*H413,2)</f>
        <v>0</v>
      </c>
      <c r="K413" s="300" t="s">
        <v>174</v>
      </c>
      <c r="L413" s="32"/>
      <c r="M413" s="126" t="s">
        <v>3</v>
      </c>
      <c r="N413" s="127" t="s">
        <v>39</v>
      </c>
      <c r="O413" s="128">
        <v>0.35</v>
      </c>
      <c r="P413" s="128">
        <f>O413*H413</f>
        <v>69.2979</v>
      </c>
      <c r="Q413" s="128">
        <v>0.012</v>
      </c>
      <c r="R413" s="128">
        <f>Q413*H413</f>
        <v>2.375928</v>
      </c>
      <c r="S413" s="128">
        <v>0</v>
      </c>
      <c r="T413" s="129">
        <f>S413*H413</f>
        <v>0</v>
      </c>
      <c r="U413" s="31"/>
      <c r="V413" s="31"/>
      <c r="W413" s="31"/>
      <c r="X413" s="31"/>
      <c r="Y413" s="31"/>
      <c r="Z413" s="31"/>
      <c r="AA413" s="31"/>
      <c r="AB413" s="31"/>
      <c r="AC413" s="31"/>
      <c r="AD413" s="31"/>
      <c r="AE413" s="31"/>
      <c r="AR413" s="130" t="s">
        <v>175</v>
      </c>
      <c r="AT413" s="130" t="s">
        <v>170</v>
      </c>
      <c r="AU413" s="130" t="s">
        <v>78</v>
      </c>
      <c r="AY413" s="19" t="s">
        <v>168</v>
      </c>
      <c r="BE413" s="131">
        <f>IF(N413="základní",J413,0)</f>
        <v>0</v>
      </c>
      <c r="BF413" s="131">
        <f>IF(N413="snížená",J413,0)</f>
        <v>0</v>
      </c>
      <c r="BG413" s="131">
        <f>IF(N413="zákl. přenesená",J413,0)</f>
        <v>0</v>
      </c>
      <c r="BH413" s="131">
        <f>IF(N413="sníž. přenesená",J413,0)</f>
        <v>0</v>
      </c>
      <c r="BI413" s="131">
        <f>IF(N413="nulová",J413,0)</f>
        <v>0</v>
      </c>
      <c r="BJ413" s="19" t="s">
        <v>76</v>
      </c>
      <c r="BK413" s="131">
        <f>ROUND(I413*H413,2)</f>
        <v>0</v>
      </c>
      <c r="BL413" s="19" t="s">
        <v>175</v>
      </c>
      <c r="BM413" s="130" t="s">
        <v>2393</v>
      </c>
    </row>
    <row r="414" spans="1:47" s="2" customFormat="1" ht="12">
      <c r="A414" s="273"/>
      <c r="B414" s="276"/>
      <c r="C414" s="273"/>
      <c r="D414" s="304" t="s">
        <v>177</v>
      </c>
      <c r="E414" s="273"/>
      <c r="F414" s="305" t="s">
        <v>2394</v>
      </c>
      <c r="G414" s="273"/>
      <c r="H414" s="273"/>
      <c r="I414" s="263"/>
      <c r="J414" s="273"/>
      <c r="K414" s="273"/>
      <c r="L414" s="32"/>
      <c r="M414" s="132"/>
      <c r="N414" s="133"/>
      <c r="O414" s="50"/>
      <c r="P414" s="50"/>
      <c r="Q414" s="50"/>
      <c r="R414" s="50"/>
      <c r="S414" s="50"/>
      <c r="T414" s="51"/>
      <c r="U414" s="31"/>
      <c r="V414" s="31"/>
      <c r="W414" s="31"/>
      <c r="X414" s="31"/>
      <c r="Y414" s="31"/>
      <c r="Z414" s="31"/>
      <c r="AA414" s="31"/>
      <c r="AB414" s="31"/>
      <c r="AC414" s="31"/>
      <c r="AD414" s="31"/>
      <c r="AE414" s="31"/>
      <c r="AT414" s="19" t="s">
        <v>177</v>
      </c>
      <c r="AU414" s="19" t="s">
        <v>78</v>
      </c>
    </row>
    <row r="415" spans="1:65" s="2" customFormat="1" ht="21.75" customHeight="1">
      <c r="A415" s="273"/>
      <c r="B415" s="276"/>
      <c r="C415" s="298" t="s">
        <v>642</v>
      </c>
      <c r="D415" s="298" t="s">
        <v>170</v>
      </c>
      <c r="E415" s="299" t="s">
        <v>2395</v>
      </c>
      <c r="F415" s="300" t="s">
        <v>2396</v>
      </c>
      <c r="G415" s="301" t="s">
        <v>263</v>
      </c>
      <c r="H415" s="302">
        <v>197.994</v>
      </c>
      <c r="I415" s="266"/>
      <c r="J415" s="303">
        <f>ROUND(I415*H415,2)</f>
        <v>0</v>
      </c>
      <c r="K415" s="300" t="s">
        <v>174</v>
      </c>
      <c r="L415" s="32"/>
      <c r="M415" s="126" t="s">
        <v>3</v>
      </c>
      <c r="N415" s="127" t="s">
        <v>39</v>
      </c>
      <c r="O415" s="128">
        <v>0.48</v>
      </c>
      <c r="P415" s="128">
        <f>O415*H415</f>
        <v>95.03712</v>
      </c>
      <c r="Q415" s="128">
        <v>0.0162</v>
      </c>
      <c r="R415" s="128">
        <f>Q415*H415</f>
        <v>3.2075028</v>
      </c>
      <c r="S415" s="128">
        <v>0</v>
      </c>
      <c r="T415" s="129">
        <f>S415*H415</f>
        <v>0</v>
      </c>
      <c r="U415" s="31"/>
      <c r="V415" s="31"/>
      <c r="W415" s="31"/>
      <c r="X415" s="31"/>
      <c r="Y415" s="31"/>
      <c r="Z415" s="31"/>
      <c r="AA415" s="31"/>
      <c r="AB415" s="31"/>
      <c r="AC415" s="31"/>
      <c r="AD415" s="31"/>
      <c r="AE415" s="31"/>
      <c r="AR415" s="130" t="s">
        <v>175</v>
      </c>
      <c r="AT415" s="130" t="s">
        <v>170</v>
      </c>
      <c r="AU415" s="130" t="s">
        <v>78</v>
      </c>
      <c r="AY415" s="19" t="s">
        <v>168</v>
      </c>
      <c r="BE415" s="131">
        <f>IF(N415="základní",J415,0)</f>
        <v>0</v>
      </c>
      <c r="BF415" s="131">
        <f>IF(N415="snížená",J415,0)</f>
        <v>0</v>
      </c>
      <c r="BG415" s="131">
        <f>IF(N415="zákl. přenesená",J415,0)</f>
        <v>0</v>
      </c>
      <c r="BH415" s="131">
        <f>IF(N415="sníž. přenesená",J415,0)</f>
        <v>0</v>
      </c>
      <c r="BI415" s="131">
        <f>IF(N415="nulová",J415,0)</f>
        <v>0</v>
      </c>
      <c r="BJ415" s="19" t="s">
        <v>76</v>
      </c>
      <c r="BK415" s="131">
        <f>ROUND(I415*H415,2)</f>
        <v>0</v>
      </c>
      <c r="BL415" s="19" t="s">
        <v>175</v>
      </c>
      <c r="BM415" s="130" t="s">
        <v>2397</v>
      </c>
    </row>
    <row r="416" spans="1:47" s="2" customFormat="1" ht="12">
      <c r="A416" s="273"/>
      <c r="B416" s="276"/>
      <c r="C416" s="273"/>
      <c r="D416" s="304" t="s">
        <v>177</v>
      </c>
      <c r="E416" s="273"/>
      <c r="F416" s="305" t="s">
        <v>2398</v>
      </c>
      <c r="G416" s="273"/>
      <c r="H416" s="273"/>
      <c r="I416" s="263"/>
      <c r="J416" s="273"/>
      <c r="K416" s="273"/>
      <c r="L416" s="32"/>
      <c r="M416" s="132"/>
      <c r="N416" s="133"/>
      <c r="O416" s="50"/>
      <c r="P416" s="50"/>
      <c r="Q416" s="50"/>
      <c r="R416" s="50"/>
      <c r="S416" s="50"/>
      <c r="T416" s="51"/>
      <c r="U416" s="31"/>
      <c r="V416" s="31"/>
      <c r="W416" s="31"/>
      <c r="X416" s="31"/>
      <c r="Y416" s="31"/>
      <c r="Z416" s="31"/>
      <c r="AA416" s="31"/>
      <c r="AB416" s="31"/>
      <c r="AC416" s="31"/>
      <c r="AD416" s="31"/>
      <c r="AE416" s="31"/>
      <c r="AT416" s="19" t="s">
        <v>177</v>
      </c>
      <c r="AU416" s="19" t="s">
        <v>78</v>
      </c>
    </row>
    <row r="417" spans="1:51" s="13" customFormat="1" ht="12">
      <c r="A417" s="306"/>
      <c r="B417" s="307"/>
      <c r="C417" s="306"/>
      <c r="D417" s="308" t="s">
        <v>179</v>
      </c>
      <c r="E417" s="309" t="s">
        <v>3</v>
      </c>
      <c r="F417" s="310" t="s">
        <v>2093</v>
      </c>
      <c r="G417" s="306"/>
      <c r="H417" s="309" t="s">
        <v>3</v>
      </c>
      <c r="I417" s="267"/>
      <c r="J417" s="306"/>
      <c r="K417" s="306"/>
      <c r="L417" s="134"/>
      <c r="M417" s="136"/>
      <c r="N417" s="137"/>
      <c r="O417" s="137"/>
      <c r="P417" s="137"/>
      <c r="Q417" s="137"/>
      <c r="R417" s="137"/>
      <c r="S417" s="137"/>
      <c r="T417" s="138"/>
      <c r="AT417" s="135" t="s">
        <v>179</v>
      </c>
      <c r="AU417" s="135" t="s">
        <v>78</v>
      </c>
      <c r="AV417" s="13" t="s">
        <v>76</v>
      </c>
      <c r="AW417" s="13" t="s">
        <v>30</v>
      </c>
      <c r="AX417" s="13" t="s">
        <v>68</v>
      </c>
      <c r="AY417" s="135" t="s">
        <v>168</v>
      </c>
    </row>
    <row r="418" spans="1:51" s="13" customFormat="1" ht="12">
      <c r="A418" s="306"/>
      <c r="B418" s="307"/>
      <c r="C418" s="306"/>
      <c r="D418" s="308" t="s">
        <v>179</v>
      </c>
      <c r="E418" s="309" t="s">
        <v>3</v>
      </c>
      <c r="F418" s="310" t="s">
        <v>2184</v>
      </c>
      <c r="G418" s="306"/>
      <c r="H418" s="309" t="s">
        <v>3</v>
      </c>
      <c r="I418" s="267"/>
      <c r="J418" s="306"/>
      <c r="K418" s="306"/>
      <c r="L418" s="134"/>
      <c r="M418" s="136"/>
      <c r="N418" s="137"/>
      <c r="O418" s="137"/>
      <c r="P418" s="137"/>
      <c r="Q418" s="137"/>
      <c r="R418" s="137"/>
      <c r="S418" s="137"/>
      <c r="T418" s="138"/>
      <c r="AT418" s="135" t="s">
        <v>179</v>
      </c>
      <c r="AU418" s="135" t="s">
        <v>78</v>
      </c>
      <c r="AV418" s="13" t="s">
        <v>76</v>
      </c>
      <c r="AW418" s="13" t="s">
        <v>30</v>
      </c>
      <c r="AX418" s="13" t="s">
        <v>68</v>
      </c>
      <c r="AY418" s="135" t="s">
        <v>168</v>
      </c>
    </row>
    <row r="419" spans="1:51" s="14" customFormat="1" ht="12">
      <c r="A419" s="311"/>
      <c r="B419" s="312"/>
      <c r="C419" s="311"/>
      <c r="D419" s="308" t="s">
        <v>179</v>
      </c>
      <c r="E419" s="313" t="s">
        <v>3</v>
      </c>
      <c r="F419" s="314" t="s">
        <v>2399</v>
      </c>
      <c r="G419" s="311"/>
      <c r="H419" s="315">
        <v>41.123</v>
      </c>
      <c r="I419" s="268"/>
      <c r="J419" s="311"/>
      <c r="K419" s="311"/>
      <c r="L419" s="139"/>
      <c r="M419" s="141"/>
      <c r="N419" s="142"/>
      <c r="O419" s="142"/>
      <c r="P419" s="142"/>
      <c r="Q419" s="142"/>
      <c r="R419" s="142"/>
      <c r="S419" s="142"/>
      <c r="T419" s="143"/>
      <c r="AT419" s="140" t="s">
        <v>179</v>
      </c>
      <c r="AU419" s="140" t="s">
        <v>78</v>
      </c>
      <c r="AV419" s="14" t="s">
        <v>78</v>
      </c>
      <c r="AW419" s="14" t="s">
        <v>30</v>
      </c>
      <c r="AX419" s="14" t="s">
        <v>68</v>
      </c>
      <c r="AY419" s="140" t="s">
        <v>168</v>
      </c>
    </row>
    <row r="420" spans="1:51" s="14" customFormat="1" ht="12">
      <c r="A420" s="311"/>
      <c r="B420" s="312"/>
      <c r="C420" s="311"/>
      <c r="D420" s="308" t="s">
        <v>179</v>
      </c>
      <c r="E420" s="313" t="s">
        <v>3</v>
      </c>
      <c r="F420" s="314" t="s">
        <v>2400</v>
      </c>
      <c r="G420" s="311"/>
      <c r="H420" s="315">
        <v>-1.9</v>
      </c>
      <c r="I420" s="268"/>
      <c r="J420" s="311"/>
      <c r="K420" s="311"/>
      <c r="L420" s="139"/>
      <c r="M420" s="141"/>
      <c r="N420" s="142"/>
      <c r="O420" s="142"/>
      <c r="P420" s="142"/>
      <c r="Q420" s="142"/>
      <c r="R420" s="142"/>
      <c r="S420" s="142"/>
      <c r="T420" s="143"/>
      <c r="AT420" s="140" t="s">
        <v>179</v>
      </c>
      <c r="AU420" s="140" t="s">
        <v>78</v>
      </c>
      <c r="AV420" s="14" t="s">
        <v>78</v>
      </c>
      <c r="AW420" s="14" t="s">
        <v>30</v>
      </c>
      <c r="AX420" s="14" t="s">
        <v>68</v>
      </c>
      <c r="AY420" s="140" t="s">
        <v>168</v>
      </c>
    </row>
    <row r="421" spans="1:51" s="14" customFormat="1" ht="12">
      <c r="A421" s="311"/>
      <c r="B421" s="312"/>
      <c r="C421" s="311"/>
      <c r="D421" s="308" t="s">
        <v>179</v>
      </c>
      <c r="E421" s="313" t="s">
        <v>3</v>
      </c>
      <c r="F421" s="314" t="s">
        <v>2401</v>
      </c>
      <c r="G421" s="311"/>
      <c r="H421" s="315">
        <v>-0.46</v>
      </c>
      <c r="I421" s="268"/>
      <c r="J421" s="311"/>
      <c r="K421" s="311"/>
      <c r="L421" s="139"/>
      <c r="M421" s="141"/>
      <c r="N421" s="142"/>
      <c r="O421" s="142"/>
      <c r="P421" s="142"/>
      <c r="Q421" s="142"/>
      <c r="R421" s="142"/>
      <c r="S421" s="142"/>
      <c r="T421" s="143"/>
      <c r="AT421" s="140" t="s">
        <v>179</v>
      </c>
      <c r="AU421" s="140" t="s">
        <v>78</v>
      </c>
      <c r="AV421" s="14" t="s">
        <v>78</v>
      </c>
      <c r="AW421" s="14" t="s">
        <v>30</v>
      </c>
      <c r="AX421" s="14" t="s">
        <v>68</v>
      </c>
      <c r="AY421" s="140" t="s">
        <v>168</v>
      </c>
    </row>
    <row r="422" spans="1:51" s="14" customFormat="1" ht="12">
      <c r="A422" s="311"/>
      <c r="B422" s="312"/>
      <c r="C422" s="311"/>
      <c r="D422" s="308" t="s">
        <v>179</v>
      </c>
      <c r="E422" s="313" t="s">
        <v>3</v>
      </c>
      <c r="F422" s="314" t="s">
        <v>2402</v>
      </c>
      <c r="G422" s="311"/>
      <c r="H422" s="315">
        <v>1.053</v>
      </c>
      <c r="I422" s="268"/>
      <c r="J422" s="311"/>
      <c r="K422" s="311"/>
      <c r="L422" s="139"/>
      <c r="M422" s="141"/>
      <c r="N422" s="142"/>
      <c r="O422" s="142"/>
      <c r="P422" s="142"/>
      <c r="Q422" s="142"/>
      <c r="R422" s="142"/>
      <c r="S422" s="142"/>
      <c r="T422" s="143"/>
      <c r="AT422" s="140" t="s">
        <v>179</v>
      </c>
      <c r="AU422" s="140" t="s">
        <v>78</v>
      </c>
      <c r="AV422" s="14" t="s">
        <v>78</v>
      </c>
      <c r="AW422" s="14" t="s">
        <v>30</v>
      </c>
      <c r="AX422" s="14" t="s">
        <v>68</v>
      </c>
      <c r="AY422" s="140" t="s">
        <v>168</v>
      </c>
    </row>
    <row r="423" spans="1:51" s="14" customFormat="1" ht="12">
      <c r="A423" s="311"/>
      <c r="B423" s="312"/>
      <c r="C423" s="311"/>
      <c r="D423" s="308" t="s">
        <v>179</v>
      </c>
      <c r="E423" s="313" t="s">
        <v>3</v>
      </c>
      <c r="F423" s="314" t="s">
        <v>2403</v>
      </c>
      <c r="G423" s="311"/>
      <c r="H423" s="315">
        <v>1.339</v>
      </c>
      <c r="I423" s="268"/>
      <c r="J423" s="311"/>
      <c r="K423" s="311"/>
      <c r="L423" s="139"/>
      <c r="M423" s="141"/>
      <c r="N423" s="142"/>
      <c r="O423" s="142"/>
      <c r="P423" s="142"/>
      <c r="Q423" s="142"/>
      <c r="R423" s="142"/>
      <c r="S423" s="142"/>
      <c r="T423" s="143"/>
      <c r="AT423" s="140" t="s">
        <v>179</v>
      </c>
      <c r="AU423" s="140" t="s">
        <v>78</v>
      </c>
      <c r="AV423" s="14" t="s">
        <v>78</v>
      </c>
      <c r="AW423" s="14" t="s">
        <v>30</v>
      </c>
      <c r="AX423" s="14" t="s">
        <v>68</v>
      </c>
      <c r="AY423" s="140" t="s">
        <v>168</v>
      </c>
    </row>
    <row r="424" spans="1:51" s="14" customFormat="1" ht="12">
      <c r="A424" s="311"/>
      <c r="B424" s="312"/>
      <c r="C424" s="311"/>
      <c r="D424" s="308" t="s">
        <v>179</v>
      </c>
      <c r="E424" s="313" t="s">
        <v>3</v>
      </c>
      <c r="F424" s="314" t="s">
        <v>2404</v>
      </c>
      <c r="G424" s="311"/>
      <c r="H424" s="315">
        <v>-1.71</v>
      </c>
      <c r="I424" s="268"/>
      <c r="J424" s="311"/>
      <c r="K424" s="311"/>
      <c r="L424" s="139"/>
      <c r="M424" s="141"/>
      <c r="N424" s="142"/>
      <c r="O424" s="142"/>
      <c r="P424" s="142"/>
      <c r="Q424" s="142"/>
      <c r="R424" s="142"/>
      <c r="S424" s="142"/>
      <c r="T424" s="143"/>
      <c r="AT424" s="140" t="s">
        <v>179</v>
      </c>
      <c r="AU424" s="140" t="s">
        <v>78</v>
      </c>
      <c r="AV424" s="14" t="s">
        <v>78</v>
      </c>
      <c r="AW424" s="14" t="s">
        <v>30</v>
      </c>
      <c r="AX424" s="14" t="s">
        <v>68</v>
      </c>
      <c r="AY424" s="140" t="s">
        <v>168</v>
      </c>
    </row>
    <row r="425" spans="1:51" s="14" customFormat="1" ht="12">
      <c r="A425" s="311"/>
      <c r="B425" s="312"/>
      <c r="C425" s="311"/>
      <c r="D425" s="308" t="s">
        <v>179</v>
      </c>
      <c r="E425" s="313" t="s">
        <v>3</v>
      </c>
      <c r="F425" s="314" t="s">
        <v>2405</v>
      </c>
      <c r="G425" s="311"/>
      <c r="H425" s="315">
        <v>0.64</v>
      </c>
      <c r="I425" s="268"/>
      <c r="J425" s="311"/>
      <c r="K425" s="311"/>
      <c r="L425" s="139"/>
      <c r="M425" s="141"/>
      <c r="N425" s="142"/>
      <c r="O425" s="142"/>
      <c r="P425" s="142"/>
      <c r="Q425" s="142"/>
      <c r="R425" s="142"/>
      <c r="S425" s="142"/>
      <c r="T425" s="143"/>
      <c r="AT425" s="140" t="s">
        <v>179</v>
      </c>
      <c r="AU425" s="140" t="s">
        <v>78</v>
      </c>
      <c r="AV425" s="14" t="s">
        <v>78</v>
      </c>
      <c r="AW425" s="14" t="s">
        <v>30</v>
      </c>
      <c r="AX425" s="14" t="s">
        <v>68</v>
      </c>
      <c r="AY425" s="140" t="s">
        <v>168</v>
      </c>
    </row>
    <row r="426" spans="1:51" s="13" customFormat="1" ht="12">
      <c r="A426" s="306"/>
      <c r="B426" s="307"/>
      <c r="C426" s="306"/>
      <c r="D426" s="308" t="s">
        <v>179</v>
      </c>
      <c r="E426" s="309" t="s">
        <v>3</v>
      </c>
      <c r="F426" s="310" t="s">
        <v>2345</v>
      </c>
      <c r="G426" s="306"/>
      <c r="H426" s="309" t="s">
        <v>3</v>
      </c>
      <c r="I426" s="267"/>
      <c r="J426" s="306"/>
      <c r="K426" s="306"/>
      <c r="L426" s="134"/>
      <c r="M426" s="136"/>
      <c r="N426" s="137"/>
      <c r="O426" s="137"/>
      <c r="P426" s="137"/>
      <c r="Q426" s="137"/>
      <c r="R426" s="137"/>
      <c r="S426" s="137"/>
      <c r="T426" s="138"/>
      <c r="AT426" s="135" t="s">
        <v>179</v>
      </c>
      <c r="AU426" s="135" t="s">
        <v>78</v>
      </c>
      <c r="AV426" s="13" t="s">
        <v>76</v>
      </c>
      <c r="AW426" s="13" t="s">
        <v>30</v>
      </c>
      <c r="AX426" s="13" t="s">
        <v>68</v>
      </c>
      <c r="AY426" s="135" t="s">
        <v>168</v>
      </c>
    </row>
    <row r="427" spans="1:51" s="14" customFormat="1" ht="12">
      <c r="A427" s="311"/>
      <c r="B427" s="312"/>
      <c r="C427" s="311"/>
      <c r="D427" s="308" t="s">
        <v>179</v>
      </c>
      <c r="E427" s="313" t="s">
        <v>3</v>
      </c>
      <c r="F427" s="314" t="s">
        <v>2406</v>
      </c>
      <c r="G427" s="311"/>
      <c r="H427" s="315">
        <v>36.654</v>
      </c>
      <c r="I427" s="268"/>
      <c r="J427" s="311"/>
      <c r="K427" s="311"/>
      <c r="L427" s="139"/>
      <c r="M427" s="141"/>
      <c r="N427" s="142"/>
      <c r="O427" s="142"/>
      <c r="P427" s="142"/>
      <c r="Q427" s="142"/>
      <c r="R427" s="142"/>
      <c r="S427" s="142"/>
      <c r="T427" s="143"/>
      <c r="AT427" s="140" t="s">
        <v>179</v>
      </c>
      <c r="AU427" s="140" t="s">
        <v>78</v>
      </c>
      <c r="AV427" s="14" t="s">
        <v>78</v>
      </c>
      <c r="AW427" s="14" t="s">
        <v>30</v>
      </c>
      <c r="AX427" s="14" t="s">
        <v>68</v>
      </c>
      <c r="AY427" s="140" t="s">
        <v>168</v>
      </c>
    </row>
    <row r="428" spans="1:51" s="14" customFormat="1" ht="12">
      <c r="A428" s="311"/>
      <c r="B428" s="312"/>
      <c r="C428" s="311"/>
      <c r="D428" s="308" t="s">
        <v>179</v>
      </c>
      <c r="E428" s="313" t="s">
        <v>3</v>
      </c>
      <c r="F428" s="314" t="s">
        <v>2407</v>
      </c>
      <c r="G428" s="311"/>
      <c r="H428" s="315">
        <v>0.185</v>
      </c>
      <c r="I428" s="268"/>
      <c r="J428" s="311"/>
      <c r="K428" s="311"/>
      <c r="L428" s="139"/>
      <c r="M428" s="141"/>
      <c r="N428" s="142"/>
      <c r="O428" s="142"/>
      <c r="P428" s="142"/>
      <c r="Q428" s="142"/>
      <c r="R428" s="142"/>
      <c r="S428" s="142"/>
      <c r="T428" s="143"/>
      <c r="AT428" s="140" t="s">
        <v>179</v>
      </c>
      <c r="AU428" s="140" t="s">
        <v>78</v>
      </c>
      <c r="AV428" s="14" t="s">
        <v>78</v>
      </c>
      <c r="AW428" s="14" t="s">
        <v>30</v>
      </c>
      <c r="AX428" s="14" t="s">
        <v>68</v>
      </c>
      <c r="AY428" s="140" t="s">
        <v>168</v>
      </c>
    </row>
    <row r="429" spans="1:51" s="14" customFormat="1" ht="12">
      <c r="A429" s="311"/>
      <c r="B429" s="312"/>
      <c r="C429" s="311"/>
      <c r="D429" s="308" t="s">
        <v>179</v>
      </c>
      <c r="E429" s="313" t="s">
        <v>3</v>
      </c>
      <c r="F429" s="314" t="s">
        <v>2401</v>
      </c>
      <c r="G429" s="311"/>
      <c r="H429" s="315">
        <v>-0.46</v>
      </c>
      <c r="I429" s="268"/>
      <c r="J429" s="311"/>
      <c r="K429" s="311"/>
      <c r="L429" s="139"/>
      <c r="M429" s="141"/>
      <c r="N429" s="142"/>
      <c r="O429" s="142"/>
      <c r="P429" s="142"/>
      <c r="Q429" s="142"/>
      <c r="R429" s="142"/>
      <c r="S429" s="142"/>
      <c r="T429" s="143"/>
      <c r="AT429" s="140" t="s">
        <v>179</v>
      </c>
      <c r="AU429" s="140" t="s">
        <v>78</v>
      </c>
      <c r="AV429" s="14" t="s">
        <v>78</v>
      </c>
      <c r="AW429" s="14" t="s">
        <v>30</v>
      </c>
      <c r="AX429" s="14" t="s">
        <v>68</v>
      </c>
      <c r="AY429" s="140" t="s">
        <v>168</v>
      </c>
    </row>
    <row r="430" spans="1:51" s="14" customFormat="1" ht="12">
      <c r="A430" s="311"/>
      <c r="B430" s="312"/>
      <c r="C430" s="311"/>
      <c r="D430" s="308" t="s">
        <v>179</v>
      </c>
      <c r="E430" s="313" t="s">
        <v>3</v>
      </c>
      <c r="F430" s="314" t="s">
        <v>2408</v>
      </c>
      <c r="G430" s="311"/>
      <c r="H430" s="315">
        <v>0.672</v>
      </c>
      <c r="I430" s="268"/>
      <c r="J430" s="311"/>
      <c r="K430" s="311"/>
      <c r="L430" s="139"/>
      <c r="M430" s="141"/>
      <c r="N430" s="142"/>
      <c r="O430" s="142"/>
      <c r="P430" s="142"/>
      <c r="Q430" s="142"/>
      <c r="R430" s="142"/>
      <c r="S430" s="142"/>
      <c r="T430" s="143"/>
      <c r="AT430" s="140" t="s">
        <v>179</v>
      </c>
      <c r="AU430" s="140" t="s">
        <v>78</v>
      </c>
      <c r="AV430" s="14" t="s">
        <v>78</v>
      </c>
      <c r="AW430" s="14" t="s">
        <v>30</v>
      </c>
      <c r="AX430" s="14" t="s">
        <v>68</v>
      </c>
      <c r="AY430" s="140" t="s">
        <v>168</v>
      </c>
    </row>
    <row r="431" spans="1:51" s="13" customFormat="1" ht="12">
      <c r="A431" s="306"/>
      <c r="B431" s="307"/>
      <c r="C431" s="306"/>
      <c r="D431" s="308" t="s">
        <v>179</v>
      </c>
      <c r="E431" s="309" t="s">
        <v>3</v>
      </c>
      <c r="F431" s="310" t="s">
        <v>2349</v>
      </c>
      <c r="G431" s="306"/>
      <c r="H431" s="309" t="s">
        <v>3</v>
      </c>
      <c r="I431" s="267"/>
      <c r="J431" s="306"/>
      <c r="K431" s="306"/>
      <c r="L431" s="134"/>
      <c r="M431" s="136"/>
      <c r="N431" s="137"/>
      <c r="O431" s="137"/>
      <c r="P431" s="137"/>
      <c r="Q431" s="137"/>
      <c r="R431" s="137"/>
      <c r="S431" s="137"/>
      <c r="T431" s="138"/>
      <c r="AT431" s="135" t="s">
        <v>179</v>
      </c>
      <c r="AU431" s="135" t="s">
        <v>78</v>
      </c>
      <c r="AV431" s="13" t="s">
        <v>76</v>
      </c>
      <c r="AW431" s="13" t="s">
        <v>30</v>
      </c>
      <c r="AX431" s="13" t="s">
        <v>68</v>
      </c>
      <c r="AY431" s="135" t="s">
        <v>168</v>
      </c>
    </row>
    <row r="432" spans="1:51" s="14" customFormat="1" ht="12">
      <c r="A432" s="311"/>
      <c r="B432" s="312"/>
      <c r="C432" s="311"/>
      <c r="D432" s="308" t="s">
        <v>179</v>
      </c>
      <c r="E432" s="313" t="s">
        <v>3</v>
      </c>
      <c r="F432" s="314" t="s">
        <v>2409</v>
      </c>
      <c r="G432" s="311"/>
      <c r="H432" s="315">
        <v>29.766</v>
      </c>
      <c r="I432" s="268"/>
      <c r="J432" s="311"/>
      <c r="K432" s="311"/>
      <c r="L432" s="139"/>
      <c r="M432" s="141"/>
      <c r="N432" s="142"/>
      <c r="O432" s="142"/>
      <c r="P432" s="142"/>
      <c r="Q432" s="142"/>
      <c r="R432" s="142"/>
      <c r="S432" s="142"/>
      <c r="T432" s="143"/>
      <c r="AT432" s="140" t="s">
        <v>179</v>
      </c>
      <c r="AU432" s="140" t="s">
        <v>78</v>
      </c>
      <c r="AV432" s="14" t="s">
        <v>78</v>
      </c>
      <c r="AW432" s="14" t="s">
        <v>30</v>
      </c>
      <c r="AX432" s="14" t="s">
        <v>68</v>
      </c>
      <c r="AY432" s="140" t="s">
        <v>168</v>
      </c>
    </row>
    <row r="433" spans="1:51" s="14" customFormat="1" ht="12">
      <c r="A433" s="311"/>
      <c r="B433" s="312"/>
      <c r="C433" s="311"/>
      <c r="D433" s="308" t="s">
        <v>179</v>
      </c>
      <c r="E433" s="313" t="s">
        <v>3</v>
      </c>
      <c r="F433" s="314" t="s">
        <v>2410</v>
      </c>
      <c r="G433" s="311"/>
      <c r="H433" s="315">
        <v>-1.575</v>
      </c>
      <c r="I433" s="268"/>
      <c r="J433" s="311"/>
      <c r="K433" s="311"/>
      <c r="L433" s="139"/>
      <c r="M433" s="141"/>
      <c r="N433" s="142"/>
      <c r="O433" s="142"/>
      <c r="P433" s="142"/>
      <c r="Q433" s="142"/>
      <c r="R433" s="142"/>
      <c r="S433" s="142"/>
      <c r="T433" s="143"/>
      <c r="AT433" s="140" t="s">
        <v>179</v>
      </c>
      <c r="AU433" s="140" t="s">
        <v>78</v>
      </c>
      <c r="AV433" s="14" t="s">
        <v>78</v>
      </c>
      <c r="AW433" s="14" t="s">
        <v>30</v>
      </c>
      <c r="AX433" s="14" t="s">
        <v>68</v>
      </c>
      <c r="AY433" s="140" t="s">
        <v>168</v>
      </c>
    </row>
    <row r="434" spans="1:51" s="14" customFormat="1" ht="12">
      <c r="A434" s="311"/>
      <c r="B434" s="312"/>
      <c r="C434" s="311"/>
      <c r="D434" s="308" t="s">
        <v>179</v>
      </c>
      <c r="E434" s="313" t="s">
        <v>3</v>
      </c>
      <c r="F434" s="314" t="s">
        <v>2411</v>
      </c>
      <c r="G434" s="311"/>
      <c r="H434" s="315">
        <v>0.46</v>
      </c>
      <c r="I434" s="268"/>
      <c r="J434" s="311"/>
      <c r="K434" s="311"/>
      <c r="L434" s="139"/>
      <c r="M434" s="141"/>
      <c r="N434" s="142"/>
      <c r="O434" s="142"/>
      <c r="P434" s="142"/>
      <c r="Q434" s="142"/>
      <c r="R434" s="142"/>
      <c r="S434" s="142"/>
      <c r="T434" s="143"/>
      <c r="AT434" s="140" t="s">
        <v>179</v>
      </c>
      <c r="AU434" s="140" t="s">
        <v>78</v>
      </c>
      <c r="AV434" s="14" t="s">
        <v>78</v>
      </c>
      <c r="AW434" s="14" t="s">
        <v>30</v>
      </c>
      <c r="AX434" s="14" t="s">
        <v>68</v>
      </c>
      <c r="AY434" s="140" t="s">
        <v>168</v>
      </c>
    </row>
    <row r="435" spans="1:51" s="13" customFormat="1" ht="12">
      <c r="A435" s="306"/>
      <c r="B435" s="307"/>
      <c r="C435" s="306"/>
      <c r="D435" s="308" t="s">
        <v>179</v>
      </c>
      <c r="E435" s="309" t="s">
        <v>3</v>
      </c>
      <c r="F435" s="310" t="s">
        <v>2351</v>
      </c>
      <c r="G435" s="306"/>
      <c r="H435" s="309" t="s">
        <v>3</v>
      </c>
      <c r="I435" s="267"/>
      <c r="J435" s="306"/>
      <c r="K435" s="306"/>
      <c r="L435" s="134"/>
      <c r="M435" s="136"/>
      <c r="N435" s="137"/>
      <c r="O435" s="137"/>
      <c r="P435" s="137"/>
      <c r="Q435" s="137"/>
      <c r="R435" s="137"/>
      <c r="S435" s="137"/>
      <c r="T435" s="138"/>
      <c r="AT435" s="135" t="s">
        <v>179</v>
      </c>
      <c r="AU435" s="135" t="s">
        <v>78</v>
      </c>
      <c r="AV435" s="13" t="s">
        <v>76</v>
      </c>
      <c r="AW435" s="13" t="s">
        <v>30</v>
      </c>
      <c r="AX435" s="13" t="s">
        <v>68</v>
      </c>
      <c r="AY435" s="135" t="s">
        <v>168</v>
      </c>
    </row>
    <row r="436" spans="1:51" s="14" customFormat="1" ht="12">
      <c r="A436" s="311"/>
      <c r="B436" s="312"/>
      <c r="C436" s="311"/>
      <c r="D436" s="308" t="s">
        <v>179</v>
      </c>
      <c r="E436" s="313" t="s">
        <v>3</v>
      </c>
      <c r="F436" s="314" t="s">
        <v>2412</v>
      </c>
      <c r="G436" s="311"/>
      <c r="H436" s="315">
        <v>40.426</v>
      </c>
      <c r="I436" s="268"/>
      <c r="J436" s="311"/>
      <c r="K436" s="311"/>
      <c r="L436" s="139"/>
      <c r="M436" s="141"/>
      <c r="N436" s="142"/>
      <c r="O436" s="142"/>
      <c r="P436" s="142"/>
      <c r="Q436" s="142"/>
      <c r="R436" s="142"/>
      <c r="S436" s="142"/>
      <c r="T436" s="143"/>
      <c r="AT436" s="140" t="s">
        <v>179</v>
      </c>
      <c r="AU436" s="140" t="s">
        <v>78</v>
      </c>
      <c r="AV436" s="14" t="s">
        <v>78</v>
      </c>
      <c r="AW436" s="14" t="s">
        <v>30</v>
      </c>
      <c r="AX436" s="14" t="s">
        <v>68</v>
      </c>
      <c r="AY436" s="140" t="s">
        <v>168</v>
      </c>
    </row>
    <row r="437" spans="1:51" s="14" customFormat="1" ht="12">
      <c r="A437" s="311"/>
      <c r="B437" s="312"/>
      <c r="C437" s="311"/>
      <c r="D437" s="308" t="s">
        <v>179</v>
      </c>
      <c r="E437" s="313" t="s">
        <v>3</v>
      </c>
      <c r="F437" s="314" t="s">
        <v>2413</v>
      </c>
      <c r="G437" s="311"/>
      <c r="H437" s="315">
        <v>0.564</v>
      </c>
      <c r="I437" s="268"/>
      <c r="J437" s="311"/>
      <c r="K437" s="311"/>
      <c r="L437" s="139"/>
      <c r="M437" s="141"/>
      <c r="N437" s="142"/>
      <c r="O437" s="142"/>
      <c r="P437" s="142"/>
      <c r="Q437" s="142"/>
      <c r="R437" s="142"/>
      <c r="S437" s="142"/>
      <c r="T437" s="143"/>
      <c r="AT437" s="140" t="s">
        <v>179</v>
      </c>
      <c r="AU437" s="140" t="s">
        <v>78</v>
      </c>
      <c r="AV437" s="14" t="s">
        <v>78</v>
      </c>
      <c r="AW437" s="14" t="s">
        <v>30</v>
      </c>
      <c r="AX437" s="14" t="s">
        <v>68</v>
      </c>
      <c r="AY437" s="140" t="s">
        <v>168</v>
      </c>
    </row>
    <row r="438" spans="1:51" s="14" customFormat="1" ht="12">
      <c r="A438" s="311"/>
      <c r="B438" s="312"/>
      <c r="C438" s="311"/>
      <c r="D438" s="308" t="s">
        <v>179</v>
      </c>
      <c r="E438" s="313" t="s">
        <v>3</v>
      </c>
      <c r="F438" s="314" t="s">
        <v>2414</v>
      </c>
      <c r="G438" s="311"/>
      <c r="H438" s="315">
        <v>0.9</v>
      </c>
      <c r="I438" s="268"/>
      <c r="J438" s="311"/>
      <c r="K438" s="311"/>
      <c r="L438" s="139"/>
      <c r="M438" s="141"/>
      <c r="N438" s="142"/>
      <c r="O438" s="142"/>
      <c r="P438" s="142"/>
      <c r="Q438" s="142"/>
      <c r="R438" s="142"/>
      <c r="S438" s="142"/>
      <c r="T438" s="143"/>
      <c r="AT438" s="140" t="s">
        <v>179</v>
      </c>
      <c r="AU438" s="140" t="s">
        <v>78</v>
      </c>
      <c r="AV438" s="14" t="s">
        <v>78</v>
      </c>
      <c r="AW438" s="14" t="s">
        <v>30</v>
      </c>
      <c r="AX438" s="14" t="s">
        <v>68</v>
      </c>
      <c r="AY438" s="140" t="s">
        <v>168</v>
      </c>
    </row>
    <row r="439" spans="1:51" s="14" customFormat="1" ht="12">
      <c r="A439" s="311"/>
      <c r="B439" s="312"/>
      <c r="C439" s="311"/>
      <c r="D439" s="308" t="s">
        <v>179</v>
      </c>
      <c r="E439" s="313" t="s">
        <v>3</v>
      </c>
      <c r="F439" s="314" t="s">
        <v>2404</v>
      </c>
      <c r="G439" s="311"/>
      <c r="H439" s="315">
        <v>-1.71</v>
      </c>
      <c r="I439" s="268"/>
      <c r="J439" s="311"/>
      <c r="K439" s="311"/>
      <c r="L439" s="139"/>
      <c r="M439" s="141"/>
      <c r="N439" s="142"/>
      <c r="O439" s="142"/>
      <c r="P439" s="142"/>
      <c r="Q439" s="142"/>
      <c r="R439" s="142"/>
      <c r="S439" s="142"/>
      <c r="T439" s="143"/>
      <c r="AT439" s="140" t="s">
        <v>179</v>
      </c>
      <c r="AU439" s="140" t="s">
        <v>78</v>
      </c>
      <c r="AV439" s="14" t="s">
        <v>78</v>
      </c>
      <c r="AW439" s="14" t="s">
        <v>30</v>
      </c>
      <c r="AX439" s="14" t="s">
        <v>68</v>
      </c>
      <c r="AY439" s="140" t="s">
        <v>168</v>
      </c>
    </row>
    <row r="440" spans="1:51" s="14" customFormat="1" ht="12">
      <c r="A440" s="311"/>
      <c r="B440" s="312"/>
      <c r="C440" s="311"/>
      <c r="D440" s="308" t="s">
        <v>179</v>
      </c>
      <c r="E440" s="313" t="s">
        <v>3</v>
      </c>
      <c r="F440" s="314" t="s">
        <v>2415</v>
      </c>
      <c r="G440" s="311"/>
      <c r="H440" s="315">
        <v>1.2</v>
      </c>
      <c r="I440" s="268"/>
      <c r="J440" s="311"/>
      <c r="K440" s="311"/>
      <c r="L440" s="139"/>
      <c r="M440" s="141"/>
      <c r="N440" s="142"/>
      <c r="O440" s="142"/>
      <c r="P440" s="142"/>
      <c r="Q440" s="142"/>
      <c r="R440" s="142"/>
      <c r="S440" s="142"/>
      <c r="T440" s="143"/>
      <c r="AT440" s="140" t="s">
        <v>179</v>
      </c>
      <c r="AU440" s="140" t="s">
        <v>78</v>
      </c>
      <c r="AV440" s="14" t="s">
        <v>78</v>
      </c>
      <c r="AW440" s="14" t="s">
        <v>30</v>
      </c>
      <c r="AX440" s="14" t="s">
        <v>68</v>
      </c>
      <c r="AY440" s="140" t="s">
        <v>168</v>
      </c>
    </row>
    <row r="441" spans="1:51" s="14" customFormat="1" ht="12">
      <c r="A441" s="311"/>
      <c r="B441" s="312"/>
      <c r="C441" s="311"/>
      <c r="D441" s="308" t="s">
        <v>179</v>
      </c>
      <c r="E441" s="313" t="s">
        <v>3</v>
      </c>
      <c r="F441" s="314" t="s">
        <v>2416</v>
      </c>
      <c r="G441" s="311"/>
      <c r="H441" s="315">
        <v>1.228</v>
      </c>
      <c r="I441" s="268"/>
      <c r="J441" s="311"/>
      <c r="K441" s="311"/>
      <c r="L441" s="139"/>
      <c r="M441" s="141"/>
      <c r="N441" s="142"/>
      <c r="O441" s="142"/>
      <c r="P441" s="142"/>
      <c r="Q441" s="142"/>
      <c r="R441" s="142"/>
      <c r="S441" s="142"/>
      <c r="T441" s="143"/>
      <c r="AT441" s="140" t="s">
        <v>179</v>
      </c>
      <c r="AU441" s="140" t="s">
        <v>78</v>
      </c>
      <c r="AV441" s="14" t="s">
        <v>78</v>
      </c>
      <c r="AW441" s="14" t="s">
        <v>30</v>
      </c>
      <c r="AX441" s="14" t="s">
        <v>68</v>
      </c>
      <c r="AY441" s="140" t="s">
        <v>168</v>
      </c>
    </row>
    <row r="442" spans="1:51" s="13" customFormat="1" ht="12">
      <c r="A442" s="306"/>
      <c r="B442" s="307"/>
      <c r="C442" s="306"/>
      <c r="D442" s="308" t="s">
        <v>179</v>
      </c>
      <c r="E442" s="309" t="s">
        <v>3</v>
      </c>
      <c r="F442" s="310" t="s">
        <v>2353</v>
      </c>
      <c r="G442" s="306"/>
      <c r="H442" s="309" t="s">
        <v>3</v>
      </c>
      <c r="I442" s="267"/>
      <c r="J442" s="306"/>
      <c r="K442" s="306"/>
      <c r="L442" s="134"/>
      <c r="M442" s="136"/>
      <c r="N442" s="137"/>
      <c r="O442" s="137"/>
      <c r="P442" s="137"/>
      <c r="Q442" s="137"/>
      <c r="R442" s="137"/>
      <c r="S442" s="137"/>
      <c r="T442" s="138"/>
      <c r="AT442" s="135" t="s">
        <v>179</v>
      </c>
      <c r="AU442" s="135" t="s">
        <v>78</v>
      </c>
      <c r="AV442" s="13" t="s">
        <v>76</v>
      </c>
      <c r="AW442" s="13" t="s">
        <v>30</v>
      </c>
      <c r="AX442" s="13" t="s">
        <v>68</v>
      </c>
      <c r="AY442" s="135" t="s">
        <v>168</v>
      </c>
    </row>
    <row r="443" spans="1:51" s="14" customFormat="1" ht="12">
      <c r="A443" s="311"/>
      <c r="B443" s="312"/>
      <c r="C443" s="311"/>
      <c r="D443" s="308" t="s">
        <v>179</v>
      </c>
      <c r="E443" s="313" t="s">
        <v>3</v>
      </c>
      <c r="F443" s="314" t="s">
        <v>2417</v>
      </c>
      <c r="G443" s="311"/>
      <c r="H443" s="315">
        <v>25.748</v>
      </c>
      <c r="I443" s="268"/>
      <c r="J443" s="311"/>
      <c r="K443" s="311"/>
      <c r="L443" s="139"/>
      <c r="M443" s="141"/>
      <c r="N443" s="142"/>
      <c r="O443" s="142"/>
      <c r="P443" s="142"/>
      <c r="Q443" s="142"/>
      <c r="R443" s="142"/>
      <c r="S443" s="142"/>
      <c r="T443" s="143"/>
      <c r="AT443" s="140" t="s">
        <v>179</v>
      </c>
      <c r="AU443" s="140" t="s">
        <v>78</v>
      </c>
      <c r="AV443" s="14" t="s">
        <v>78</v>
      </c>
      <c r="AW443" s="14" t="s">
        <v>30</v>
      </c>
      <c r="AX443" s="14" t="s">
        <v>68</v>
      </c>
      <c r="AY443" s="140" t="s">
        <v>168</v>
      </c>
    </row>
    <row r="444" spans="1:51" s="14" customFormat="1" ht="12">
      <c r="A444" s="311"/>
      <c r="B444" s="312"/>
      <c r="C444" s="311"/>
      <c r="D444" s="308" t="s">
        <v>179</v>
      </c>
      <c r="E444" s="313" t="s">
        <v>3</v>
      </c>
      <c r="F444" s="314" t="s">
        <v>2418</v>
      </c>
      <c r="G444" s="311"/>
      <c r="H444" s="315">
        <v>1.263</v>
      </c>
      <c r="I444" s="268"/>
      <c r="J444" s="311"/>
      <c r="K444" s="311"/>
      <c r="L444" s="139"/>
      <c r="M444" s="141"/>
      <c r="N444" s="142"/>
      <c r="O444" s="142"/>
      <c r="P444" s="142"/>
      <c r="Q444" s="142"/>
      <c r="R444" s="142"/>
      <c r="S444" s="142"/>
      <c r="T444" s="143"/>
      <c r="AT444" s="140" t="s">
        <v>179</v>
      </c>
      <c r="AU444" s="140" t="s">
        <v>78</v>
      </c>
      <c r="AV444" s="14" t="s">
        <v>78</v>
      </c>
      <c r="AW444" s="14" t="s">
        <v>30</v>
      </c>
      <c r="AX444" s="14" t="s">
        <v>68</v>
      </c>
      <c r="AY444" s="140" t="s">
        <v>168</v>
      </c>
    </row>
    <row r="445" spans="1:51" s="14" customFormat="1" ht="12">
      <c r="A445" s="311"/>
      <c r="B445" s="312"/>
      <c r="C445" s="311"/>
      <c r="D445" s="308" t="s">
        <v>179</v>
      </c>
      <c r="E445" s="313" t="s">
        <v>3</v>
      </c>
      <c r="F445" s="314" t="s">
        <v>2419</v>
      </c>
      <c r="G445" s="311"/>
      <c r="H445" s="315">
        <v>-0.3</v>
      </c>
      <c r="I445" s="268"/>
      <c r="J445" s="311"/>
      <c r="K445" s="311"/>
      <c r="L445" s="139"/>
      <c r="M445" s="141"/>
      <c r="N445" s="142"/>
      <c r="O445" s="142"/>
      <c r="P445" s="142"/>
      <c r="Q445" s="142"/>
      <c r="R445" s="142"/>
      <c r="S445" s="142"/>
      <c r="T445" s="143"/>
      <c r="AT445" s="140" t="s">
        <v>179</v>
      </c>
      <c r="AU445" s="140" t="s">
        <v>78</v>
      </c>
      <c r="AV445" s="14" t="s">
        <v>78</v>
      </c>
      <c r="AW445" s="14" t="s">
        <v>30</v>
      </c>
      <c r="AX445" s="14" t="s">
        <v>68</v>
      </c>
      <c r="AY445" s="140" t="s">
        <v>168</v>
      </c>
    </row>
    <row r="446" spans="1:51" s="14" customFormat="1" ht="12">
      <c r="A446" s="311"/>
      <c r="B446" s="312"/>
      <c r="C446" s="311"/>
      <c r="D446" s="308" t="s">
        <v>179</v>
      </c>
      <c r="E446" s="313" t="s">
        <v>3</v>
      </c>
      <c r="F446" s="314" t="s">
        <v>2414</v>
      </c>
      <c r="G446" s="311"/>
      <c r="H446" s="315">
        <v>0.9</v>
      </c>
      <c r="I446" s="268"/>
      <c r="J446" s="311"/>
      <c r="K446" s="311"/>
      <c r="L446" s="139"/>
      <c r="M446" s="141"/>
      <c r="N446" s="142"/>
      <c r="O446" s="142"/>
      <c r="P446" s="142"/>
      <c r="Q446" s="142"/>
      <c r="R446" s="142"/>
      <c r="S446" s="142"/>
      <c r="T446" s="143"/>
      <c r="AT446" s="140" t="s">
        <v>179</v>
      </c>
      <c r="AU446" s="140" t="s">
        <v>78</v>
      </c>
      <c r="AV446" s="14" t="s">
        <v>78</v>
      </c>
      <c r="AW446" s="14" t="s">
        <v>30</v>
      </c>
      <c r="AX446" s="14" t="s">
        <v>68</v>
      </c>
      <c r="AY446" s="140" t="s">
        <v>168</v>
      </c>
    </row>
    <row r="447" spans="1:51" s="14" customFormat="1" ht="12">
      <c r="A447" s="311"/>
      <c r="B447" s="312"/>
      <c r="C447" s="311"/>
      <c r="D447" s="308" t="s">
        <v>179</v>
      </c>
      <c r="E447" s="313" t="s">
        <v>3</v>
      </c>
      <c r="F447" s="314" t="s">
        <v>2420</v>
      </c>
      <c r="G447" s="311"/>
      <c r="H447" s="315">
        <v>0.264</v>
      </c>
      <c r="I447" s="268"/>
      <c r="J447" s="311"/>
      <c r="K447" s="311"/>
      <c r="L447" s="139"/>
      <c r="M447" s="141"/>
      <c r="N447" s="142"/>
      <c r="O447" s="142"/>
      <c r="P447" s="142"/>
      <c r="Q447" s="142"/>
      <c r="R447" s="142"/>
      <c r="S447" s="142"/>
      <c r="T447" s="143"/>
      <c r="AT447" s="140" t="s">
        <v>179</v>
      </c>
      <c r="AU447" s="140" t="s">
        <v>78</v>
      </c>
      <c r="AV447" s="14" t="s">
        <v>78</v>
      </c>
      <c r="AW447" s="14" t="s">
        <v>30</v>
      </c>
      <c r="AX447" s="14" t="s">
        <v>68</v>
      </c>
      <c r="AY447" s="140" t="s">
        <v>168</v>
      </c>
    </row>
    <row r="448" spans="1:51" s="14" customFormat="1" ht="12">
      <c r="A448" s="311"/>
      <c r="B448" s="312"/>
      <c r="C448" s="311"/>
      <c r="D448" s="308" t="s">
        <v>179</v>
      </c>
      <c r="E448" s="313" t="s">
        <v>3</v>
      </c>
      <c r="F448" s="314" t="s">
        <v>2421</v>
      </c>
      <c r="G448" s="311"/>
      <c r="H448" s="315">
        <v>0.687</v>
      </c>
      <c r="I448" s="268"/>
      <c r="J448" s="311"/>
      <c r="K448" s="311"/>
      <c r="L448" s="139"/>
      <c r="M448" s="141"/>
      <c r="N448" s="142"/>
      <c r="O448" s="142"/>
      <c r="P448" s="142"/>
      <c r="Q448" s="142"/>
      <c r="R448" s="142"/>
      <c r="S448" s="142"/>
      <c r="T448" s="143"/>
      <c r="AT448" s="140" t="s">
        <v>179</v>
      </c>
      <c r="AU448" s="140" t="s">
        <v>78</v>
      </c>
      <c r="AV448" s="14" t="s">
        <v>78</v>
      </c>
      <c r="AW448" s="14" t="s">
        <v>30</v>
      </c>
      <c r="AX448" s="14" t="s">
        <v>68</v>
      </c>
      <c r="AY448" s="140" t="s">
        <v>168</v>
      </c>
    </row>
    <row r="449" spans="1:51" s="13" customFormat="1" ht="12">
      <c r="A449" s="306"/>
      <c r="B449" s="307"/>
      <c r="C449" s="306"/>
      <c r="D449" s="308" t="s">
        <v>179</v>
      </c>
      <c r="E449" s="309" t="s">
        <v>3</v>
      </c>
      <c r="F449" s="310" t="s">
        <v>2356</v>
      </c>
      <c r="G449" s="306"/>
      <c r="H449" s="309" t="s">
        <v>3</v>
      </c>
      <c r="I449" s="267"/>
      <c r="J449" s="306"/>
      <c r="K449" s="306"/>
      <c r="L449" s="134"/>
      <c r="M449" s="136"/>
      <c r="N449" s="137"/>
      <c r="O449" s="137"/>
      <c r="P449" s="137"/>
      <c r="Q449" s="137"/>
      <c r="R449" s="137"/>
      <c r="S449" s="137"/>
      <c r="T449" s="138"/>
      <c r="AT449" s="135" t="s">
        <v>179</v>
      </c>
      <c r="AU449" s="135" t="s">
        <v>78</v>
      </c>
      <c r="AV449" s="13" t="s">
        <v>76</v>
      </c>
      <c r="AW449" s="13" t="s">
        <v>30</v>
      </c>
      <c r="AX449" s="13" t="s">
        <v>68</v>
      </c>
      <c r="AY449" s="135" t="s">
        <v>168</v>
      </c>
    </row>
    <row r="450" spans="1:51" s="14" customFormat="1" ht="12">
      <c r="A450" s="311"/>
      <c r="B450" s="312"/>
      <c r="C450" s="311"/>
      <c r="D450" s="308" t="s">
        <v>179</v>
      </c>
      <c r="E450" s="313" t="s">
        <v>3</v>
      </c>
      <c r="F450" s="314" t="s">
        <v>2422</v>
      </c>
      <c r="G450" s="311"/>
      <c r="H450" s="315">
        <v>22.468</v>
      </c>
      <c r="I450" s="268"/>
      <c r="J450" s="311"/>
      <c r="K450" s="311"/>
      <c r="L450" s="139"/>
      <c r="M450" s="141"/>
      <c r="N450" s="142"/>
      <c r="O450" s="142"/>
      <c r="P450" s="142"/>
      <c r="Q450" s="142"/>
      <c r="R450" s="142"/>
      <c r="S450" s="142"/>
      <c r="T450" s="143"/>
      <c r="AT450" s="140" t="s">
        <v>179</v>
      </c>
      <c r="AU450" s="140" t="s">
        <v>78</v>
      </c>
      <c r="AV450" s="14" t="s">
        <v>78</v>
      </c>
      <c r="AW450" s="14" t="s">
        <v>30</v>
      </c>
      <c r="AX450" s="14" t="s">
        <v>68</v>
      </c>
      <c r="AY450" s="140" t="s">
        <v>168</v>
      </c>
    </row>
    <row r="451" spans="1:51" s="14" customFormat="1" ht="12">
      <c r="A451" s="311"/>
      <c r="B451" s="312"/>
      <c r="C451" s="311"/>
      <c r="D451" s="308" t="s">
        <v>179</v>
      </c>
      <c r="E451" s="313" t="s">
        <v>3</v>
      </c>
      <c r="F451" s="314" t="s">
        <v>2404</v>
      </c>
      <c r="G451" s="311"/>
      <c r="H451" s="315">
        <v>-1.71</v>
      </c>
      <c r="I451" s="268"/>
      <c r="J451" s="311"/>
      <c r="K451" s="311"/>
      <c r="L451" s="139"/>
      <c r="M451" s="141"/>
      <c r="N451" s="142"/>
      <c r="O451" s="142"/>
      <c r="P451" s="142"/>
      <c r="Q451" s="142"/>
      <c r="R451" s="142"/>
      <c r="S451" s="142"/>
      <c r="T451" s="143"/>
      <c r="AT451" s="140" t="s">
        <v>179</v>
      </c>
      <c r="AU451" s="140" t="s">
        <v>78</v>
      </c>
      <c r="AV451" s="14" t="s">
        <v>78</v>
      </c>
      <c r="AW451" s="14" t="s">
        <v>30</v>
      </c>
      <c r="AX451" s="14" t="s">
        <v>68</v>
      </c>
      <c r="AY451" s="140" t="s">
        <v>168</v>
      </c>
    </row>
    <row r="452" spans="1:51" s="14" customFormat="1" ht="12">
      <c r="A452" s="311"/>
      <c r="B452" s="312"/>
      <c r="C452" s="311"/>
      <c r="D452" s="308" t="s">
        <v>179</v>
      </c>
      <c r="E452" s="313" t="s">
        <v>3</v>
      </c>
      <c r="F452" s="314" t="s">
        <v>2423</v>
      </c>
      <c r="G452" s="311"/>
      <c r="H452" s="315">
        <v>0.882</v>
      </c>
      <c r="I452" s="268"/>
      <c r="J452" s="311"/>
      <c r="K452" s="311"/>
      <c r="L452" s="139"/>
      <c r="M452" s="141"/>
      <c r="N452" s="142"/>
      <c r="O452" s="142"/>
      <c r="P452" s="142"/>
      <c r="Q452" s="142"/>
      <c r="R452" s="142"/>
      <c r="S452" s="142"/>
      <c r="T452" s="143"/>
      <c r="AT452" s="140" t="s">
        <v>179</v>
      </c>
      <c r="AU452" s="140" t="s">
        <v>78</v>
      </c>
      <c r="AV452" s="14" t="s">
        <v>78</v>
      </c>
      <c r="AW452" s="14" t="s">
        <v>30</v>
      </c>
      <c r="AX452" s="14" t="s">
        <v>68</v>
      </c>
      <c r="AY452" s="140" t="s">
        <v>168</v>
      </c>
    </row>
    <row r="453" spans="1:51" s="14" customFormat="1" ht="12">
      <c r="A453" s="311"/>
      <c r="B453" s="312"/>
      <c r="C453" s="311"/>
      <c r="D453" s="308" t="s">
        <v>179</v>
      </c>
      <c r="E453" s="313" t="s">
        <v>3</v>
      </c>
      <c r="F453" s="314" t="s">
        <v>2424</v>
      </c>
      <c r="G453" s="311"/>
      <c r="H453" s="315">
        <v>1.019</v>
      </c>
      <c r="I453" s="268"/>
      <c r="J453" s="311"/>
      <c r="K453" s="311"/>
      <c r="L453" s="139"/>
      <c r="M453" s="141"/>
      <c r="N453" s="142"/>
      <c r="O453" s="142"/>
      <c r="P453" s="142"/>
      <c r="Q453" s="142"/>
      <c r="R453" s="142"/>
      <c r="S453" s="142"/>
      <c r="T453" s="143"/>
      <c r="AT453" s="140" t="s">
        <v>179</v>
      </c>
      <c r="AU453" s="140" t="s">
        <v>78</v>
      </c>
      <c r="AV453" s="14" t="s">
        <v>78</v>
      </c>
      <c r="AW453" s="14" t="s">
        <v>30</v>
      </c>
      <c r="AX453" s="14" t="s">
        <v>68</v>
      </c>
      <c r="AY453" s="140" t="s">
        <v>168</v>
      </c>
    </row>
    <row r="454" spans="1:51" s="13" customFormat="1" ht="12">
      <c r="A454" s="306"/>
      <c r="B454" s="307"/>
      <c r="C454" s="306"/>
      <c r="D454" s="308" t="s">
        <v>179</v>
      </c>
      <c r="E454" s="309" t="s">
        <v>3</v>
      </c>
      <c r="F454" s="310" t="s">
        <v>2377</v>
      </c>
      <c r="G454" s="306"/>
      <c r="H454" s="309" t="s">
        <v>3</v>
      </c>
      <c r="I454" s="267"/>
      <c r="J454" s="306"/>
      <c r="K454" s="306"/>
      <c r="L454" s="134"/>
      <c r="M454" s="136"/>
      <c r="N454" s="137"/>
      <c r="O454" s="137"/>
      <c r="P454" s="137"/>
      <c r="Q454" s="137"/>
      <c r="R454" s="137"/>
      <c r="S454" s="137"/>
      <c r="T454" s="138"/>
      <c r="AT454" s="135" t="s">
        <v>179</v>
      </c>
      <c r="AU454" s="135" t="s">
        <v>78</v>
      </c>
      <c r="AV454" s="13" t="s">
        <v>76</v>
      </c>
      <c r="AW454" s="13" t="s">
        <v>30</v>
      </c>
      <c r="AX454" s="13" t="s">
        <v>68</v>
      </c>
      <c r="AY454" s="135" t="s">
        <v>168</v>
      </c>
    </row>
    <row r="455" spans="1:51" s="14" customFormat="1" ht="12">
      <c r="A455" s="311"/>
      <c r="B455" s="312"/>
      <c r="C455" s="311"/>
      <c r="D455" s="308" t="s">
        <v>179</v>
      </c>
      <c r="E455" s="313" t="s">
        <v>3</v>
      </c>
      <c r="F455" s="314" t="s">
        <v>2425</v>
      </c>
      <c r="G455" s="311"/>
      <c r="H455" s="315">
        <v>17.651</v>
      </c>
      <c r="I455" s="268"/>
      <c r="J455" s="311"/>
      <c r="K455" s="311"/>
      <c r="L455" s="139"/>
      <c r="M455" s="141"/>
      <c r="N455" s="142"/>
      <c r="O455" s="142"/>
      <c r="P455" s="142"/>
      <c r="Q455" s="142"/>
      <c r="R455" s="142"/>
      <c r="S455" s="142"/>
      <c r="T455" s="143"/>
      <c r="AT455" s="140" t="s">
        <v>179</v>
      </c>
      <c r="AU455" s="140" t="s">
        <v>78</v>
      </c>
      <c r="AV455" s="14" t="s">
        <v>78</v>
      </c>
      <c r="AW455" s="14" t="s">
        <v>30</v>
      </c>
      <c r="AX455" s="14" t="s">
        <v>68</v>
      </c>
      <c r="AY455" s="140" t="s">
        <v>168</v>
      </c>
    </row>
    <row r="456" spans="1:51" s="14" customFormat="1" ht="12">
      <c r="A456" s="311"/>
      <c r="B456" s="312"/>
      <c r="C456" s="311"/>
      <c r="D456" s="308" t="s">
        <v>179</v>
      </c>
      <c r="E456" s="313" t="s">
        <v>3</v>
      </c>
      <c r="F456" s="314" t="s">
        <v>2426</v>
      </c>
      <c r="G456" s="311"/>
      <c r="H456" s="315">
        <v>0.98</v>
      </c>
      <c r="I456" s="268"/>
      <c r="J456" s="311"/>
      <c r="K456" s="311"/>
      <c r="L456" s="139"/>
      <c r="M456" s="141"/>
      <c r="N456" s="142"/>
      <c r="O456" s="142"/>
      <c r="P456" s="142"/>
      <c r="Q456" s="142"/>
      <c r="R456" s="142"/>
      <c r="S456" s="142"/>
      <c r="T456" s="143"/>
      <c r="AT456" s="140" t="s">
        <v>179</v>
      </c>
      <c r="AU456" s="140" t="s">
        <v>78</v>
      </c>
      <c r="AV456" s="14" t="s">
        <v>78</v>
      </c>
      <c r="AW456" s="14" t="s">
        <v>30</v>
      </c>
      <c r="AX456" s="14" t="s">
        <v>68</v>
      </c>
      <c r="AY456" s="140" t="s">
        <v>168</v>
      </c>
    </row>
    <row r="457" spans="1:51" s="14" customFormat="1" ht="12">
      <c r="A457" s="311"/>
      <c r="B457" s="312"/>
      <c r="C457" s="311"/>
      <c r="D457" s="308" t="s">
        <v>179</v>
      </c>
      <c r="E457" s="313" t="s">
        <v>3</v>
      </c>
      <c r="F457" s="314" t="s">
        <v>2427</v>
      </c>
      <c r="G457" s="311"/>
      <c r="H457" s="315">
        <v>0.743</v>
      </c>
      <c r="I457" s="268"/>
      <c r="J457" s="311"/>
      <c r="K457" s="311"/>
      <c r="L457" s="139"/>
      <c r="M457" s="141"/>
      <c r="N457" s="142"/>
      <c r="O457" s="142"/>
      <c r="P457" s="142"/>
      <c r="Q457" s="142"/>
      <c r="R457" s="142"/>
      <c r="S457" s="142"/>
      <c r="T457" s="143"/>
      <c r="AT457" s="140" t="s">
        <v>179</v>
      </c>
      <c r="AU457" s="140" t="s">
        <v>78</v>
      </c>
      <c r="AV457" s="14" t="s">
        <v>78</v>
      </c>
      <c r="AW457" s="14" t="s">
        <v>30</v>
      </c>
      <c r="AX457" s="14" t="s">
        <v>68</v>
      </c>
      <c r="AY457" s="140" t="s">
        <v>168</v>
      </c>
    </row>
    <row r="458" spans="1:51" s="13" customFormat="1" ht="12">
      <c r="A458" s="306"/>
      <c r="B458" s="307"/>
      <c r="C458" s="306"/>
      <c r="D458" s="308" t="s">
        <v>179</v>
      </c>
      <c r="E458" s="309" t="s">
        <v>3</v>
      </c>
      <c r="F458" s="310" t="s">
        <v>2380</v>
      </c>
      <c r="G458" s="306"/>
      <c r="H458" s="309" t="s">
        <v>3</v>
      </c>
      <c r="I458" s="267"/>
      <c r="J458" s="306"/>
      <c r="K458" s="306"/>
      <c r="L458" s="134"/>
      <c r="M458" s="136"/>
      <c r="N458" s="137"/>
      <c r="O458" s="137"/>
      <c r="P458" s="137"/>
      <c r="Q458" s="137"/>
      <c r="R458" s="137"/>
      <c r="S458" s="137"/>
      <c r="T458" s="138"/>
      <c r="AT458" s="135" t="s">
        <v>179</v>
      </c>
      <c r="AU458" s="135" t="s">
        <v>78</v>
      </c>
      <c r="AV458" s="13" t="s">
        <v>76</v>
      </c>
      <c r="AW458" s="13" t="s">
        <v>30</v>
      </c>
      <c r="AX458" s="13" t="s">
        <v>68</v>
      </c>
      <c r="AY458" s="135" t="s">
        <v>168</v>
      </c>
    </row>
    <row r="459" spans="1:51" s="14" customFormat="1" ht="12">
      <c r="A459" s="311"/>
      <c r="B459" s="312"/>
      <c r="C459" s="311"/>
      <c r="D459" s="308" t="s">
        <v>179</v>
      </c>
      <c r="E459" s="313" t="s">
        <v>3</v>
      </c>
      <c r="F459" s="314" t="s">
        <v>2381</v>
      </c>
      <c r="G459" s="311"/>
      <c r="H459" s="315">
        <v>5.525</v>
      </c>
      <c r="I459" s="268"/>
      <c r="J459" s="311"/>
      <c r="K459" s="311"/>
      <c r="L459" s="139"/>
      <c r="M459" s="141"/>
      <c r="N459" s="142"/>
      <c r="O459" s="142"/>
      <c r="P459" s="142"/>
      <c r="Q459" s="142"/>
      <c r="R459" s="142"/>
      <c r="S459" s="142"/>
      <c r="T459" s="143"/>
      <c r="AT459" s="140" t="s">
        <v>179</v>
      </c>
      <c r="AU459" s="140" t="s">
        <v>78</v>
      </c>
      <c r="AV459" s="14" t="s">
        <v>78</v>
      </c>
      <c r="AW459" s="14" t="s">
        <v>30</v>
      </c>
      <c r="AX459" s="14" t="s">
        <v>68</v>
      </c>
      <c r="AY459" s="140" t="s">
        <v>168</v>
      </c>
    </row>
    <row r="460" spans="1:51" s="13" customFormat="1" ht="12">
      <c r="A460" s="306"/>
      <c r="B460" s="307"/>
      <c r="C460" s="306"/>
      <c r="D460" s="308" t="s">
        <v>179</v>
      </c>
      <c r="E460" s="309" t="s">
        <v>3</v>
      </c>
      <c r="F460" s="310" t="s">
        <v>2382</v>
      </c>
      <c r="G460" s="306"/>
      <c r="H460" s="309" t="s">
        <v>3</v>
      </c>
      <c r="I460" s="267"/>
      <c r="J460" s="306"/>
      <c r="K460" s="306"/>
      <c r="L460" s="134"/>
      <c r="M460" s="136"/>
      <c r="N460" s="137"/>
      <c r="O460" s="137"/>
      <c r="P460" s="137"/>
      <c r="Q460" s="137"/>
      <c r="R460" s="137"/>
      <c r="S460" s="137"/>
      <c r="T460" s="138"/>
      <c r="AT460" s="135" t="s">
        <v>179</v>
      </c>
      <c r="AU460" s="135" t="s">
        <v>78</v>
      </c>
      <c r="AV460" s="13" t="s">
        <v>76</v>
      </c>
      <c r="AW460" s="13" t="s">
        <v>30</v>
      </c>
      <c r="AX460" s="13" t="s">
        <v>68</v>
      </c>
      <c r="AY460" s="135" t="s">
        <v>168</v>
      </c>
    </row>
    <row r="461" spans="1:51" s="14" customFormat="1" ht="12">
      <c r="A461" s="311"/>
      <c r="B461" s="312"/>
      <c r="C461" s="311"/>
      <c r="D461" s="308" t="s">
        <v>179</v>
      </c>
      <c r="E461" s="313" t="s">
        <v>3</v>
      </c>
      <c r="F461" s="314" t="s">
        <v>2428</v>
      </c>
      <c r="G461" s="311"/>
      <c r="H461" s="315">
        <v>5.863</v>
      </c>
      <c r="I461" s="268"/>
      <c r="J461" s="311"/>
      <c r="K461" s="311"/>
      <c r="L461" s="139"/>
      <c r="M461" s="141"/>
      <c r="N461" s="142"/>
      <c r="O461" s="142"/>
      <c r="P461" s="142"/>
      <c r="Q461" s="142"/>
      <c r="R461" s="142"/>
      <c r="S461" s="142"/>
      <c r="T461" s="143"/>
      <c r="AT461" s="140" t="s">
        <v>179</v>
      </c>
      <c r="AU461" s="140" t="s">
        <v>78</v>
      </c>
      <c r="AV461" s="14" t="s">
        <v>78</v>
      </c>
      <c r="AW461" s="14" t="s">
        <v>30</v>
      </c>
      <c r="AX461" s="14" t="s">
        <v>68</v>
      </c>
      <c r="AY461" s="140" t="s">
        <v>168</v>
      </c>
    </row>
    <row r="462" spans="1:51" s="16" customFormat="1" ht="12">
      <c r="A462" s="321"/>
      <c r="B462" s="322"/>
      <c r="C462" s="321"/>
      <c r="D462" s="308" t="s">
        <v>179</v>
      </c>
      <c r="E462" s="323" t="s">
        <v>3</v>
      </c>
      <c r="F462" s="324" t="s">
        <v>198</v>
      </c>
      <c r="G462" s="321"/>
      <c r="H462" s="325">
        <v>230.378</v>
      </c>
      <c r="I462" s="270"/>
      <c r="J462" s="321"/>
      <c r="K462" s="321"/>
      <c r="L462" s="149"/>
      <c r="M462" s="151"/>
      <c r="N462" s="152"/>
      <c r="O462" s="152"/>
      <c r="P462" s="152"/>
      <c r="Q462" s="152"/>
      <c r="R462" s="152"/>
      <c r="S462" s="152"/>
      <c r="T462" s="153"/>
      <c r="AT462" s="150" t="s">
        <v>179</v>
      </c>
      <c r="AU462" s="150" t="s">
        <v>78</v>
      </c>
      <c r="AV462" s="16" t="s">
        <v>199</v>
      </c>
      <c r="AW462" s="16" t="s">
        <v>30</v>
      </c>
      <c r="AX462" s="16" t="s">
        <v>68</v>
      </c>
      <c r="AY462" s="150" t="s">
        <v>168</v>
      </c>
    </row>
    <row r="463" spans="1:51" s="13" customFormat="1" ht="12">
      <c r="A463" s="306"/>
      <c r="B463" s="307"/>
      <c r="C463" s="306"/>
      <c r="D463" s="308" t="s">
        <v>179</v>
      </c>
      <c r="E463" s="309" t="s">
        <v>3</v>
      </c>
      <c r="F463" s="310" t="s">
        <v>2384</v>
      </c>
      <c r="G463" s="306"/>
      <c r="H463" s="309" t="s">
        <v>3</v>
      </c>
      <c r="I463" s="267"/>
      <c r="J463" s="306"/>
      <c r="K463" s="306"/>
      <c r="L463" s="134"/>
      <c r="M463" s="136"/>
      <c r="N463" s="137"/>
      <c r="O463" s="137"/>
      <c r="P463" s="137"/>
      <c r="Q463" s="137"/>
      <c r="R463" s="137"/>
      <c r="S463" s="137"/>
      <c r="T463" s="138"/>
      <c r="AT463" s="135" t="s">
        <v>179</v>
      </c>
      <c r="AU463" s="135" t="s">
        <v>78</v>
      </c>
      <c r="AV463" s="13" t="s">
        <v>76</v>
      </c>
      <c r="AW463" s="13" t="s">
        <v>30</v>
      </c>
      <c r="AX463" s="13" t="s">
        <v>68</v>
      </c>
      <c r="AY463" s="135" t="s">
        <v>168</v>
      </c>
    </row>
    <row r="464" spans="1:51" s="14" customFormat="1" ht="12">
      <c r="A464" s="311"/>
      <c r="B464" s="312"/>
      <c r="C464" s="311"/>
      <c r="D464" s="308" t="s">
        <v>179</v>
      </c>
      <c r="E464" s="313" t="s">
        <v>3</v>
      </c>
      <c r="F464" s="314" t="s">
        <v>2429</v>
      </c>
      <c r="G464" s="311"/>
      <c r="H464" s="315">
        <v>-6.4</v>
      </c>
      <c r="I464" s="268"/>
      <c r="J464" s="311"/>
      <c r="K464" s="311"/>
      <c r="L464" s="139"/>
      <c r="M464" s="141"/>
      <c r="N464" s="142"/>
      <c r="O464" s="142"/>
      <c r="P464" s="142"/>
      <c r="Q464" s="142"/>
      <c r="R464" s="142"/>
      <c r="S464" s="142"/>
      <c r="T464" s="143"/>
      <c r="AT464" s="140" t="s">
        <v>179</v>
      </c>
      <c r="AU464" s="140" t="s">
        <v>78</v>
      </c>
      <c r="AV464" s="14" t="s">
        <v>78</v>
      </c>
      <c r="AW464" s="14" t="s">
        <v>30</v>
      </c>
      <c r="AX464" s="14" t="s">
        <v>68</v>
      </c>
      <c r="AY464" s="140" t="s">
        <v>168</v>
      </c>
    </row>
    <row r="465" spans="1:51" s="14" customFormat="1" ht="12">
      <c r="A465" s="311"/>
      <c r="B465" s="312"/>
      <c r="C465" s="311"/>
      <c r="D465" s="308" t="s">
        <v>179</v>
      </c>
      <c r="E465" s="313" t="s">
        <v>3</v>
      </c>
      <c r="F465" s="314" t="s">
        <v>2430</v>
      </c>
      <c r="G465" s="311"/>
      <c r="H465" s="315">
        <v>-12</v>
      </c>
      <c r="I465" s="268"/>
      <c r="J465" s="311"/>
      <c r="K465" s="311"/>
      <c r="L465" s="139"/>
      <c r="M465" s="141"/>
      <c r="N465" s="142"/>
      <c r="O465" s="142"/>
      <c r="P465" s="142"/>
      <c r="Q465" s="142"/>
      <c r="R465" s="142"/>
      <c r="S465" s="142"/>
      <c r="T465" s="143"/>
      <c r="AT465" s="140" t="s">
        <v>179</v>
      </c>
      <c r="AU465" s="140" t="s">
        <v>78</v>
      </c>
      <c r="AV465" s="14" t="s">
        <v>78</v>
      </c>
      <c r="AW465" s="14" t="s">
        <v>30</v>
      </c>
      <c r="AX465" s="14" t="s">
        <v>68</v>
      </c>
      <c r="AY465" s="140" t="s">
        <v>168</v>
      </c>
    </row>
    <row r="466" spans="1:51" s="14" customFormat="1" ht="12">
      <c r="A466" s="311"/>
      <c r="B466" s="312"/>
      <c r="C466" s="311"/>
      <c r="D466" s="308" t="s">
        <v>179</v>
      </c>
      <c r="E466" s="313" t="s">
        <v>3</v>
      </c>
      <c r="F466" s="314" t="s">
        <v>2431</v>
      </c>
      <c r="G466" s="311"/>
      <c r="H466" s="315">
        <v>-5.76</v>
      </c>
      <c r="I466" s="268"/>
      <c r="J466" s="311"/>
      <c r="K466" s="311"/>
      <c r="L466" s="139"/>
      <c r="M466" s="141"/>
      <c r="N466" s="142"/>
      <c r="O466" s="142"/>
      <c r="P466" s="142"/>
      <c r="Q466" s="142"/>
      <c r="R466" s="142"/>
      <c r="S466" s="142"/>
      <c r="T466" s="143"/>
      <c r="AT466" s="140" t="s">
        <v>179</v>
      </c>
      <c r="AU466" s="140" t="s">
        <v>78</v>
      </c>
      <c r="AV466" s="14" t="s">
        <v>78</v>
      </c>
      <c r="AW466" s="14" t="s">
        <v>30</v>
      </c>
      <c r="AX466" s="14" t="s">
        <v>68</v>
      </c>
      <c r="AY466" s="140" t="s">
        <v>168</v>
      </c>
    </row>
    <row r="467" spans="1:51" s="14" customFormat="1" ht="12">
      <c r="A467" s="311"/>
      <c r="B467" s="312"/>
      <c r="C467" s="311"/>
      <c r="D467" s="308" t="s">
        <v>179</v>
      </c>
      <c r="E467" s="313" t="s">
        <v>3</v>
      </c>
      <c r="F467" s="314" t="s">
        <v>2432</v>
      </c>
      <c r="G467" s="311"/>
      <c r="H467" s="315">
        <v>-4</v>
      </c>
      <c r="I467" s="268"/>
      <c r="J467" s="311"/>
      <c r="K467" s="311"/>
      <c r="L467" s="139"/>
      <c r="M467" s="141"/>
      <c r="N467" s="142"/>
      <c r="O467" s="142"/>
      <c r="P467" s="142"/>
      <c r="Q467" s="142"/>
      <c r="R467" s="142"/>
      <c r="S467" s="142"/>
      <c r="T467" s="143"/>
      <c r="AT467" s="140" t="s">
        <v>179</v>
      </c>
      <c r="AU467" s="140" t="s">
        <v>78</v>
      </c>
      <c r="AV467" s="14" t="s">
        <v>78</v>
      </c>
      <c r="AW467" s="14" t="s">
        <v>30</v>
      </c>
      <c r="AX467" s="14" t="s">
        <v>68</v>
      </c>
      <c r="AY467" s="140" t="s">
        <v>168</v>
      </c>
    </row>
    <row r="468" spans="1:51" s="14" customFormat="1" ht="12">
      <c r="A468" s="311"/>
      <c r="B468" s="312"/>
      <c r="C468" s="311"/>
      <c r="D468" s="308" t="s">
        <v>179</v>
      </c>
      <c r="E468" s="313" t="s">
        <v>3</v>
      </c>
      <c r="F468" s="314" t="s">
        <v>2433</v>
      </c>
      <c r="G468" s="311"/>
      <c r="H468" s="315">
        <v>-4.224</v>
      </c>
      <c r="I468" s="268"/>
      <c r="J468" s="311"/>
      <c r="K468" s="311"/>
      <c r="L468" s="139"/>
      <c r="M468" s="141"/>
      <c r="N468" s="142"/>
      <c r="O468" s="142"/>
      <c r="P468" s="142"/>
      <c r="Q468" s="142"/>
      <c r="R468" s="142"/>
      <c r="S468" s="142"/>
      <c r="T468" s="143"/>
      <c r="AT468" s="140" t="s">
        <v>179</v>
      </c>
      <c r="AU468" s="140" t="s">
        <v>78</v>
      </c>
      <c r="AV468" s="14" t="s">
        <v>78</v>
      </c>
      <c r="AW468" s="14" t="s">
        <v>30</v>
      </c>
      <c r="AX468" s="14" t="s">
        <v>68</v>
      </c>
      <c r="AY468" s="140" t="s">
        <v>168</v>
      </c>
    </row>
    <row r="469" spans="1:51" s="16" customFormat="1" ht="12">
      <c r="A469" s="321"/>
      <c r="B469" s="322"/>
      <c r="C469" s="321"/>
      <c r="D469" s="308" t="s">
        <v>179</v>
      </c>
      <c r="E469" s="323" t="s">
        <v>3</v>
      </c>
      <c r="F469" s="324" t="s">
        <v>198</v>
      </c>
      <c r="G469" s="321"/>
      <c r="H469" s="325">
        <v>-32.384</v>
      </c>
      <c r="I469" s="270"/>
      <c r="J469" s="321"/>
      <c r="K469" s="321"/>
      <c r="L469" s="149"/>
      <c r="M469" s="151"/>
      <c r="N469" s="152"/>
      <c r="O469" s="152"/>
      <c r="P469" s="152"/>
      <c r="Q469" s="152"/>
      <c r="R469" s="152"/>
      <c r="S469" s="152"/>
      <c r="T469" s="153"/>
      <c r="AT469" s="150" t="s">
        <v>179</v>
      </c>
      <c r="AU469" s="150" t="s">
        <v>78</v>
      </c>
      <c r="AV469" s="16" t="s">
        <v>199</v>
      </c>
      <c r="AW469" s="16" t="s">
        <v>30</v>
      </c>
      <c r="AX469" s="16" t="s">
        <v>68</v>
      </c>
      <c r="AY469" s="150" t="s">
        <v>168</v>
      </c>
    </row>
    <row r="470" spans="1:51" s="15" customFormat="1" ht="12">
      <c r="A470" s="316"/>
      <c r="B470" s="317"/>
      <c r="C470" s="316"/>
      <c r="D470" s="308" t="s">
        <v>179</v>
      </c>
      <c r="E470" s="318" t="s">
        <v>3</v>
      </c>
      <c r="F470" s="319" t="s">
        <v>186</v>
      </c>
      <c r="G470" s="316"/>
      <c r="H470" s="320">
        <v>197.994</v>
      </c>
      <c r="I470" s="269"/>
      <c r="J470" s="316"/>
      <c r="K470" s="316"/>
      <c r="L470" s="144"/>
      <c r="M470" s="146"/>
      <c r="N470" s="147"/>
      <c r="O470" s="147"/>
      <c r="P470" s="147"/>
      <c r="Q470" s="147"/>
      <c r="R470" s="147"/>
      <c r="S470" s="147"/>
      <c r="T470" s="148"/>
      <c r="AT470" s="145" t="s">
        <v>179</v>
      </c>
      <c r="AU470" s="145" t="s">
        <v>78</v>
      </c>
      <c r="AV470" s="15" t="s">
        <v>175</v>
      </c>
      <c r="AW470" s="15" t="s">
        <v>30</v>
      </c>
      <c r="AX470" s="15" t="s">
        <v>76</v>
      </c>
      <c r="AY470" s="145" t="s">
        <v>168</v>
      </c>
    </row>
    <row r="471" spans="1:65" s="2" customFormat="1" ht="24.2" customHeight="1">
      <c r="A471" s="273"/>
      <c r="B471" s="276"/>
      <c r="C471" s="298" t="s">
        <v>648</v>
      </c>
      <c r="D471" s="298" t="s">
        <v>170</v>
      </c>
      <c r="E471" s="299" t="s">
        <v>2434</v>
      </c>
      <c r="F471" s="300" t="s">
        <v>2435</v>
      </c>
      <c r="G471" s="301" t="s">
        <v>263</v>
      </c>
      <c r="H471" s="302">
        <v>395.988</v>
      </c>
      <c r="I471" s="266"/>
      <c r="J471" s="303">
        <f>ROUND(I471*H471,2)</f>
        <v>0</v>
      </c>
      <c r="K471" s="300" t="s">
        <v>174</v>
      </c>
      <c r="L471" s="32"/>
      <c r="M471" s="126" t="s">
        <v>3</v>
      </c>
      <c r="N471" s="127" t="s">
        <v>39</v>
      </c>
      <c r="O471" s="128">
        <v>0.09</v>
      </c>
      <c r="P471" s="128">
        <f>O471*H471</f>
        <v>35.63892</v>
      </c>
      <c r="Q471" s="128">
        <v>0.0054</v>
      </c>
      <c r="R471" s="128">
        <f>Q471*H471</f>
        <v>2.1383352</v>
      </c>
      <c r="S471" s="128">
        <v>0</v>
      </c>
      <c r="T471" s="129">
        <f>S471*H471</f>
        <v>0</v>
      </c>
      <c r="U471" s="31"/>
      <c r="V471" s="31"/>
      <c r="W471" s="31"/>
      <c r="X471" s="31"/>
      <c r="Y471" s="31"/>
      <c r="Z471" s="31"/>
      <c r="AA471" s="31"/>
      <c r="AB471" s="31"/>
      <c r="AC471" s="31"/>
      <c r="AD471" s="31"/>
      <c r="AE471" s="31"/>
      <c r="AR471" s="130" t="s">
        <v>175</v>
      </c>
      <c r="AT471" s="130" t="s">
        <v>170</v>
      </c>
      <c r="AU471" s="130" t="s">
        <v>78</v>
      </c>
      <c r="AY471" s="19" t="s">
        <v>168</v>
      </c>
      <c r="BE471" s="131">
        <f>IF(N471="základní",J471,0)</f>
        <v>0</v>
      </c>
      <c r="BF471" s="131">
        <f>IF(N471="snížená",J471,0)</f>
        <v>0</v>
      </c>
      <c r="BG471" s="131">
        <f>IF(N471="zákl. přenesená",J471,0)</f>
        <v>0</v>
      </c>
      <c r="BH471" s="131">
        <f>IF(N471="sníž. přenesená",J471,0)</f>
        <v>0</v>
      </c>
      <c r="BI471" s="131">
        <f>IF(N471="nulová",J471,0)</f>
        <v>0</v>
      </c>
      <c r="BJ471" s="19" t="s">
        <v>76</v>
      </c>
      <c r="BK471" s="131">
        <f>ROUND(I471*H471,2)</f>
        <v>0</v>
      </c>
      <c r="BL471" s="19" t="s">
        <v>175</v>
      </c>
      <c r="BM471" s="130" t="s">
        <v>2436</v>
      </c>
    </row>
    <row r="472" spans="1:47" s="2" customFormat="1" ht="12">
      <c r="A472" s="273"/>
      <c r="B472" s="276"/>
      <c r="C472" s="273"/>
      <c r="D472" s="304" t="s">
        <v>177</v>
      </c>
      <c r="E472" s="273"/>
      <c r="F472" s="305" t="s">
        <v>2437</v>
      </c>
      <c r="G472" s="273"/>
      <c r="H472" s="273"/>
      <c r="I472" s="263"/>
      <c r="J472" s="273"/>
      <c r="K472" s="273"/>
      <c r="L472" s="32"/>
      <c r="M472" s="132"/>
      <c r="N472" s="133"/>
      <c r="O472" s="50"/>
      <c r="P472" s="50"/>
      <c r="Q472" s="50"/>
      <c r="R472" s="50"/>
      <c r="S472" s="50"/>
      <c r="T472" s="51"/>
      <c r="U472" s="31"/>
      <c r="V472" s="31"/>
      <c r="W472" s="31"/>
      <c r="X472" s="31"/>
      <c r="Y472" s="31"/>
      <c r="Z472" s="31"/>
      <c r="AA472" s="31"/>
      <c r="AB472" s="31"/>
      <c r="AC472" s="31"/>
      <c r="AD472" s="31"/>
      <c r="AE472" s="31"/>
      <c r="AT472" s="19" t="s">
        <v>177</v>
      </c>
      <c r="AU472" s="19" t="s">
        <v>78</v>
      </c>
    </row>
    <row r="473" spans="1:51" s="14" customFormat="1" ht="12">
      <c r="A473" s="311"/>
      <c r="B473" s="312"/>
      <c r="C473" s="311"/>
      <c r="D473" s="308" t="s">
        <v>179</v>
      </c>
      <c r="E473" s="311"/>
      <c r="F473" s="314" t="s">
        <v>2438</v>
      </c>
      <c r="G473" s="311"/>
      <c r="H473" s="315">
        <v>395.988</v>
      </c>
      <c r="I473" s="268"/>
      <c r="J473" s="311"/>
      <c r="K473" s="311"/>
      <c r="L473" s="139"/>
      <c r="M473" s="141"/>
      <c r="N473" s="142"/>
      <c r="O473" s="142"/>
      <c r="P473" s="142"/>
      <c r="Q473" s="142"/>
      <c r="R473" s="142"/>
      <c r="S473" s="142"/>
      <c r="T473" s="143"/>
      <c r="AT473" s="140" t="s">
        <v>179</v>
      </c>
      <c r="AU473" s="140" t="s">
        <v>78</v>
      </c>
      <c r="AV473" s="14" t="s">
        <v>78</v>
      </c>
      <c r="AW473" s="14" t="s">
        <v>4</v>
      </c>
      <c r="AX473" s="14" t="s">
        <v>76</v>
      </c>
      <c r="AY473" s="140" t="s">
        <v>168</v>
      </c>
    </row>
    <row r="474" spans="1:65" s="2" customFormat="1" ht="16.5" customHeight="1">
      <c r="A474" s="273"/>
      <c r="B474" s="276"/>
      <c r="C474" s="298" t="s">
        <v>653</v>
      </c>
      <c r="D474" s="298" t="s">
        <v>170</v>
      </c>
      <c r="E474" s="299" t="s">
        <v>2439</v>
      </c>
      <c r="F474" s="300" t="s">
        <v>2440</v>
      </c>
      <c r="G474" s="301" t="s">
        <v>263</v>
      </c>
      <c r="H474" s="302">
        <v>197.994</v>
      </c>
      <c r="I474" s="266"/>
      <c r="J474" s="303">
        <f>ROUND(I474*H474,2)</f>
        <v>0</v>
      </c>
      <c r="K474" s="300" t="s">
        <v>174</v>
      </c>
      <c r="L474" s="32"/>
      <c r="M474" s="126" t="s">
        <v>3</v>
      </c>
      <c r="N474" s="127" t="s">
        <v>39</v>
      </c>
      <c r="O474" s="128">
        <v>0.272</v>
      </c>
      <c r="P474" s="128">
        <f>O474*H474</f>
        <v>53.854368</v>
      </c>
      <c r="Q474" s="128">
        <v>0.004</v>
      </c>
      <c r="R474" s="128">
        <f>Q474*H474</f>
        <v>0.791976</v>
      </c>
      <c r="S474" s="128">
        <v>0</v>
      </c>
      <c r="T474" s="129">
        <f>S474*H474</f>
        <v>0</v>
      </c>
      <c r="U474" s="31"/>
      <c r="V474" s="31"/>
      <c r="W474" s="31"/>
      <c r="X474" s="31"/>
      <c r="Y474" s="31"/>
      <c r="Z474" s="31"/>
      <c r="AA474" s="31"/>
      <c r="AB474" s="31"/>
      <c r="AC474" s="31"/>
      <c r="AD474" s="31"/>
      <c r="AE474" s="31"/>
      <c r="AR474" s="130" t="s">
        <v>175</v>
      </c>
      <c r="AT474" s="130" t="s">
        <v>170</v>
      </c>
      <c r="AU474" s="130" t="s">
        <v>78</v>
      </c>
      <c r="AY474" s="19" t="s">
        <v>168</v>
      </c>
      <c r="BE474" s="131">
        <f>IF(N474="základní",J474,0)</f>
        <v>0</v>
      </c>
      <c r="BF474" s="131">
        <f>IF(N474="snížená",J474,0)</f>
        <v>0</v>
      </c>
      <c r="BG474" s="131">
        <f>IF(N474="zákl. přenesená",J474,0)</f>
        <v>0</v>
      </c>
      <c r="BH474" s="131">
        <f>IF(N474="sníž. přenesená",J474,0)</f>
        <v>0</v>
      </c>
      <c r="BI474" s="131">
        <f>IF(N474="nulová",J474,0)</f>
        <v>0</v>
      </c>
      <c r="BJ474" s="19" t="s">
        <v>76</v>
      </c>
      <c r="BK474" s="131">
        <f>ROUND(I474*H474,2)</f>
        <v>0</v>
      </c>
      <c r="BL474" s="19" t="s">
        <v>175</v>
      </c>
      <c r="BM474" s="130" t="s">
        <v>2441</v>
      </c>
    </row>
    <row r="475" spans="1:47" s="2" customFormat="1" ht="12">
      <c r="A475" s="273"/>
      <c r="B475" s="276"/>
      <c r="C475" s="273"/>
      <c r="D475" s="304" t="s">
        <v>177</v>
      </c>
      <c r="E475" s="273"/>
      <c r="F475" s="305" t="s">
        <v>2442</v>
      </c>
      <c r="G475" s="273"/>
      <c r="H475" s="273"/>
      <c r="I475" s="263"/>
      <c r="J475" s="273"/>
      <c r="K475" s="273"/>
      <c r="L475" s="32"/>
      <c r="M475" s="132"/>
      <c r="N475" s="133"/>
      <c r="O475" s="50"/>
      <c r="P475" s="50"/>
      <c r="Q475" s="50"/>
      <c r="R475" s="50"/>
      <c r="S475" s="50"/>
      <c r="T475" s="51"/>
      <c r="U475" s="31"/>
      <c r="V475" s="31"/>
      <c r="W475" s="31"/>
      <c r="X475" s="31"/>
      <c r="Y475" s="31"/>
      <c r="Z475" s="31"/>
      <c r="AA475" s="31"/>
      <c r="AB475" s="31"/>
      <c r="AC475" s="31"/>
      <c r="AD475" s="31"/>
      <c r="AE475" s="31"/>
      <c r="AT475" s="19" t="s">
        <v>177</v>
      </c>
      <c r="AU475" s="19" t="s">
        <v>78</v>
      </c>
    </row>
    <row r="476" spans="1:63" s="12" customFormat="1" ht="22.9" customHeight="1">
      <c r="A476" s="291"/>
      <c r="B476" s="292"/>
      <c r="C476" s="291"/>
      <c r="D476" s="293" t="s">
        <v>67</v>
      </c>
      <c r="E476" s="296" t="s">
        <v>486</v>
      </c>
      <c r="F476" s="296" t="s">
        <v>487</v>
      </c>
      <c r="G476" s="291"/>
      <c r="H476" s="291"/>
      <c r="I476" s="271"/>
      <c r="J476" s="297">
        <f>BK476</f>
        <v>0</v>
      </c>
      <c r="K476" s="291"/>
      <c r="L476" s="118"/>
      <c r="M476" s="120"/>
      <c r="N476" s="121"/>
      <c r="O476" s="121"/>
      <c r="P476" s="122">
        <f>SUM(P477:P486)</f>
        <v>0.5367999999999999</v>
      </c>
      <c r="Q476" s="121"/>
      <c r="R476" s="122">
        <f>SUM(R477:R486)</f>
        <v>0.000504</v>
      </c>
      <c r="S476" s="121"/>
      <c r="T476" s="123">
        <f>SUM(T477:T486)</f>
        <v>0</v>
      </c>
      <c r="AR476" s="119" t="s">
        <v>76</v>
      </c>
      <c r="AT476" s="124" t="s">
        <v>67</v>
      </c>
      <c r="AU476" s="124" t="s">
        <v>76</v>
      </c>
      <c r="AY476" s="119" t="s">
        <v>168</v>
      </c>
      <c r="BK476" s="125">
        <f>SUM(BK477:BK486)</f>
        <v>0</v>
      </c>
    </row>
    <row r="477" spans="1:65" s="2" customFormat="1" ht="24.2" customHeight="1">
      <c r="A477" s="273"/>
      <c r="B477" s="276"/>
      <c r="C477" s="298" t="s">
        <v>658</v>
      </c>
      <c r="D477" s="298" t="s">
        <v>170</v>
      </c>
      <c r="E477" s="299" t="s">
        <v>2443</v>
      </c>
      <c r="F477" s="300" t="s">
        <v>2444</v>
      </c>
      <c r="G477" s="301" t="s">
        <v>263</v>
      </c>
      <c r="H477" s="302">
        <v>1.9</v>
      </c>
      <c r="I477" s="266"/>
      <c r="J477" s="303">
        <f>ROUND(I477*H477,2)</f>
        <v>0</v>
      </c>
      <c r="K477" s="300" t="s">
        <v>174</v>
      </c>
      <c r="L477" s="32"/>
      <c r="M477" s="126" t="s">
        <v>3</v>
      </c>
      <c r="N477" s="127" t="s">
        <v>39</v>
      </c>
      <c r="O477" s="128">
        <v>0.04</v>
      </c>
      <c r="P477" s="128">
        <f>O477*H477</f>
        <v>0.076</v>
      </c>
      <c r="Q477" s="128">
        <v>0</v>
      </c>
      <c r="R477" s="128">
        <f>Q477*H477</f>
        <v>0</v>
      </c>
      <c r="S477" s="128">
        <v>0</v>
      </c>
      <c r="T477" s="129">
        <f>S477*H477</f>
        <v>0</v>
      </c>
      <c r="U477" s="31"/>
      <c r="V477" s="31"/>
      <c r="W477" s="31"/>
      <c r="X477" s="31"/>
      <c r="Y477" s="31"/>
      <c r="Z477" s="31"/>
      <c r="AA477" s="31"/>
      <c r="AB477" s="31"/>
      <c r="AC477" s="31"/>
      <c r="AD477" s="31"/>
      <c r="AE477" s="31"/>
      <c r="AR477" s="130" t="s">
        <v>175</v>
      </c>
      <c r="AT477" s="130" t="s">
        <v>170</v>
      </c>
      <c r="AU477" s="130" t="s">
        <v>78</v>
      </c>
      <c r="AY477" s="19" t="s">
        <v>168</v>
      </c>
      <c r="BE477" s="131">
        <f>IF(N477="základní",J477,0)</f>
        <v>0</v>
      </c>
      <c r="BF477" s="131">
        <f>IF(N477="snížená",J477,0)</f>
        <v>0</v>
      </c>
      <c r="BG477" s="131">
        <f>IF(N477="zákl. přenesená",J477,0)</f>
        <v>0</v>
      </c>
      <c r="BH477" s="131">
        <f>IF(N477="sníž. přenesená",J477,0)</f>
        <v>0</v>
      </c>
      <c r="BI477" s="131">
        <f>IF(N477="nulová",J477,0)</f>
        <v>0</v>
      </c>
      <c r="BJ477" s="19" t="s">
        <v>76</v>
      </c>
      <c r="BK477" s="131">
        <f>ROUND(I477*H477,2)</f>
        <v>0</v>
      </c>
      <c r="BL477" s="19" t="s">
        <v>175</v>
      </c>
      <c r="BM477" s="130" t="s">
        <v>2445</v>
      </c>
    </row>
    <row r="478" spans="1:47" s="2" customFormat="1" ht="12">
      <c r="A478" s="273"/>
      <c r="B478" s="276"/>
      <c r="C478" s="273"/>
      <c r="D478" s="304" t="s">
        <v>177</v>
      </c>
      <c r="E478" s="273"/>
      <c r="F478" s="305" t="s">
        <v>2446</v>
      </c>
      <c r="G478" s="273"/>
      <c r="H478" s="273"/>
      <c r="I478" s="263"/>
      <c r="J478" s="273"/>
      <c r="K478" s="273"/>
      <c r="L478" s="32"/>
      <c r="M478" s="132"/>
      <c r="N478" s="133"/>
      <c r="O478" s="50"/>
      <c r="P478" s="50"/>
      <c r="Q478" s="50"/>
      <c r="R478" s="50"/>
      <c r="S478" s="50"/>
      <c r="T478" s="51"/>
      <c r="U478" s="31"/>
      <c r="V478" s="31"/>
      <c r="W478" s="31"/>
      <c r="X478" s="31"/>
      <c r="Y478" s="31"/>
      <c r="Z478" s="31"/>
      <c r="AA478" s="31"/>
      <c r="AB478" s="31"/>
      <c r="AC478" s="31"/>
      <c r="AD478" s="31"/>
      <c r="AE478" s="31"/>
      <c r="AT478" s="19" t="s">
        <v>177</v>
      </c>
      <c r="AU478" s="19" t="s">
        <v>78</v>
      </c>
    </row>
    <row r="479" spans="1:51" s="13" customFormat="1" ht="12">
      <c r="A479" s="306"/>
      <c r="B479" s="307"/>
      <c r="C479" s="306"/>
      <c r="D479" s="308" t="s">
        <v>179</v>
      </c>
      <c r="E479" s="309" t="s">
        <v>3</v>
      </c>
      <c r="F479" s="310" t="s">
        <v>2302</v>
      </c>
      <c r="G479" s="306"/>
      <c r="H479" s="309" t="s">
        <v>3</v>
      </c>
      <c r="I479" s="267"/>
      <c r="J479" s="306"/>
      <c r="K479" s="306"/>
      <c r="L479" s="134"/>
      <c r="M479" s="136"/>
      <c r="N479" s="137"/>
      <c r="O479" s="137"/>
      <c r="P479" s="137"/>
      <c r="Q479" s="137"/>
      <c r="R479" s="137"/>
      <c r="S479" s="137"/>
      <c r="T479" s="138"/>
      <c r="AT479" s="135" t="s">
        <v>179</v>
      </c>
      <c r="AU479" s="135" t="s">
        <v>78</v>
      </c>
      <c r="AV479" s="13" t="s">
        <v>76</v>
      </c>
      <c r="AW479" s="13" t="s">
        <v>30</v>
      </c>
      <c r="AX479" s="13" t="s">
        <v>68</v>
      </c>
      <c r="AY479" s="135" t="s">
        <v>168</v>
      </c>
    </row>
    <row r="480" spans="1:51" s="14" customFormat="1" ht="12">
      <c r="A480" s="311"/>
      <c r="B480" s="312"/>
      <c r="C480" s="311"/>
      <c r="D480" s="308" t="s">
        <v>179</v>
      </c>
      <c r="E480" s="313" t="s">
        <v>3</v>
      </c>
      <c r="F480" s="314" t="s">
        <v>2303</v>
      </c>
      <c r="G480" s="311"/>
      <c r="H480" s="315">
        <v>1.9</v>
      </c>
      <c r="I480" s="268"/>
      <c r="J480" s="311"/>
      <c r="K480" s="311"/>
      <c r="L480" s="139"/>
      <c r="M480" s="141"/>
      <c r="N480" s="142"/>
      <c r="O480" s="142"/>
      <c r="P480" s="142"/>
      <c r="Q480" s="142"/>
      <c r="R480" s="142"/>
      <c r="S480" s="142"/>
      <c r="T480" s="143"/>
      <c r="AT480" s="140" t="s">
        <v>179</v>
      </c>
      <c r="AU480" s="140" t="s">
        <v>78</v>
      </c>
      <c r="AV480" s="14" t="s">
        <v>78</v>
      </c>
      <c r="AW480" s="14" t="s">
        <v>30</v>
      </c>
      <c r="AX480" s="14" t="s">
        <v>76</v>
      </c>
      <c r="AY480" s="140" t="s">
        <v>168</v>
      </c>
    </row>
    <row r="481" spans="1:65" s="2" customFormat="1" ht="33" customHeight="1">
      <c r="A481" s="273"/>
      <c r="B481" s="276"/>
      <c r="C481" s="298" t="s">
        <v>663</v>
      </c>
      <c r="D481" s="298" t="s">
        <v>170</v>
      </c>
      <c r="E481" s="299" t="s">
        <v>2447</v>
      </c>
      <c r="F481" s="300" t="s">
        <v>2329</v>
      </c>
      <c r="G481" s="301" t="s">
        <v>335</v>
      </c>
      <c r="H481" s="302">
        <v>4.8</v>
      </c>
      <c r="I481" s="266"/>
      <c r="J481" s="303">
        <f>ROUND(I481*H481,2)</f>
        <v>0</v>
      </c>
      <c r="K481" s="300" t="s">
        <v>174</v>
      </c>
      <c r="L481" s="32"/>
      <c r="M481" s="126" t="s">
        <v>3</v>
      </c>
      <c r="N481" s="127" t="s">
        <v>39</v>
      </c>
      <c r="O481" s="128">
        <v>0.096</v>
      </c>
      <c r="P481" s="128">
        <f>O481*H481</f>
        <v>0.4608</v>
      </c>
      <c r="Q481" s="128">
        <v>0</v>
      </c>
      <c r="R481" s="128">
        <f>Q481*H481</f>
        <v>0</v>
      </c>
      <c r="S481" s="128">
        <v>0</v>
      </c>
      <c r="T481" s="129">
        <f>S481*H481</f>
        <v>0</v>
      </c>
      <c r="U481" s="31"/>
      <c r="V481" s="31"/>
      <c r="W481" s="31"/>
      <c r="X481" s="31"/>
      <c r="Y481" s="31"/>
      <c r="Z481" s="31"/>
      <c r="AA481" s="31"/>
      <c r="AB481" s="31"/>
      <c r="AC481" s="31"/>
      <c r="AD481" s="31"/>
      <c r="AE481" s="31"/>
      <c r="AR481" s="130" t="s">
        <v>175</v>
      </c>
      <c r="AT481" s="130" t="s">
        <v>170</v>
      </c>
      <c r="AU481" s="130" t="s">
        <v>78</v>
      </c>
      <c r="AY481" s="19" t="s">
        <v>168</v>
      </c>
      <c r="BE481" s="131">
        <f>IF(N481="základní",J481,0)</f>
        <v>0</v>
      </c>
      <c r="BF481" s="131">
        <f>IF(N481="snížená",J481,0)</f>
        <v>0</v>
      </c>
      <c r="BG481" s="131">
        <f>IF(N481="zákl. přenesená",J481,0)</f>
        <v>0</v>
      </c>
      <c r="BH481" s="131">
        <f>IF(N481="sníž. přenesená",J481,0)</f>
        <v>0</v>
      </c>
      <c r="BI481" s="131">
        <f>IF(N481="nulová",J481,0)</f>
        <v>0</v>
      </c>
      <c r="BJ481" s="19" t="s">
        <v>76</v>
      </c>
      <c r="BK481" s="131">
        <f>ROUND(I481*H481,2)</f>
        <v>0</v>
      </c>
      <c r="BL481" s="19" t="s">
        <v>175</v>
      </c>
      <c r="BM481" s="130" t="s">
        <v>2448</v>
      </c>
    </row>
    <row r="482" spans="1:47" s="2" customFormat="1" ht="12">
      <c r="A482" s="273"/>
      <c r="B482" s="276"/>
      <c r="C482" s="273"/>
      <c r="D482" s="304" t="s">
        <v>177</v>
      </c>
      <c r="E482" s="273"/>
      <c r="F482" s="305" t="s">
        <v>2449</v>
      </c>
      <c r="G482" s="273"/>
      <c r="H482" s="273"/>
      <c r="I482" s="263"/>
      <c r="J482" s="273"/>
      <c r="K482" s="273"/>
      <c r="L482" s="32"/>
      <c r="M482" s="132"/>
      <c r="N482" s="133"/>
      <c r="O482" s="50"/>
      <c r="P482" s="50"/>
      <c r="Q482" s="50"/>
      <c r="R482" s="50"/>
      <c r="S482" s="50"/>
      <c r="T482" s="51"/>
      <c r="U482" s="31"/>
      <c r="V482" s="31"/>
      <c r="W482" s="31"/>
      <c r="X482" s="31"/>
      <c r="Y482" s="31"/>
      <c r="Z482" s="31"/>
      <c r="AA482" s="31"/>
      <c r="AB482" s="31"/>
      <c r="AC482" s="31"/>
      <c r="AD482" s="31"/>
      <c r="AE482" s="31"/>
      <c r="AT482" s="19" t="s">
        <v>177</v>
      </c>
      <c r="AU482" s="19" t="s">
        <v>78</v>
      </c>
    </row>
    <row r="483" spans="1:51" s="13" customFormat="1" ht="12">
      <c r="A483" s="306"/>
      <c r="B483" s="307"/>
      <c r="C483" s="306"/>
      <c r="D483" s="308" t="s">
        <v>179</v>
      </c>
      <c r="E483" s="309" t="s">
        <v>3</v>
      </c>
      <c r="F483" s="310" t="s">
        <v>2302</v>
      </c>
      <c r="G483" s="306"/>
      <c r="H483" s="309" t="s">
        <v>3</v>
      </c>
      <c r="I483" s="267"/>
      <c r="J483" s="306"/>
      <c r="K483" s="306"/>
      <c r="L483" s="134"/>
      <c r="M483" s="136"/>
      <c r="N483" s="137"/>
      <c r="O483" s="137"/>
      <c r="P483" s="137"/>
      <c r="Q483" s="137"/>
      <c r="R483" s="137"/>
      <c r="S483" s="137"/>
      <c r="T483" s="138"/>
      <c r="AT483" s="135" t="s">
        <v>179</v>
      </c>
      <c r="AU483" s="135" t="s">
        <v>78</v>
      </c>
      <c r="AV483" s="13" t="s">
        <v>76</v>
      </c>
      <c r="AW483" s="13" t="s">
        <v>30</v>
      </c>
      <c r="AX483" s="13" t="s">
        <v>68</v>
      </c>
      <c r="AY483" s="135" t="s">
        <v>168</v>
      </c>
    </row>
    <row r="484" spans="1:51" s="14" customFormat="1" ht="12">
      <c r="A484" s="311"/>
      <c r="B484" s="312"/>
      <c r="C484" s="311"/>
      <c r="D484" s="308" t="s">
        <v>179</v>
      </c>
      <c r="E484" s="313" t="s">
        <v>3</v>
      </c>
      <c r="F484" s="314" t="s">
        <v>2331</v>
      </c>
      <c r="G484" s="311"/>
      <c r="H484" s="315">
        <v>4.8</v>
      </c>
      <c r="I484" s="268"/>
      <c r="J484" s="311"/>
      <c r="K484" s="311"/>
      <c r="L484" s="139"/>
      <c r="M484" s="141"/>
      <c r="N484" s="142"/>
      <c r="O484" s="142"/>
      <c r="P484" s="142"/>
      <c r="Q484" s="142"/>
      <c r="R484" s="142"/>
      <c r="S484" s="142"/>
      <c r="T484" s="143"/>
      <c r="AT484" s="140" t="s">
        <v>179</v>
      </c>
      <c r="AU484" s="140" t="s">
        <v>78</v>
      </c>
      <c r="AV484" s="14" t="s">
        <v>78</v>
      </c>
      <c r="AW484" s="14" t="s">
        <v>30</v>
      </c>
      <c r="AX484" s="14" t="s">
        <v>76</v>
      </c>
      <c r="AY484" s="140" t="s">
        <v>168</v>
      </c>
    </row>
    <row r="485" spans="1:65" s="2" customFormat="1" ht="16.5" customHeight="1">
      <c r="A485" s="273"/>
      <c r="B485" s="276"/>
      <c r="C485" s="326" t="s">
        <v>668</v>
      </c>
      <c r="D485" s="326" t="s">
        <v>332</v>
      </c>
      <c r="E485" s="327" t="s">
        <v>2450</v>
      </c>
      <c r="F485" s="328" t="s">
        <v>2451</v>
      </c>
      <c r="G485" s="329" t="s">
        <v>335</v>
      </c>
      <c r="H485" s="330">
        <v>5.04</v>
      </c>
      <c r="I485" s="272"/>
      <c r="J485" s="331">
        <f>ROUND(I485*H485,2)</f>
        <v>0</v>
      </c>
      <c r="K485" s="328" t="s">
        <v>174</v>
      </c>
      <c r="L485" s="154"/>
      <c r="M485" s="155" t="s">
        <v>3</v>
      </c>
      <c r="N485" s="156" t="s">
        <v>39</v>
      </c>
      <c r="O485" s="128">
        <v>0</v>
      </c>
      <c r="P485" s="128">
        <f>O485*H485</f>
        <v>0</v>
      </c>
      <c r="Q485" s="128">
        <v>0.0001</v>
      </c>
      <c r="R485" s="128">
        <f>Q485*H485</f>
        <v>0.000504</v>
      </c>
      <c r="S485" s="128">
        <v>0</v>
      </c>
      <c r="T485" s="129">
        <f>S485*H485</f>
        <v>0</v>
      </c>
      <c r="U485" s="31"/>
      <c r="V485" s="31"/>
      <c r="W485" s="31"/>
      <c r="X485" s="31"/>
      <c r="Y485" s="31"/>
      <c r="Z485" s="31"/>
      <c r="AA485" s="31"/>
      <c r="AB485" s="31"/>
      <c r="AC485" s="31"/>
      <c r="AD485" s="31"/>
      <c r="AE485" s="31"/>
      <c r="AR485" s="130" t="s">
        <v>235</v>
      </c>
      <c r="AT485" s="130" t="s">
        <v>332</v>
      </c>
      <c r="AU485" s="130" t="s">
        <v>78</v>
      </c>
      <c r="AY485" s="19" t="s">
        <v>168</v>
      </c>
      <c r="BE485" s="131">
        <f>IF(N485="základní",J485,0)</f>
        <v>0</v>
      </c>
      <c r="BF485" s="131">
        <f>IF(N485="snížená",J485,0)</f>
        <v>0</v>
      </c>
      <c r="BG485" s="131">
        <f>IF(N485="zákl. přenesená",J485,0)</f>
        <v>0</v>
      </c>
      <c r="BH485" s="131">
        <f>IF(N485="sníž. přenesená",J485,0)</f>
        <v>0</v>
      </c>
      <c r="BI485" s="131">
        <f>IF(N485="nulová",J485,0)</f>
        <v>0</v>
      </c>
      <c r="BJ485" s="19" t="s">
        <v>76</v>
      </c>
      <c r="BK485" s="131">
        <f>ROUND(I485*H485,2)</f>
        <v>0</v>
      </c>
      <c r="BL485" s="19" t="s">
        <v>175</v>
      </c>
      <c r="BM485" s="130" t="s">
        <v>2452</v>
      </c>
    </row>
    <row r="486" spans="1:51" s="14" customFormat="1" ht="12">
      <c r="A486" s="311"/>
      <c r="B486" s="312"/>
      <c r="C486" s="311"/>
      <c r="D486" s="308" t="s">
        <v>179</v>
      </c>
      <c r="E486" s="311"/>
      <c r="F486" s="314" t="s">
        <v>2335</v>
      </c>
      <c r="G486" s="311"/>
      <c r="H486" s="315">
        <v>5.04</v>
      </c>
      <c r="I486" s="268"/>
      <c r="J486" s="311"/>
      <c r="K486" s="311"/>
      <c r="L486" s="139"/>
      <c r="M486" s="141"/>
      <c r="N486" s="142"/>
      <c r="O486" s="142"/>
      <c r="P486" s="142"/>
      <c r="Q486" s="142"/>
      <c r="R486" s="142"/>
      <c r="S486" s="142"/>
      <c r="T486" s="143"/>
      <c r="AT486" s="140" t="s">
        <v>179</v>
      </c>
      <c r="AU486" s="140" t="s">
        <v>78</v>
      </c>
      <c r="AV486" s="14" t="s">
        <v>78</v>
      </c>
      <c r="AW486" s="14" t="s">
        <v>4</v>
      </c>
      <c r="AX486" s="14" t="s">
        <v>76</v>
      </c>
      <c r="AY486" s="140" t="s">
        <v>168</v>
      </c>
    </row>
    <row r="487" spans="1:63" s="12" customFormat="1" ht="22.9" customHeight="1">
      <c r="A487" s="291"/>
      <c r="B487" s="292"/>
      <c r="C487" s="291"/>
      <c r="D487" s="293" t="s">
        <v>67</v>
      </c>
      <c r="E487" s="296" t="s">
        <v>575</v>
      </c>
      <c r="F487" s="296" t="s">
        <v>576</v>
      </c>
      <c r="G487" s="291"/>
      <c r="H487" s="291"/>
      <c r="I487" s="271"/>
      <c r="J487" s="297">
        <f>BK487</f>
        <v>0</v>
      </c>
      <c r="K487" s="291"/>
      <c r="L487" s="118"/>
      <c r="M487" s="120"/>
      <c r="N487" s="121"/>
      <c r="O487" s="121"/>
      <c r="P487" s="122">
        <f>SUM(P488:P558)</f>
        <v>74.38441900000001</v>
      </c>
      <c r="Q487" s="121"/>
      <c r="R487" s="122">
        <f>SUM(R488:R558)</f>
        <v>33.93496145</v>
      </c>
      <c r="S487" s="121"/>
      <c r="T487" s="123">
        <f>SUM(T488:T558)</f>
        <v>0</v>
      </c>
      <c r="AR487" s="119" t="s">
        <v>76</v>
      </c>
      <c r="AT487" s="124" t="s">
        <v>67</v>
      </c>
      <c r="AU487" s="124" t="s">
        <v>76</v>
      </c>
      <c r="AY487" s="119" t="s">
        <v>168</v>
      </c>
      <c r="BK487" s="125">
        <f>SUM(BK488:BK558)</f>
        <v>0</v>
      </c>
    </row>
    <row r="488" spans="1:65" s="2" customFormat="1" ht="21.75" customHeight="1">
      <c r="A488" s="273"/>
      <c r="B488" s="276"/>
      <c r="C488" s="298" t="s">
        <v>674</v>
      </c>
      <c r="D488" s="298" t="s">
        <v>170</v>
      </c>
      <c r="E488" s="299" t="s">
        <v>2453</v>
      </c>
      <c r="F488" s="300" t="s">
        <v>2454</v>
      </c>
      <c r="G488" s="301" t="s">
        <v>173</v>
      </c>
      <c r="H488" s="302">
        <v>5.112</v>
      </c>
      <c r="I488" s="266"/>
      <c r="J488" s="303">
        <f>ROUND(I488*H488,2)</f>
        <v>0</v>
      </c>
      <c r="K488" s="300" t="s">
        <v>174</v>
      </c>
      <c r="L488" s="32"/>
      <c r="M488" s="126" t="s">
        <v>3</v>
      </c>
      <c r="N488" s="127" t="s">
        <v>39</v>
      </c>
      <c r="O488" s="128">
        <v>3.213</v>
      </c>
      <c r="P488" s="128">
        <f>O488*H488</f>
        <v>16.424856000000002</v>
      </c>
      <c r="Q488" s="128">
        <v>2.50187</v>
      </c>
      <c r="R488" s="128">
        <f>Q488*H488</f>
        <v>12.78955944</v>
      </c>
      <c r="S488" s="128">
        <v>0</v>
      </c>
      <c r="T488" s="129">
        <f>S488*H488</f>
        <v>0</v>
      </c>
      <c r="U488" s="31"/>
      <c r="V488" s="31"/>
      <c r="W488" s="31"/>
      <c r="X488" s="31"/>
      <c r="Y488" s="31"/>
      <c r="Z488" s="31"/>
      <c r="AA488" s="31"/>
      <c r="AB488" s="31"/>
      <c r="AC488" s="31"/>
      <c r="AD488" s="31"/>
      <c r="AE488" s="31"/>
      <c r="AR488" s="130" t="s">
        <v>175</v>
      </c>
      <c r="AT488" s="130" t="s">
        <v>170</v>
      </c>
      <c r="AU488" s="130" t="s">
        <v>78</v>
      </c>
      <c r="AY488" s="19" t="s">
        <v>168</v>
      </c>
      <c r="BE488" s="131">
        <f>IF(N488="základní",J488,0)</f>
        <v>0</v>
      </c>
      <c r="BF488" s="131">
        <f>IF(N488="snížená",J488,0)</f>
        <v>0</v>
      </c>
      <c r="BG488" s="131">
        <f>IF(N488="zákl. přenesená",J488,0)</f>
        <v>0</v>
      </c>
      <c r="BH488" s="131">
        <f>IF(N488="sníž. přenesená",J488,0)</f>
        <v>0</v>
      </c>
      <c r="BI488" s="131">
        <f>IF(N488="nulová",J488,0)</f>
        <v>0</v>
      </c>
      <c r="BJ488" s="19" t="s">
        <v>76</v>
      </c>
      <c r="BK488" s="131">
        <f>ROUND(I488*H488,2)</f>
        <v>0</v>
      </c>
      <c r="BL488" s="19" t="s">
        <v>175</v>
      </c>
      <c r="BM488" s="130" t="s">
        <v>2455</v>
      </c>
    </row>
    <row r="489" spans="1:47" s="2" customFormat="1" ht="12">
      <c r="A489" s="273"/>
      <c r="B489" s="276"/>
      <c r="C489" s="273"/>
      <c r="D489" s="304" t="s">
        <v>177</v>
      </c>
      <c r="E489" s="273"/>
      <c r="F489" s="305" t="s">
        <v>2456</v>
      </c>
      <c r="G489" s="273"/>
      <c r="H489" s="273"/>
      <c r="I489" s="263"/>
      <c r="J489" s="273"/>
      <c r="K489" s="273"/>
      <c r="L489" s="32"/>
      <c r="M489" s="132"/>
      <c r="N489" s="133"/>
      <c r="O489" s="50"/>
      <c r="P489" s="50"/>
      <c r="Q489" s="50"/>
      <c r="R489" s="50"/>
      <c r="S489" s="50"/>
      <c r="T489" s="51"/>
      <c r="U489" s="31"/>
      <c r="V489" s="31"/>
      <c r="W489" s="31"/>
      <c r="X489" s="31"/>
      <c r="Y489" s="31"/>
      <c r="Z489" s="31"/>
      <c r="AA489" s="31"/>
      <c r="AB489" s="31"/>
      <c r="AC489" s="31"/>
      <c r="AD489" s="31"/>
      <c r="AE489" s="31"/>
      <c r="AT489" s="19" t="s">
        <v>177</v>
      </c>
      <c r="AU489" s="19" t="s">
        <v>78</v>
      </c>
    </row>
    <row r="490" spans="1:51" s="13" customFormat="1" ht="12">
      <c r="A490" s="306"/>
      <c r="B490" s="307"/>
      <c r="C490" s="306"/>
      <c r="D490" s="308" t="s">
        <v>179</v>
      </c>
      <c r="E490" s="309" t="s">
        <v>3</v>
      </c>
      <c r="F490" s="310" t="s">
        <v>2457</v>
      </c>
      <c r="G490" s="306"/>
      <c r="H490" s="309" t="s">
        <v>3</v>
      </c>
      <c r="I490" s="267"/>
      <c r="J490" s="306"/>
      <c r="K490" s="306"/>
      <c r="L490" s="134"/>
      <c r="M490" s="136"/>
      <c r="N490" s="137"/>
      <c r="O490" s="137"/>
      <c r="P490" s="137"/>
      <c r="Q490" s="137"/>
      <c r="R490" s="137"/>
      <c r="S490" s="137"/>
      <c r="T490" s="138"/>
      <c r="AT490" s="135" t="s">
        <v>179</v>
      </c>
      <c r="AU490" s="135" t="s">
        <v>78</v>
      </c>
      <c r="AV490" s="13" t="s">
        <v>76</v>
      </c>
      <c r="AW490" s="13" t="s">
        <v>30</v>
      </c>
      <c r="AX490" s="13" t="s">
        <v>68</v>
      </c>
      <c r="AY490" s="135" t="s">
        <v>168</v>
      </c>
    </row>
    <row r="491" spans="1:51" s="13" customFormat="1" ht="12">
      <c r="A491" s="306"/>
      <c r="B491" s="307"/>
      <c r="C491" s="306"/>
      <c r="D491" s="308" t="s">
        <v>179</v>
      </c>
      <c r="E491" s="309" t="s">
        <v>3</v>
      </c>
      <c r="F491" s="310" t="s">
        <v>2458</v>
      </c>
      <c r="G491" s="306"/>
      <c r="H491" s="309" t="s">
        <v>3</v>
      </c>
      <c r="I491" s="267"/>
      <c r="J491" s="306"/>
      <c r="K491" s="306"/>
      <c r="L491" s="134"/>
      <c r="M491" s="136"/>
      <c r="N491" s="137"/>
      <c r="O491" s="137"/>
      <c r="P491" s="137"/>
      <c r="Q491" s="137"/>
      <c r="R491" s="137"/>
      <c r="S491" s="137"/>
      <c r="T491" s="138"/>
      <c r="AT491" s="135" t="s">
        <v>179</v>
      </c>
      <c r="AU491" s="135" t="s">
        <v>78</v>
      </c>
      <c r="AV491" s="13" t="s">
        <v>76</v>
      </c>
      <c r="AW491" s="13" t="s">
        <v>30</v>
      </c>
      <c r="AX491" s="13" t="s">
        <v>68</v>
      </c>
      <c r="AY491" s="135" t="s">
        <v>168</v>
      </c>
    </row>
    <row r="492" spans="1:51" s="14" customFormat="1" ht="12">
      <c r="A492" s="311"/>
      <c r="B492" s="312"/>
      <c r="C492" s="311"/>
      <c r="D492" s="308" t="s">
        <v>179</v>
      </c>
      <c r="E492" s="313" t="s">
        <v>3</v>
      </c>
      <c r="F492" s="314" t="s">
        <v>2459</v>
      </c>
      <c r="G492" s="311"/>
      <c r="H492" s="315">
        <v>0.786</v>
      </c>
      <c r="I492" s="268"/>
      <c r="J492" s="311"/>
      <c r="K492" s="311"/>
      <c r="L492" s="139"/>
      <c r="M492" s="141"/>
      <c r="N492" s="142"/>
      <c r="O492" s="142"/>
      <c r="P492" s="142"/>
      <c r="Q492" s="142"/>
      <c r="R492" s="142"/>
      <c r="S492" s="142"/>
      <c r="T492" s="143"/>
      <c r="AT492" s="140" t="s">
        <v>179</v>
      </c>
      <c r="AU492" s="140" t="s">
        <v>78</v>
      </c>
      <c r="AV492" s="14" t="s">
        <v>78</v>
      </c>
      <c r="AW492" s="14" t="s">
        <v>30</v>
      </c>
      <c r="AX492" s="14" t="s">
        <v>68</v>
      </c>
      <c r="AY492" s="140" t="s">
        <v>168</v>
      </c>
    </row>
    <row r="493" spans="1:51" s="14" customFormat="1" ht="12">
      <c r="A493" s="311"/>
      <c r="B493" s="312"/>
      <c r="C493" s="311"/>
      <c r="D493" s="308" t="s">
        <v>179</v>
      </c>
      <c r="E493" s="313" t="s">
        <v>3</v>
      </c>
      <c r="F493" s="314" t="s">
        <v>2460</v>
      </c>
      <c r="G493" s="311"/>
      <c r="H493" s="315">
        <v>0.588</v>
      </c>
      <c r="I493" s="268"/>
      <c r="J493" s="311"/>
      <c r="K493" s="311"/>
      <c r="L493" s="139"/>
      <c r="M493" s="141"/>
      <c r="N493" s="142"/>
      <c r="O493" s="142"/>
      <c r="P493" s="142"/>
      <c r="Q493" s="142"/>
      <c r="R493" s="142"/>
      <c r="S493" s="142"/>
      <c r="T493" s="143"/>
      <c r="AT493" s="140" t="s">
        <v>179</v>
      </c>
      <c r="AU493" s="140" t="s">
        <v>78</v>
      </c>
      <c r="AV493" s="14" t="s">
        <v>78</v>
      </c>
      <c r="AW493" s="14" t="s">
        <v>30</v>
      </c>
      <c r="AX493" s="14" t="s">
        <v>68</v>
      </c>
      <c r="AY493" s="140" t="s">
        <v>168</v>
      </c>
    </row>
    <row r="494" spans="1:51" s="14" customFormat="1" ht="12">
      <c r="A494" s="311"/>
      <c r="B494" s="312"/>
      <c r="C494" s="311"/>
      <c r="D494" s="308" t="s">
        <v>179</v>
      </c>
      <c r="E494" s="313" t="s">
        <v>3</v>
      </c>
      <c r="F494" s="314" t="s">
        <v>2461</v>
      </c>
      <c r="G494" s="311"/>
      <c r="H494" s="315">
        <v>0.78</v>
      </c>
      <c r="I494" s="268"/>
      <c r="J494" s="311"/>
      <c r="K494" s="311"/>
      <c r="L494" s="139"/>
      <c r="M494" s="141"/>
      <c r="N494" s="142"/>
      <c r="O494" s="142"/>
      <c r="P494" s="142"/>
      <c r="Q494" s="142"/>
      <c r="R494" s="142"/>
      <c r="S494" s="142"/>
      <c r="T494" s="143"/>
      <c r="AT494" s="140" t="s">
        <v>179</v>
      </c>
      <c r="AU494" s="140" t="s">
        <v>78</v>
      </c>
      <c r="AV494" s="14" t="s">
        <v>78</v>
      </c>
      <c r="AW494" s="14" t="s">
        <v>30</v>
      </c>
      <c r="AX494" s="14" t="s">
        <v>68</v>
      </c>
      <c r="AY494" s="140" t="s">
        <v>168</v>
      </c>
    </row>
    <row r="495" spans="1:51" s="14" customFormat="1" ht="12">
      <c r="A495" s="311"/>
      <c r="B495" s="312"/>
      <c r="C495" s="311"/>
      <c r="D495" s="308" t="s">
        <v>179</v>
      </c>
      <c r="E495" s="313" t="s">
        <v>3</v>
      </c>
      <c r="F495" s="314" t="s">
        <v>2462</v>
      </c>
      <c r="G495" s="311"/>
      <c r="H495" s="315">
        <v>1.086</v>
      </c>
      <c r="I495" s="268"/>
      <c r="J495" s="311"/>
      <c r="K495" s="311"/>
      <c r="L495" s="139"/>
      <c r="M495" s="141"/>
      <c r="N495" s="142"/>
      <c r="O495" s="142"/>
      <c r="P495" s="142"/>
      <c r="Q495" s="142"/>
      <c r="R495" s="142"/>
      <c r="S495" s="142"/>
      <c r="T495" s="143"/>
      <c r="AT495" s="140" t="s">
        <v>179</v>
      </c>
      <c r="AU495" s="140" t="s">
        <v>78</v>
      </c>
      <c r="AV495" s="14" t="s">
        <v>78</v>
      </c>
      <c r="AW495" s="14" t="s">
        <v>30</v>
      </c>
      <c r="AX495" s="14" t="s">
        <v>68</v>
      </c>
      <c r="AY495" s="140" t="s">
        <v>168</v>
      </c>
    </row>
    <row r="496" spans="1:51" s="14" customFormat="1" ht="12">
      <c r="A496" s="311"/>
      <c r="B496" s="312"/>
      <c r="C496" s="311"/>
      <c r="D496" s="308" t="s">
        <v>179</v>
      </c>
      <c r="E496" s="313" t="s">
        <v>3</v>
      </c>
      <c r="F496" s="314" t="s">
        <v>2463</v>
      </c>
      <c r="G496" s="311"/>
      <c r="H496" s="315">
        <v>0.618</v>
      </c>
      <c r="I496" s="268"/>
      <c r="J496" s="311"/>
      <c r="K496" s="311"/>
      <c r="L496" s="139"/>
      <c r="M496" s="141"/>
      <c r="N496" s="142"/>
      <c r="O496" s="142"/>
      <c r="P496" s="142"/>
      <c r="Q496" s="142"/>
      <c r="R496" s="142"/>
      <c r="S496" s="142"/>
      <c r="T496" s="143"/>
      <c r="AT496" s="140" t="s">
        <v>179</v>
      </c>
      <c r="AU496" s="140" t="s">
        <v>78</v>
      </c>
      <c r="AV496" s="14" t="s">
        <v>78</v>
      </c>
      <c r="AW496" s="14" t="s">
        <v>30</v>
      </c>
      <c r="AX496" s="14" t="s">
        <v>68</v>
      </c>
      <c r="AY496" s="140" t="s">
        <v>168</v>
      </c>
    </row>
    <row r="497" spans="1:51" s="14" customFormat="1" ht="12">
      <c r="A497" s="311"/>
      <c r="B497" s="312"/>
      <c r="C497" s="311"/>
      <c r="D497" s="308" t="s">
        <v>179</v>
      </c>
      <c r="E497" s="313" t="s">
        <v>3</v>
      </c>
      <c r="F497" s="314" t="s">
        <v>2464</v>
      </c>
      <c r="G497" s="311"/>
      <c r="H497" s="315">
        <v>0.462</v>
      </c>
      <c r="I497" s="268"/>
      <c r="J497" s="311"/>
      <c r="K497" s="311"/>
      <c r="L497" s="139"/>
      <c r="M497" s="141"/>
      <c r="N497" s="142"/>
      <c r="O497" s="142"/>
      <c r="P497" s="142"/>
      <c r="Q497" s="142"/>
      <c r="R497" s="142"/>
      <c r="S497" s="142"/>
      <c r="T497" s="143"/>
      <c r="AT497" s="140" t="s">
        <v>179</v>
      </c>
      <c r="AU497" s="140" t="s">
        <v>78</v>
      </c>
      <c r="AV497" s="14" t="s">
        <v>78</v>
      </c>
      <c r="AW497" s="14" t="s">
        <v>30</v>
      </c>
      <c r="AX497" s="14" t="s">
        <v>68</v>
      </c>
      <c r="AY497" s="140" t="s">
        <v>168</v>
      </c>
    </row>
    <row r="498" spans="1:51" s="14" customFormat="1" ht="12">
      <c r="A498" s="311"/>
      <c r="B498" s="312"/>
      <c r="C498" s="311"/>
      <c r="D498" s="308" t="s">
        <v>179</v>
      </c>
      <c r="E498" s="313" t="s">
        <v>3</v>
      </c>
      <c r="F498" s="314" t="s">
        <v>2465</v>
      </c>
      <c r="G498" s="311"/>
      <c r="H498" s="315">
        <v>0.792</v>
      </c>
      <c r="I498" s="268"/>
      <c r="J498" s="311"/>
      <c r="K498" s="311"/>
      <c r="L498" s="139"/>
      <c r="M498" s="141"/>
      <c r="N498" s="142"/>
      <c r="O498" s="142"/>
      <c r="P498" s="142"/>
      <c r="Q498" s="142"/>
      <c r="R498" s="142"/>
      <c r="S498" s="142"/>
      <c r="T498" s="143"/>
      <c r="AT498" s="140" t="s">
        <v>179</v>
      </c>
      <c r="AU498" s="140" t="s">
        <v>78</v>
      </c>
      <c r="AV498" s="14" t="s">
        <v>78</v>
      </c>
      <c r="AW498" s="14" t="s">
        <v>30</v>
      </c>
      <c r="AX498" s="14" t="s">
        <v>68</v>
      </c>
      <c r="AY498" s="140" t="s">
        <v>168</v>
      </c>
    </row>
    <row r="499" spans="1:51" s="15" customFormat="1" ht="12">
      <c r="A499" s="316"/>
      <c r="B499" s="317"/>
      <c r="C499" s="316"/>
      <c r="D499" s="308" t="s">
        <v>179</v>
      </c>
      <c r="E499" s="318" t="s">
        <v>3</v>
      </c>
      <c r="F499" s="319" t="s">
        <v>186</v>
      </c>
      <c r="G499" s="316"/>
      <c r="H499" s="320">
        <v>5.112</v>
      </c>
      <c r="I499" s="269"/>
      <c r="J499" s="316"/>
      <c r="K499" s="316"/>
      <c r="L499" s="144"/>
      <c r="M499" s="146"/>
      <c r="N499" s="147"/>
      <c r="O499" s="147"/>
      <c r="P499" s="147"/>
      <c r="Q499" s="147"/>
      <c r="R499" s="147"/>
      <c r="S499" s="147"/>
      <c r="T499" s="148"/>
      <c r="AT499" s="145" t="s">
        <v>179</v>
      </c>
      <c r="AU499" s="145" t="s">
        <v>78</v>
      </c>
      <c r="AV499" s="15" t="s">
        <v>175</v>
      </c>
      <c r="AW499" s="15" t="s">
        <v>30</v>
      </c>
      <c r="AX499" s="15" t="s">
        <v>76</v>
      </c>
      <c r="AY499" s="145" t="s">
        <v>168</v>
      </c>
    </row>
    <row r="500" spans="1:65" s="2" customFormat="1" ht="24.2" customHeight="1">
      <c r="A500" s="273"/>
      <c r="B500" s="276"/>
      <c r="C500" s="298" t="s">
        <v>452</v>
      </c>
      <c r="D500" s="298" t="s">
        <v>170</v>
      </c>
      <c r="E500" s="299" t="s">
        <v>2466</v>
      </c>
      <c r="F500" s="300" t="s">
        <v>2467</v>
      </c>
      <c r="G500" s="301" t="s">
        <v>173</v>
      </c>
      <c r="H500" s="302">
        <v>5.112</v>
      </c>
      <c r="I500" s="266"/>
      <c r="J500" s="303">
        <f>ROUND(I500*H500,2)</f>
        <v>0</v>
      </c>
      <c r="K500" s="300" t="s">
        <v>174</v>
      </c>
      <c r="L500" s="32"/>
      <c r="M500" s="126" t="s">
        <v>3</v>
      </c>
      <c r="N500" s="127" t="s">
        <v>39</v>
      </c>
      <c r="O500" s="128">
        <v>0.82</v>
      </c>
      <c r="P500" s="128">
        <f>O500*H500</f>
        <v>4.19184</v>
      </c>
      <c r="Q500" s="128">
        <v>0</v>
      </c>
      <c r="R500" s="128">
        <f>Q500*H500</f>
        <v>0</v>
      </c>
      <c r="S500" s="128">
        <v>0</v>
      </c>
      <c r="T500" s="129">
        <f>S500*H500</f>
        <v>0</v>
      </c>
      <c r="U500" s="31"/>
      <c r="V500" s="31"/>
      <c r="W500" s="31"/>
      <c r="X500" s="31"/>
      <c r="Y500" s="31"/>
      <c r="Z500" s="31"/>
      <c r="AA500" s="31"/>
      <c r="AB500" s="31"/>
      <c r="AC500" s="31"/>
      <c r="AD500" s="31"/>
      <c r="AE500" s="31"/>
      <c r="AR500" s="130" t="s">
        <v>175</v>
      </c>
      <c r="AT500" s="130" t="s">
        <v>170</v>
      </c>
      <c r="AU500" s="130" t="s">
        <v>78</v>
      </c>
      <c r="AY500" s="19" t="s">
        <v>168</v>
      </c>
      <c r="BE500" s="131">
        <f>IF(N500="základní",J500,0)</f>
        <v>0</v>
      </c>
      <c r="BF500" s="131">
        <f>IF(N500="snížená",J500,0)</f>
        <v>0</v>
      </c>
      <c r="BG500" s="131">
        <f>IF(N500="zákl. přenesená",J500,0)</f>
        <v>0</v>
      </c>
      <c r="BH500" s="131">
        <f>IF(N500="sníž. přenesená",J500,0)</f>
        <v>0</v>
      </c>
      <c r="BI500" s="131">
        <f>IF(N500="nulová",J500,0)</f>
        <v>0</v>
      </c>
      <c r="BJ500" s="19" t="s">
        <v>76</v>
      </c>
      <c r="BK500" s="131">
        <f>ROUND(I500*H500,2)</f>
        <v>0</v>
      </c>
      <c r="BL500" s="19" t="s">
        <v>175</v>
      </c>
      <c r="BM500" s="130" t="s">
        <v>2468</v>
      </c>
    </row>
    <row r="501" spans="1:47" s="2" customFormat="1" ht="12">
      <c r="A501" s="273"/>
      <c r="B501" s="276"/>
      <c r="C501" s="273"/>
      <c r="D501" s="304" t="s">
        <v>177</v>
      </c>
      <c r="E501" s="273"/>
      <c r="F501" s="305" t="s">
        <v>2469</v>
      </c>
      <c r="G501" s="273"/>
      <c r="H501" s="273"/>
      <c r="I501" s="263"/>
      <c r="J501" s="273"/>
      <c r="K501" s="273"/>
      <c r="L501" s="32"/>
      <c r="M501" s="132"/>
      <c r="N501" s="133"/>
      <c r="O501" s="50"/>
      <c r="P501" s="50"/>
      <c r="Q501" s="50"/>
      <c r="R501" s="50"/>
      <c r="S501" s="50"/>
      <c r="T501" s="51"/>
      <c r="U501" s="31"/>
      <c r="V501" s="31"/>
      <c r="W501" s="31"/>
      <c r="X501" s="31"/>
      <c r="Y501" s="31"/>
      <c r="Z501" s="31"/>
      <c r="AA501" s="31"/>
      <c r="AB501" s="31"/>
      <c r="AC501" s="31"/>
      <c r="AD501" s="31"/>
      <c r="AE501" s="31"/>
      <c r="AT501" s="19" t="s">
        <v>177</v>
      </c>
      <c r="AU501" s="19" t="s">
        <v>78</v>
      </c>
    </row>
    <row r="502" spans="1:65" s="2" customFormat="1" ht="16.5" customHeight="1">
      <c r="A502" s="273"/>
      <c r="B502" s="276"/>
      <c r="C502" s="298" t="s">
        <v>486</v>
      </c>
      <c r="D502" s="298" t="s">
        <v>170</v>
      </c>
      <c r="E502" s="299" t="s">
        <v>2470</v>
      </c>
      <c r="F502" s="300" t="s">
        <v>2471</v>
      </c>
      <c r="G502" s="301" t="s">
        <v>231</v>
      </c>
      <c r="H502" s="302">
        <v>0.473</v>
      </c>
      <c r="I502" s="266"/>
      <c r="J502" s="303">
        <f>ROUND(I502*H502,2)</f>
        <v>0</v>
      </c>
      <c r="K502" s="300" t="s">
        <v>174</v>
      </c>
      <c r="L502" s="32"/>
      <c r="M502" s="126" t="s">
        <v>3</v>
      </c>
      <c r="N502" s="127" t="s">
        <v>39</v>
      </c>
      <c r="O502" s="128">
        <v>15.231</v>
      </c>
      <c r="P502" s="128">
        <f>O502*H502</f>
        <v>7.204262999999999</v>
      </c>
      <c r="Q502" s="128">
        <v>1.06277</v>
      </c>
      <c r="R502" s="128">
        <f>Q502*H502</f>
        <v>0.50269021</v>
      </c>
      <c r="S502" s="128">
        <v>0</v>
      </c>
      <c r="T502" s="129">
        <f>S502*H502</f>
        <v>0</v>
      </c>
      <c r="U502" s="31"/>
      <c r="V502" s="31"/>
      <c r="W502" s="31"/>
      <c r="X502" s="31"/>
      <c r="Y502" s="31"/>
      <c r="Z502" s="31"/>
      <c r="AA502" s="31"/>
      <c r="AB502" s="31"/>
      <c r="AC502" s="31"/>
      <c r="AD502" s="31"/>
      <c r="AE502" s="31"/>
      <c r="AR502" s="130" t="s">
        <v>175</v>
      </c>
      <c r="AT502" s="130" t="s">
        <v>170</v>
      </c>
      <c r="AU502" s="130" t="s">
        <v>78</v>
      </c>
      <c r="AY502" s="19" t="s">
        <v>168</v>
      </c>
      <c r="BE502" s="131">
        <f>IF(N502="základní",J502,0)</f>
        <v>0</v>
      </c>
      <c r="BF502" s="131">
        <f>IF(N502="snížená",J502,0)</f>
        <v>0</v>
      </c>
      <c r="BG502" s="131">
        <f>IF(N502="zákl. přenesená",J502,0)</f>
        <v>0</v>
      </c>
      <c r="BH502" s="131">
        <f>IF(N502="sníž. přenesená",J502,0)</f>
        <v>0</v>
      </c>
      <c r="BI502" s="131">
        <f>IF(N502="nulová",J502,0)</f>
        <v>0</v>
      </c>
      <c r="BJ502" s="19" t="s">
        <v>76</v>
      </c>
      <c r="BK502" s="131">
        <f>ROUND(I502*H502,2)</f>
        <v>0</v>
      </c>
      <c r="BL502" s="19" t="s">
        <v>175</v>
      </c>
      <c r="BM502" s="130" t="s">
        <v>2472</v>
      </c>
    </row>
    <row r="503" spans="1:47" s="2" customFormat="1" ht="12">
      <c r="A503" s="273"/>
      <c r="B503" s="276"/>
      <c r="C503" s="273"/>
      <c r="D503" s="304" t="s">
        <v>177</v>
      </c>
      <c r="E503" s="273"/>
      <c r="F503" s="305" t="s">
        <v>2473</v>
      </c>
      <c r="G503" s="273"/>
      <c r="H503" s="273"/>
      <c r="I503" s="263"/>
      <c r="J503" s="273"/>
      <c r="K503" s="273"/>
      <c r="L503" s="32"/>
      <c r="M503" s="132"/>
      <c r="N503" s="133"/>
      <c r="O503" s="50"/>
      <c r="P503" s="50"/>
      <c r="Q503" s="50"/>
      <c r="R503" s="50"/>
      <c r="S503" s="50"/>
      <c r="T503" s="51"/>
      <c r="U503" s="31"/>
      <c r="V503" s="31"/>
      <c r="W503" s="31"/>
      <c r="X503" s="31"/>
      <c r="Y503" s="31"/>
      <c r="Z503" s="31"/>
      <c r="AA503" s="31"/>
      <c r="AB503" s="31"/>
      <c r="AC503" s="31"/>
      <c r="AD503" s="31"/>
      <c r="AE503" s="31"/>
      <c r="AT503" s="19" t="s">
        <v>177</v>
      </c>
      <c r="AU503" s="19" t="s">
        <v>78</v>
      </c>
    </row>
    <row r="504" spans="1:51" s="13" customFormat="1" ht="12">
      <c r="A504" s="306"/>
      <c r="B504" s="307"/>
      <c r="C504" s="306"/>
      <c r="D504" s="308" t="s">
        <v>179</v>
      </c>
      <c r="E504" s="309" t="s">
        <v>3</v>
      </c>
      <c r="F504" s="310" t="s">
        <v>2474</v>
      </c>
      <c r="G504" s="306"/>
      <c r="H504" s="309" t="s">
        <v>3</v>
      </c>
      <c r="I504" s="267"/>
      <c r="J504" s="306"/>
      <c r="K504" s="306"/>
      <c r="L504" s="134"/>
      <c r="M504" s="136"/>
      <c r="N504" s="137"/>
      <c r="O504" s="137"/>
      <c r="P504" s="137"/>
      <c r="Q504" s="137"/>
      <c r="R504" s="137"/>
      <c r="S504" s="137"/>
      <c r="T504" s="138"/>
      <c r="AT504" s="135" t="s">
        <v>179</v>
      </c>
      <c r="AU504" s="135" t="s">
        <v>78</v>
      </c>
      <c r="AV504" s="13" t="s">
        <v>76</v>
      </c>
      <c r="AW504" s="13" t="s">
        <v>30</v>
      </c>
      <c r="AX504" s="13" t="s">
        <v>68</v>
      </c>
      <c r="AY504" s="135" t="s">
        <v>168</v>
      </c>
    </row>
    <row r="505" spans="1:51" s="13" customFormat="1" ht="12">
      <c r="A505" s="306"/>
      <c r="B505" s="307"/>
      <c r="C505" s="306"/>
      <c r="D505" s="308" t="s">
        <v>179</v>
      </c>
      <c r="E505" s="309" t="s">
        <v>3</v>
      </c>
      <c r="F505" s="310" t="s">
        <v>2458</v>
      </c>
      <c r="G505" s="306"/>
      <c r="H505" s="309" t="s">
        <v>3</v>
      </c>
      <c r="I505" s="267"/>
      <c r="J505" s="306"/>
      <c r="K505" s="306"/>
      <c r="L505" s="134"/>
      <c r="M505" s="136"/>
      <c r="N505" s="137"/>
      <c r="O505" s="137"/>
      <c r="P505" s="137"/>
      <c r="Q505" s="137"/>
      <c r="R505" s="137"/>
      <c r="S505" s="137"/>
      <c r="T505" s="138"/>
      <c r="AT505" s="135" t="s">
        <v>179</v>
      </c>
      <c r="AU505" s="135" t="s">
        <v>78</v>
      </c>
      <c r="AV505" s="13" t="s">
        <v>76</v>
      </c>
      <c r="AW505" s="13" t="s">
        <v>30</v>
      </c>
      <c r="AX505" s="13" t="s">
        <v>68</v>
      </c>
      <c r="AY505" s="135" t="s">
        <v>168</v>
      </c>
    </row>
    <row r="506" spans="1:51" s="14" customFormat="1" ht="12">
      <c r="A506" s="311"/>
      <c r="B506" s="312"/>
      <c r="C506" s="311"/>
      <c r="D506" s="308" t="s">
        <v>179</v>
      </c>
      <c r="E506" s="313" t="s">
        <v>3</v>
      </c>
      <c r="F506" s="314" t="s">
        <v>2475</v>
      </c>
      <c r="G506" s="311"/>
      <c r="H506" s="315">
        <v>0.473</v>
      </c>
      <c r="I506" s="268"/>
      <c r="J506" s="311"/>
      <c r="K506" s="311"/>
      <c r="L506" s="139"/>
      <c r="M506" s="141"/>
      <c r="N506" s="142"/>
      <c r="O506" s="142"/>
      <c r="P506" s="142"/>
      <c r="Q506" s="142"/>
      <c r="R506" s="142"/>
      <c r="S506" s="142"/>
      <c r="T506" s="143"/>
      <c r="AT506" s="140" t="s">
        <v>179</v>
      </c>
      <c r="AU506" s="140" t="s">
        <v>78</v>
      </c>
      <c r="AV506" s="14" t="s">
        <v>78</v>
      </c>
      <c r="AW506" s="14" t="s">
        <v>30</v>
      </c>
      <c r="AX506" s="14" t="s">
        <v>68</v>
      </c>
      <c r="AY506" s="140" t="s">
        <v>168</v>
      </c>
    </row>
    <row r="507" spans="1:51" s="15" customFormat="1" ht="12">
      <c r="A507" s="316"/>
      <c r="B507" s="317"/>
      <c r="C507" s="316"/>
      <c r="D507" s="308" t="s">
        <v>179</v>
      </c>
      <c r="E507" s="318" t="s">
        <v>3</v>
      </c>
      <c r="F507" s="319" t="s">
        <v>186</v>
      </c>
      <c r="G507" s="316"/>
      <c r="H507" s="320">
        <v>0.473</v>
      </c>
      <c r="I507" s="269"/>
      <c r="J507" s="316"/>
      <c r="K507" s="316"/>
      <c r="L507" s="144"/>
      <c r="M507" s="146"/>
      <c r="N507" s="147"/>
      <c r="O507" s="147"/>
      <c r="P507" s="147"/>
      <c r="Q507" s="147"/>
      <c r="R507" s="147"/>
      <c r="S507" s="147"/>
      <c r="T507" s="148"/>
      <c r="AT507" s="145" t="s">
        <v>179</v>
      </c>
      <c r="AU507" s="145" t="s">
        <v>78</v>
      </c>
      <c r="AV507" s="15" t="s">
        <v>175</v>
      </c>
      <c r="AW507" s="15" t="s">
        <v>30</v>
      </c>
      <c r="AX507" s="15" t="s">
        <v>76</v>
      </c>
      <c r="AY507" s="145" t="s">
        <v>168</v>
      </c>
    </row>
    <row r="508" spans="1:65" s="2" customFormat="1" ht="16.5" customHeight="1">
      <c r="A508" s="273"/>
      <c r="B508" s="276"/>
      <c r="C508" s="298" t="s">
        <v>575</v>
      </c>
      <c r="D508" s="298" t="s">
        <v>170</v>
      </c>
      <c r="E508" s="299" t="s">
        <v>2476</v>
      </c>
      <c r="F508" s="300" t="s">
        <v>2477</v>
      </c>
      <c r="G508" s="301" t="s">
        <v>263</v>
      </c>
      <c r="H508" s="302">
        <v>84.55</v>
      </c>
      <c r="I508" s="266"/>
      <c r="J508" s="303">
        <f>ROUND(I508*H508,2)</f>
        <v>0</v>
      </c>
      <c r="K508" s="300" t="s">
        <v>174</v>
      </c>
      <c r="L508" s="32"/>
      <c r="M508" s="126" t="s">
        <v>3</v>
      </c>
      <c r="N508" s="127" t="s">
        <v>39</v>
      </c>
      <c r="O508" s="128">
        <v>0.305</v>
      </c>
      <c r="P508" s="128">
        <f>O508*H508</f>
        <v>25.78775</v>
      </c>
      <c r="Q508" s="128">
        <v>0.11</v>
      </c>
      <c r="R508" s="128">
        <f>Q508*H508</f>
        <v>9.3005</v>
      </c>
      <c r="S508" s="128">
        <v>0</v>
      </c>
      <c r="T508" s="129">
        <f>S508*H508</f>
        <v>0</v>
      </c>
      <c r="U508" s="31"/>
      <c r="V508" s="31"/>
      <c r="W508" s="31"/>
      <c r="X508" s="31"/>
      <c r="Y508" s="31"/>
      <c r="Z508" s="31"/>
      <c r="AA508" s="31"/>
      <c r="AB508" s="31"/>
      <c r="AC508" s="31"/>
      <c r="AD508" s="31"/>
      <c r="AE508" s="31"/>
      <c r="AR508" s="130" t="s">
        <v>175</v>
      </c>
      <c r="AT508" s="130" t="s">
        <v>170</v>
      </c>
      <c r="AU508" s="130" t="s">
        <v>78</v>
      </c>
      <c r="AY508" s="19" t="s">
        <v>168</v>
      </c>
      <c r="BE508" s="131">
        <f>IF(N508="základní",J508,0)</f>
        <v>0</v>
      </c>
      <c r="BF508" s="131">
        <f>IF(N508="snížená",J508,0)</f>
        <v>0</v>
      </c>
      <c r="BG508" s="131">
        <f>IF(N508="zákl. přenesená",J508,0)</f>
        <v>0</v>
      </c>
      <c r="BH508" s="131">
        <f>IF(N508="sníž. přenesená",J508,0)</f>
        <v>0</v>
      </c>
      <c r="BI508" s="131">
        <f>IF(N508="nulová",J508,0)</f>
        <v>0</v>
      </c>
      <c r="BJ508" s="19" t="s">
        <v>76</v>
      </c>
      <c r="BK508" s="131">
        <f>ROUND(I508*H508,2)</f>
        <v>0</v>
      </c>
      <c r="BL508" s="19" t="s">
        <v>175</v>
      </c>
      <c r="BM508" s="130" t="s">
        <v>2478</v>
      </c>
    </row>
    <row r="509" spans="1:47" s="2" customFormat="1" ht="12">
      <c r="A509" s="273"/>
      <c r="B509" s="276"/>
      <c r="C509" s="273"/>
      <c r="D509" s="304" t="s">
        <v>177</v>
      </c>
      <c r="E509" s="273"/>
      <c r="F509" s="305" t="s">
        <v>2479</v>
      </c>
      <c r="G509" s="273"/>
      <c r="H509" s="273"/>
      <c r="I509" s="263"/>
      <c r="J509" s="273"/>
      <c r="K509" s="273"/>
      <c r="L509" s="32"/>
      <c r="M509" s="132"/>
      <c r="N509" s="133"/>
      <c r="O509" s="50"/>
      <c r="P509" s="50"/>
      <c r="Q509" s="50"/>
      <c r="R509" s="50"/>
      <c r="S509" s="50"/>
      <c r="T509" s="51"/>
      <c r="U509" s="31"/>
      <c r="V509" s="31"/>
      <c r="W509" s="31"/>
      <c r="X509" s="31"/>
      <c r="Y509" s="31"/>
      <c r="Z509" s="31"/>
      <c r="AA509" s="31"/>
      <c r="AB509" s="31"/>
      <c r="AC509" s="31"/>
      <c r="AD509" s="31"/>
      <c r="AE509" s="31"/>
      <c r="AT509" s="19" t="s">
        <v>177</v>
      </c>
      <c r="AU509" s="19" t="s">
        <v>78</v>
      </c>
    </row>
    <row r="510" spans="1:51" s="13" customFormat="1" ht="12">
      <c r="A510" s="306"/>
      <c r="B510" s="307"/>
      <c r="C510" s="306"/>
      <c r="D510" s="308" t="s">
        <v>179</v>
      </c>
      <c r="E510" s="309" t="s">
        <v>3</v>
      </c>
      <c r="F510" s="310" t="s">
        <v>2093</v>
      </c>
      <c r="G510" s="306"/>
      <c r="H510" s="309" t="s">
        <v>3</v>
      </c>
      <c r="I510" s="267"/>
      <c r="J510" s="306"/>
      <c r="K510" s="306"/>
      <c r="L510" s="134"/>
      <c r="M510" s="136"/>
      <c r="N510" s="137"/>
      <c r="O510" s="137"/>
      <c r="P510" s="137"/>
      <c r="Q510" s="137"/>
      <c r="R510" s="137"/>
      <c r="S510" s="137"/>
      <c r="T510" s="138"/>
      <c r="AT510" s="135" t="s">
        <v>179</v>
      </c>
      <c r="AU510" s="135" t="s">
        <v>78</v>
      </c>
      <c r="AV510" s="13" t="s">
        <v>76</v>
      </c>
      <c r="AW510" s="13" t="s">
        <v>30</v>
      </c>
      <c r="AX510" s="13" t="s">
        <v>68</v>
      </c>
      <c r="AY510" s="135" t="s">
        <v>168</v>
      </c>
    </row>
    <row r="511" spans="1:51" s="14" customFormat="1" ht="12">
      <c r="A511" s="311"/>
      <c r="B511" s="312"/>
      <c r="C511" s="311"/>
      <c r="D511" s="308" t="s">
        <v>179</v>
      </c>
      <c r="E511" s="313" t="s">
        <v>3</v>
      </c>
      <c r="F511" s="314" t="s">
        <v>2480</v>
      </c>
      <c r="G511" s="311"/>
      <c r="H511" s="315">
        <v>13.1</v>
      </c>
      <c r="I511" s="268"/>
      <c r="J511" s="311"/>
      <c r="K511" s="311"/>
      <c r="L511" s="139"/>
      <c r="M511" s="141"/>
      <c r="N511" s="142"/>
      <c r="O511" s="142"/>
      <c r="P511" s="142"/>
      <c r="Q511" s="142"/>
      <c r="R511" s="142"/>
      <c r="S511" s="142"/>
      <c r="T511" s="143"/>
      <c r="AT511" s="140" t="s">
        <v>179</v>
      </c>
      <c r="AU511" s="140" t="s">
        <v>78</v>
      </c>
      <c r="AV511" s="14" t="s">
        <v>78</v>
      </c>
      <c r="AW511" s="14" t="s">
        <v>30</v>
      </c>
      <c r="AX511" s="14" t="s">
        <v>68</v>
      </c>
      <c r="AY511" s="140" t="s">
        <v>168</v>
      </c>
    </row>
    <row r="512" spans="1:51" s="14" customFormat="1" ht="12">
      <c r="A512" s="311"/>
      <c r="B512" s="312"/>
      <c r="C512" s="311"/>
      <c r="D512" s="308" t="s">
        <v>179</v>
      </c>
      <c r="E512" s="313" t="s">
        <v>3</v>
      </c>
      <c r="F512" s="314" t="s">
        <v>2481</v>
      </c>
      <c r="G512" s="311"/>
      <c r="H512" s="315">
        <v>9.8</v>
      </c>
      <c r="I512" s="268"/>
      <c r="J512" s="311"/>
      <c r="K512" s="311"/>
      <c r="L512" s="139"/>
      <c r="M512" s="141"/>
      <c r="N512" s="142"/>
      <c r="O512" s="142"/>
      <c r="P512" s="142"/>
      <c r="Q512" s="142"/>
      <c r="R512" s="142"/>
      <c r="S512" s="142"/>
      <c r="T512" s="143"/>
      <c r="AT512" s="140" t="s">
        <v>179</v>
      </c>
      <c r="AU512" s="140" t="s">
        <v>78</v>
      </c>
      <c r="AV512" s="14" t="s">
        <v>78</v>
      </c>
      <c r="AW512" s="14" t="s">
        <v>30</v>
      </c>
      <c r="AX512" s="14" t="s">
        <v>68</v>
      </c>
      <c r="AY512" s="140" t="s">
        <v>168</v>
      </c>
    </row>
    <row r="513" spans="1:51" s="14" customFormat="1" ht="12">
      <c r="A513" s="311"/>
      <c r="B513" s="312"/>
      <c r="C513" s="311"/>
      <c r="D513" s="308" t="s">
        <v>179</v>
      </c>
      <c r="E513" s="313" t="s">
        <v>3</v>
      </c>
      <c r="F513" s="314" t="s">
        <v>2482</v>
      </c>
      <c r="G513" s="311"/>
      <c r="H513" s="315">
        <v>13</v>
      </c>
      <c r="I513" s="268"/>
      <c r="J513" s="311"/>
      <c r="K513" s="311"/>
      <c r="L513" s="139"/>
      <c r="M513" s="141"/>
      <c r="N513" s="142"/>
      <c r="O513" s="142"/>
      <c r="P513" s="142"/>
      <c r="Q513" s="142"/>
      <c r="R513" s="142"/>
      <c r="S513" s="142"/>
      <c r="T513" s="143"/>
      <c r="AT513" s="140" t="s">
        <v>179</v>
      </c>
      <c r="AU513" s="140" t="s">
        <v>78</v>
      </c>
      <c r="AV513" s="14" t="s">
        <v>78</v>
      </c>
      <c r="AW513" s="14" t="s">
        <v>30</v>
      </c>
      <c r="AX513" s="14" t="s">
        <v>68</v>
      </c>
      <c r="AY513" s="140" t="s">
        <v>168</v>
      </c>
    </row>
    <row r="514" spans="1:51" s="14" customFormat="1" ht="12">
      <c r="A514" s="311"/>
      <c r="B514" s="312"/>
      <c r="C514" s="311"/>
      <c r="D514" s="308" t="s">
        <v>179</v>
      </c>
      <c r="E514" s="313" t="s">
        <v>3</v>
      </c>
      <c r="F514" s="314" t="s">
        <v>2483</v>
      </c>
      <c r="G514" s="311"/>
      <c r="H514" s="315">
        <v>18.1</v>
      </c>
      <c r="I514" s="268"/>
      <c r="J514" s="311"/>
      <c r="K514" s="311"/>
      <c r="L514" s="139"/>
      <c r="M514" s="141"/>
      <c r="N514" s="142"/>
      <c r="O514" s="142"/>
      <c r="P514" s="142"/>
      <c r="Q514" s="142"/>
      <c r="R514" s="142"/>
      <c r="S514" s="142"/>
      <c r="T514" s="143"/>
      <c r="AT514" s="140" t="s">
        <v>179</v>
      </c>
      <c r="AU514" s="140" t="s">
        <v>78</v>
      </c>
      <c r="AV514" s="14" t="s">
        <v>78</v>
      </c>
      <c r="AW514" s="14" t="s">
        <v>30</v>
      </c>
      <c r="AX514" s="14" t="s">
        <v>68</v>
      </c>
      <c r="AY514" s="140" t="s">
        <v>168</v>
      </c>
    </row>
    <row r="515" spans="1:51" s="14" customFormat="1" ht="12">
      <c r="A515" s="311"/>
      <c r="B515" s="312"/>
      <c r="C515" s="311"/>
      <c r="D515" s="308" t="s">
        <v>179</v>
      </c>
      <c r="E515" s="313" t="s">
        <v>3</v>
      </c>
      <c r="F515" s="314" t="s">
        <v>2484</v>
      </c>
      <c r="G515" s="311"/>
      <c r="H515" s="315">
        <v>10.3</v>
      </c>
      <c r="I515" s="268"/>
      <c r="J515" s="311"/>
      <c r="K515" s="311"/>
      <c r="L515" s="139"/>
      <c r="M515" s="141"/>
      <c r="N515" s="142"/>
      <c r="O515" s="142"/>
      <c r="P515" s="142"/>
      <c r="Q515" s="142"/>
      <c r="R515" s="142"/>
      <c r="S515" s="142"/>
      <c r="T515" s="143"/>
      <c r="AT515" s="140" t="s">
        <v>179</v>
      </c>
      <c r="AU515" s="140" t="s">
        <v>78</v>
      </c>
      <c r="AV515" s="14" t="s">
        <v>78</v>
      </c>
      <c r="AW515" s="14" t="s">
        <v>30</v>
      </c>
      <c r="AX515" s="14" t="s">
        <v>68</v>
      </c>
      <c r="AY515" s="140" t="s">
        <v>168</v>
      </c>
    </row>
    <row r="516" spans="1:51" s="14" customFormat="1" ht="12">
      <c r="A516" s="311"/>
      <c r="B516" s="312"/>
      <c r="C516" s="311"/>
      <c r="D516" s="308" t="s">
        <v>179</v>
      </c>
      <c r="E516" s="313" t="s">
        <v>3</v>
      </c>
      <c r="F516" s="314" t="s">
        <v>2485</v>
      </c>
      <c r="G516" s="311"/>
      <c r="H516" s="315">
        <v>7.7</v>
      </c>
      <c r="I516" s="268"/>
      <c r="J516" s="311"/>
      <c r="K516" s="311"/>
      <c r="L516" s="139"/>
      <c r="M516" s="141"/>
      <c r="N516" s="142"/>
      <c r="O516" s="142"/>
      <c r="P516" s="142"/>
      <c r="Q516" s="142"/>
      <c r="R516" s="142"/>
      <c r="S516" s="142"/>
      <c r="T516" s="143"/>
      <c r="AT516" s="140" t="s">
        <v>179</v>
      </c>
      <c r="AU516" s="140" t="s">
        <v>78</v>
      </c>
      <c r="AV516" s="14" t="s">
        <v>78</v>
      </c>
      <c r="AW516" s="14" t="s">
        <v>30</v>
      </c>
      <c r="AX516" s="14" t="s">
        <v>68</v>
      </c>
      <c r="AY516" s="140" t="s">
        <v>168</v>
      </c>
    </row>
    <row r="517" spans="1:51" s="14" customFormat="1" ht="12">
      <c r="A517" s="311"/>
      <c r="B517" s="312"/>
      <c r="C517" s="311"/>
      <c r="D517" s="308" t="s">
        <v>179</v>
      </c>
      <c r="E517" s="313" t="s">
        <v>3</v>
      </c>
      <c r="F517" s="314" t="s">
        <v>2486</v>
      </c>
      <c r="G517" s="311"/>
      <c r="H517" s="315">
        <v>8.9</v>
      </c>
      <c r="I517" s="268"/>
      <c r="J517" s="311"/>
      <c r="K517" s="311"/>
      <c r="L517" s="139"/>
      <c r="M517" s="141"/>
      <c r="N517" s="142"/>
      <c r="O517" s="142"/>
      <c r="P517" s="142"/>
      <c r="Q517" s="142"/>
      <c r="R517" s="142"/>
      <c r="S517" s="142"/>
      <c r="T517" s="143"/>
      <c r="AT517" s="140" t="s">
        <v>179</v>
      </c>
      <c r="AU517" s="140" t="s">
        <v>78</v>
      </c>
      <c r="AV517" s="14" t="s">
        <v>78</v>
      </c>
      <c r="AW517" s="14" t="s">
        <v>30</v>
      </c>
      <c r="AX517" s="14" t="s">
        <v>68</v>
      </c>
      <c r="AY517" s="140" t="s">
        <v>168</v>
      </c>
    </row>
    <row r="518" spans="1:51" s="14" customFormat="1" ht="12">
      <c r="A518" s="311"/>
      <c r="B518" s="312"/>
      <c r="C518" s="311"/>
      <c r="D518" s="308" t="s">
        <v>179</v>
      </c>
      <c r="E518" s="313" t="s">
        <v>3</v>
      </c>
      <c r="F518" s="314" t="s">
        <v>2487</v>
      </c>
      <c r="G518" s="311"/>
      <c r="H518" s="315">
        <v>1.8</v>
      </c>
      <c r="I518" s="268"/>
      <c r="J518" s="311"/>
      <c r="K518" s="311"/>
      <c r="L518" s="139"/>
      <c r="M518" s="141"/>
      <c r="N518" s="142"/>
      <c r="O518" s="142"/>
      <c r="P518" s="142"/>
      <c r="Q518" s="142"/>
      <c r="R518" s="142"/>
      <c r="S518" s="142"/>
      <c r="T518" s="143"/>
      <c r="AT518" s="140" t="s">
        <v>179</v>
      </c>
      <c r="AU518" s="140" t="s">
        <v>78</v>
      </c>
      <c r="AV518" s="14" t="s">
        <v>78</v>
      </c>
      <c r="AW518" s="14" t="s">
        <v>30</v>
      </c>
      <c r="AX518" s="14" t="s">
        <v>68</v>
      </c>
      <c r="AY518" s="140" t="s">
        <v>168</v>
      </c>
    </row>
    <row r="519" spans="1:51" s="14" customFormat="1" ht="12">
      <c r="A519" s="311"/>
      <c r="B519" s="312"/>
      <c r="C519" s="311"/>
      <c r="D519" s="308" t="s">
        <v>179</v>
      </c>
      <c r="E519" s="313" t="s">
        <v>3</v>
      </c>
      <c r="F519" s="314" t="s">
        <v>2488</v>
      </c>
      <c r="G519" s="311"/>
      <c r="H519" s="315">
        <v>1.85</v>
      </c>
      <c r="I519" s="268"/>
      <c r="J519" s="311"/>
      <c r="K519" s="311"/>
      <c r="L519" s="139"/>
      <c r="M519" s="141"/>
      <c r="N519" s="142"/>
      <c r="O519" s="142"/>
      <c r="P519" s="142"/>
      <c r="Q519" s="142"/>
      <c r="R519" s="142"/>
      <c r="S519" s="142"/>
      <c r="T519" s="143"/>
      <c r="AT519" s="140" t="s">
        <v>179</v>
      </c>
      <c r="AU519" s="140" t="s">
        <v>78</v>
      </c>
      <c r="AV519" s="14" t="s">
        <v>78</v>
      </c>
      <c r="AW519" s="14" t="s">
        <v>30</v>
      </c>
      <c r="AX519" s="14" t="s">
        <v>68</v>
      </c>
      <c r="AY519" s="140" t="s">
        <v>168</v>
      </c>
    </row>
    <row r="520" spans="1:51" s="15" customFormat="1" ht="12">
      <c r="A520" s="316"/>
      <c r="B520" s="317"/>
      <c r="C520" s="316"/>
      <c r="D520" s="308" t="s">
        <v>179</v>
      </c>
      <c r="E520" s="318" t="s">
        <v>3</v>
      </c>
      <c r="F520" s="319" t="s">
        <v>186</v>
      </c>
      <c r="G520" s="316"/>
      <c r="H520" s="320">
        <v>84.55</v>
      </c>
      <c r="I520" s="269"/>
      <c r="J520" s="316"/>
      <c r="K520" s="316"/>
      <c r="L520" s="144"/>
      <c r="M520" s="146"/>
      <c r="N520" s="147"/>
      <c r="O520" s="147"/>
      <c r="P520" s="147"/>
      <c r="Q520" s="147"/>
      <c r="R520" s="147"/>
      <c r="S520" s="147"/>
      <c r="T520" s="148"/>
      <c r="AT520" s="145" t="s">
        <v>179</v>
      </c>
      <c r="AU520" s="145" t="s">
        <v>78</v>
      </c>
      <c r="AV520" s="15" t="s">
        <v>175</v>
      </c>
      <c r="AW520" s="15" t="s">
        <v>30</v>
      </c>
      <c r="AX520" s="15" t="s">
        <v>76</v>
      </c>
      <c r="AY520" s="145" t="s">
        <v>168</v>
      </c>
    </row>
    <row r="521" spans="1:65" s="2" customFormat="1" ht="24.2" customHeight="1">
      <c r="A521" s="273"/>
      <c r="B521" s="276"/>
      <c r="C521" s="298" t="s">
        <v>696</v>
      </c>
      <c r="D521" s="298" t="s">
        <v>170</v>
      </c>
      <c r="E521" s="299" t="s">
        <v>2489</v>
      </c>
      <c r="F521" s="300" t="s">
        <v>2490</v>
      </c>
      <c r="G521" s="301" t="s">
        <v>263</v>
      </c>
      <c r="H521" s="302">
        <v>169.1</v>
      </c>
      <c r="I521" s="266"/>
      <c r="J521" s="303">
        <f>ROUND(I521*H521,2)</f>
        <v>0</v>
      </c>
      <c r="K521" s="300" t="s">
        <v>174</v>
      </c>
      <c r="L521" s="32"/>
      <c r="M521" s="126" t="s">
        <v>3</v>
      </c>
      <c r="N521" s="127" t="s">
        <v>39</v>
      </c>
      <c r="O521" s="128">
        <v>0.017</v>
      </c>
      <c r="P521" s="128">
        <f>O521*H521</f>
        <v>2.8747000000000003</v>
      </c>
      <c r="Q521" s="128">
        <v>0.011</v>
      </c>
      <c r="R521" s="128">
        <f>Q521*H521</f>
        <v>1.8600999999999999</v>
      </c>
      <c r="S521" s="128">
        <v>0</v>
      </c>
      <c r="T521" s="129">
        <f>S521*H521</f>
        <v>0</v>
      </c>
      <c r="U521" s="31"/>
      <c r="V521" s="31"/>
      <c r="W521" s="31"/>
      <c r="X521" s="31"/>
      <c r="Y521" s="31"/>
      <c r="Z521" s="31"/>
      <c r="AA521" s="31"/>
      <c r="AB521" s="31"/>
      <c r="AC521" s="31"/>
      <c r="AD521" s="31"/>
      <c r="AE521" s="31"/>
      <c r="AR521" s="130" t="s">
        <v>175</v>
      </c>
      <c r="AT521" s="130" t="s">
        <v>170</v>
      </c>
      <c r="AU521" s="130" t="s">
        <v>78</v>
      </c>
      <c r="AY521" s="19" t="s">
        <v>168</v>
      </c>
      <c r="BE521" s="131">
        <f>IF(N521="základní",J521,0)</f>
        <v>0</v>
      </c>
      <c r="BF521" s="131">
        <f>IF(N521="snížená",J521,0)</f>
        <v>0</v>
      </c>
      <c r="BG521" s="131">
        <f>IF(N521="zákl. přenesená",J521,0)</f>
        <v>0</v>
      </c>
      <c r="BH521" s="131">
        <f>IF(N521="sníž. přenesená",J521,0)</f>
        <v>0</v>
      </c>
      <c r="BI521" s="131">
        <f>IF(N521="nulová",J521,0)</f>
        <v>0</v>
      </c>
      <c r="BJ521" s="19" t="s">
        <v>76</v>
      </c>
      <c r="BK521" s="131">
        <f>ROUND(I521*H521,2)</f>
        <v>0</v>
      </c>
      <c r="BL521" s="19" t="s">
        <v>175</v>
      </c>
      <c r="BM521" s="130" t="s">
        <v>2491</v>
      </c>
    </row>
    <row r="522" spans="1:47" s="2" customFormat="1" ht="12">
      <c r="A522" s="273"/>
      <c r="B522" s="276"/>
      <c r="C522" s="273"/>
      <c r="D522" s="304" t="s">
        <v>177</v>
      </c>
      <c r="E522" s="273"/>
      <c r="F522" s="305" t="s">
        <v>2492</v>
      </c>
      <c r="G522" s="273"/>
      <c r="H522" s="273"/>
      <c r="I522" s="263"/>
      <c r="J522" s="273"/>
      <c r="K522" s="273"/>
      <c r="L522" s="32"/>
      <c r="M522" s="132"/>
      <c r="N522" s="133"/>
      <c r="O522" s="50"/>
      <c r="P522" s="50"/>
      <c r="Q522" s="50"/>
      <c r="R522" s="50"/>
      <c r="S522" s="50"/>
      <c r="T522" s="51"/>
      <c r="U522" s="31"/>
      <c r="V522" s="31"/>
      <c r="W522" s="31"/>
      <c r="X522" s="31"/>
      <c r="Y522" s="31"/>
      <c r="Z522" s="31"/>
      <c r="AA522" s="31"/>
      <c r="AB522" s="31"/>
      <c r="AC522" s="31"/>
      <c r="AD522" s="31"/>
      <c r="AE522" s="31"/>
      <c r="AT522" s="19" t="s">
        <v>177</v>
      </c>
      <c r="AU522" s="19" t="s">
        <v>78</v>
      </c>
    </row>
    <row r="523" spans="1:51" s="13" customFormat="1" ht="12">
      <c r="A523" s="306"/>
      <c r="B523" s="307"/>
      <c r="C523" s="306"/>
      <c r="D523" s="308" t="s">
        <v>179</v>
      </c>
      <c r="E523" s="309" t="s">
        <v>3</v>
      </c>
      <c r="F523" s="310" t="s">
        <v>2093</v>
      </c>
      <c r="G523" s="306"/>
      <c r="H523" s="309" t="s">
        <v>3</v>
      </c>
      <c r="I523" s="267"/>
      <c r="J523" s="306"/>
      <c r="K523" s="306"/>
      <c r="L523" s="134"/>
      <c r="M523" s="136"/>
      <c r="N523" s="137"/>
      <c r="O523" s="137"/>
      <c r="P523" s="137"/>
      <c r="Q523" s="137"/>
      <c r="R523" s="137"/>
      <c r="S523" s="137"/>
      <c r="T523" s="138"/>
      <c r="AT523" s="135" t="s">
        <v>179</v>
      </c>
      <c r="AU523" s="135" t="s">
        <v>78</v>
      </c>
      <c r="AV523" s="13" t="s">
        <v>76</v>
      </c>
      <c r="AW523" s="13" t="s">
        <v>30</v>
      </c>
      <c r="AX523" s="13" t="s">
        <v>68</v>
      </c>
      <c r="AY523" s="135" t="s">
        <v>168</v>
      </c>
    </row>
    <row r="524" spans="1:51" s="13" customFormat="1" ht="12">
      <c r="A524" s="306"/>
      <c r="B524" s="307"/>
      <c r="C524" s="306"/>
      <c r="D524" s="308" t="s">
        <v>179</v>
      </c>
      <c r="E524" s="309" t="s">
        <v>3</v>
      </c>
      <c r="F524" s="310" t="s">
        <v>596</v>
      </c>
      <c r="G524" s="306"/>
      <c r="H524" s="309" t="s">
        <v>3</v>
      </c>
      <c r="I524" s="267"/>
      <c r="J524" s="306"/>
      <c r="K524" s="306"/>
      <c r="L524" s="134"/>
      <c r="M524" s="136"/>
      <c r="N524" s="137"/>
      <c r="O524" s="137"/>
      <c r="P524" s="137"/>
      <c r="Q524" s="137"/>
      <c r="R524" s="137"/>
      <c r="S524" s="137"/>
      <c r="T524" s="138"/>
      <c r="AT524" s="135" t="s">
        <v>179</v>
      </c>
      <c r="AU524" s="135" t="s">
        <v>78</v>
      </c>
      <c r="AV524" s="13" t="s">
        <v>76</v>
      </c>
      <c r="AW524" s="13" t="s">
        <v>30</v>
      </c>
      <c r="AX524" s="13" t="s">
        <v>68</v>
      </c>
      <c r="AY524" s="135" t="s">
        <v>168</v>
      </c>
    </row>
    <row r="525" spans="1:51" s="14" customFormat="1" ht="12">
      <c r="A525" s="311"/>
      <c r="B525" s="312"/>
      <c r="C525" s="311"/>
      <c r="D525" s="308" t="s">
        <v>179</v>
      </c>
      <c r="E525" s="313" t="s">
        <v>3</v>
      </c>
      <c r="F525" s="314" t="s">
        <v>2493</v>
      </c>
      <c r="G525" s="311"/>
      <c r="H525" s="315">
        <v>169.1</v>
      </c>
      <c r="I525" s="268"/>
      <c r="J525" s="311"/>
      <c r="K525" s="311"/>
      <c r="L525" s="139"/>
      <c r="M525" s="141"/>
      <c r="N525" s="142"/>
      <c r="O525" s="142"/>
      <c r="P525" s="142"/>
      <c r="Q525" s="142"/>
      <c r="R525" s="142"/>
      <c r="S525" s="142"/>
      <c r="T525" s="143"/>
      <c r="AT525" s="140" t="s">
        <v>179</v>
      </c>
      <c r="AU525" s="140" t="s">
        <v>78</v>
      </c>
      <c r="AV525" s="14" t="s">
        <v>78</v>
      </c>
      <c r="AW525" s="14" t="s">
        <v>30</v>
      </c>
      <c r="AX525" s="14" t="s">
        <v>68</v>
      </c>
      <c r="AY525" s="140" t="s">
        <v>168</v>
      </c>
    </row>
    <row r="526" spans="1:51" s="15" customFormat="1" ht="12">
      <c r="A526" s="316"/>
      <c r="B526" s="317"/>
      <c r="C526" s="316"/>
      <c r="D526" s="308" t="s">
        <v>179</v>
      </c>
      <c r="E526" s="318" t="s">
        <v>3</v>
      </c>
      <c r="F526" s="319" t="s">
        <v>186</v>
      </c>
      <c r="G526" s="316"/>
      <c r="H526" s="320">
        <v>169.1</v>
      </c>
      <c r="I526" s="269"/>
      <c r="J526" s="316"/>
      <c r="K526" s="316"/>
      <c r="L526" s="144"/>
      <c r="M526" s="146"/>
      <c r="N526" s="147"/>
      <c r="O526" s="147"/>
      <c r="P526" s="147"/>
      <c r="Q526" s="147"/>
      <c r="R526" s="147"/>
      <c r="S526" s="147"/>
      <c r="T526" s="148"/>
      <c r="AT526" s="145" t="s">
        <v>179</v>
      </c>
      <c r="AU526" s="145" t="s">
        <v>78</v>
      </c>
      <c r="AV526" s="15" t="s">
        <v>175</v>
      </c>
      <c r="AW526" s="15" t="s">
        <v>30</v>
      </c>
      <c r="AX526" s="15" t="s">
        <v>76</v>
      </c>
      <c r="AY526" s="145" t="s">
        <v>168</v>
      </c>
    </row>
    <row r="527" spans="1:65" s="2" customFormat="1" ht="16.5" customHeight="1">
      <c r="A527" s="273"/>
      <c r="B527" s="276"/>
      <c r="C527" s="298" t="s">
        <v>699</v>
      </c>
      <c r="D527" s="298" t="s">
        <v>170</v>
      </c>
      <c r="E527" s="299" t="s">
        <v>2494</v>
      </c>
      <c r="F527" s="300" t="s">
        <v>2495</v>
      </c>
      <c r="G527" s="301" t="s">
        <v>263</v>
      </c>
      <c r="H527" s="302">
        <v>5.088</v>
      </c>
      <c r="I527" s="266"/>
      <c r="J527" s="303">
        <f>ROUND(I527*H527,2)</f>
        <v>0</v>
      </c>
      <c r="K527" s="300" t="s">
        <v>174</v>
      </c>
      <c r="L527" s="32"/>
      <c r="M527" s="126" t="s">
        <v>3</v>
      </c>
      <c r="N527" s="127" t="s">
        <v>39</v>
      </c>
      <c r="O527" s="128">
        <v>0.96</v>
      </c>
      <c r="P527" s="128">
        <f>O527*H527</f>
        <v>4.88448</v>
      </c>
      <c r="Q527" s="128">
        <v>0.05465</v>
      </c>
      <c r="R527" s="128">
        <f>Q527*H527</f>
        <v>0.2780592</v>
      </c>
      <c r="S527" s="128">
        <v>0</v>
      </c>
      <c r="T527" s="129">
        <f>S527*H527</f>
        <v>0</v>
      </c>
      <c r="U527" s="31"/>
      <c r="V527" s="31"/>
      <c r="W527" s="31"/>
      <c r="X527" s="31"/>
      <c r="Y527" s="31"/>
      <c r="Z527" s="31"/>
      <c r="AA527" s="31"/>
      <c r="AB527" s="31"/>
      <c r="AC527" s="31"/>
      <c r="AD527" s="31"/>
      <c r="AE527" s="31"/>
      <c r="AR527" s="130" t="s">
        <v>175</v>
      </c>
      <c r="AT527" s="130" t="s">
        <v>170</v>
      </c>
      <c r="AU527" s="130" t="s">
        <v>78</v>
      </c>
      <c r="AY527" s="19" t="s">
        <v>168</v>
      </c>
      <c r="BE527" s="131">
        <f>IF(N527="základní",J527,0)</f>
        <v>0</v>
      </c>
      <c r="BF527" s="131">
        <f>IF(N527="snížená",J527,0)</f>
        <v>0</v>
      </c>
      <c r="BG527" s="131">
        <f>IF(N527="zákl. přenesená",J527,0)</f>
        <v>0</v>
      </c>
      <c r="BH527" s="131">
        <f>IF(N527="sníž. přenesená",J527,0)</f>
        <v>0</v>
      </c>
      <c r="BI527" s="131">
        <f>IF(N527="nulová",J527,0)</f>
        <v>0</v>
      </c>
      <c r="BJ527" s="19" t="s">
        <v>76</v>
      </c>
      <c r="BK527" s="131">
        <f>ROUND(I527*H527,2)</f>
        <v>0</v>
      </c>
      <c r="BL527" s="19" t="s">
        <v>175</v>
      </c>
      <c r="BM527" s="130" t="s">
        <v>2496</v>
      </c>
    </row>
    <row r="528" spans="1:47" s="2" customFormat="1" ht="12">
      <c r="A528" s="273"/>
      <c r="B528" s="276"/>
      <c r="C528" s="273"/>
      <c r="D528" s="304" t="s">
        <v>177</v>
      </c>
      <c r="E528" s="273"/>
      <c r="F528" s="305" t="s">
        <v>2497</v>
      </c>
      <c r="G528" s="273"/>
      <c r="H528" s="273"/>
      <c r="I528" s="263"/>
      <c r="J528" s="273"/>
      <c r="K528" s="273"/>
      <c r="L528" s="32"/>
      <c r="M528" s="132"/>
      <c r="N528" s="133"/>
      <c r="O528" s="50"/>
      <c r="P528" s="50"/>
      <c r="Q528" s="50"/>
      <c r="R528" s="50"/>
      <c r="S528" s="50"/>
      <c r="T528" s="51"/>
      <c r="U528" s="31"/>
      <c r="V528" s="31"/>
      <c r="W528" s="31"/>
      <c r="X528" s="31"/>
      <c r="Y528" s="31"/>
      <c r="Z528" s="31"/>
      <c r="AA528" s="31"/>
      <c r="AB528" s="31"/>
      <c r="AC528" s="31"/>
      <c r="AD528" s="31"/>
      <c r="AE528" s="31"/>
      <c r="AT528" s="19" t="s">
        <v>177</v>
      </c>
      <c r="AU528" s="19" t="s">
        <v>78</v>
      </c>
    </row>
    <row r="529" spans="1:51" s="13" customFormat="1" ht="12">
      <c r="A529" s="306"/>
      <c r="B529" s="307"/>
      <c r="C529" s="306"/>
      <c r="D529" s="308" t="s">
        <v>179</v>
      </c>
      <c r="E529" s="309" t="s">
        <v>3</v>
      </c>
      <c r="F529" s="310" t="s">
        <v>2277</v>
      </c>
      <c r="G529" s="306"/>
      <c r="H529" s="309" t="s">
        <v>3</v>
      </c>
      <c r="I529" s="267"/>
      <c r="J529" s="306"/>
      <c r="K529" s="306"/>
      <c r="L529" s="134"/>
      <c r="M529" s="136"/>
      <c r="N529" s="137"/>
      <c r="O529" s="137"/>
      <c r="P529" s="137"/>
      <c r="Q529" s="137"/>
      <c r="R529" s="137"/>
      <c r="S529" s="137"/>
      <c r="T529" s="138"/>
      <c r="AT529" s="135" t="s">
        <v>179</v>
      </c>
      <c r="AU529" s="135" t="s">
        <v>78</v>
      </c>
      <c r="AV529" s="13" t="s">
        <v>76</v>
      </c>
      <c r="AW529" s="13" t="s">
        <v>30</v>
      </c>
      <c r="AX529" s="13" t="s">
        <v>68</v>
      </c>
      <c r="AY529" s="135" t="s">
        <v>168</v>
      </c>
    </row>
    <row r="530" spans="1:51" s="14" customFormat="1" ht="12">
      <c r="A530" s="311"/>
      <c r="B530" s="312"/>
      <c r="C530" s="311"/>
      <c r="D530" s="308" t="s">
        <v>179</v>
      </c>
      <c r="E530" s="313" t="s">
        <v>3</v>
      </c>
      <c r="F530" s="314" t="s">
        <v>2498</v>
      </c>
      <c r="G530" s="311"/>
      <c r="H530" s="315">
        <v>5.088</v>
      </c>
      <c r="I530" s="268"/>
      <c r="J530" s="311"/>
      <c r="K530" s="311"/>
      <c r="L530" s="139"/>
      <c r="M530" s="141"/>
      <c r="N530" s="142"/>
      <c r="O530" s="142"/>
      <c r="P530" s="142"/>
      <c r="Q530" s="142"/>
      <c r="R530" s="142"/>
      <c r="S530" s="142"/>
      <c r="T530" s="143"/>
      <c r="AT530" s="140" t="s">
        <v>179</v>
      </c>
      <c r="AU530" s="140" t="s">
        <v>78</v>
      </c>
      <c r="AV530" s="14" t="s">
        <v>78</v>
      </c>
      <c r="AW530" s="14" t="s">
        <v>30</v>
      </c>
      <c r="AX530" s="14" t="s">
        <v>76</v>
      </c>
      <c r="AY530" s="140" t="s">
        <v>168</v>
      </c>
    </row>
    <row r="531" spans="1:65" s="2" customFormat="1" ht="24.2" customHeight="1">
      <c r="A531" s="273"/>
      <c r="B531" s="276"/>
      <c r="C531" s="298" t="s">
        <v>706</v>
      </c>
      <c r="D531" s="298" t="s">
        <v>170</v>
      </c>
      <c r="E531" s="299" t="s">
        <v>2499</v>
      </c>
      <c r="F531" s="300" t="s">
        <v>2500</v>
      </c>
      <c r="G531" s="301" t="s">
        <v>335</v>
      </c>
      <c r="H531" s="302">
        <v>122.63</v>
      </c>
      <c r="I531" s="266"/>
      <c r="J531" s="303">
        <f>ROUND(I531*H531,2)</f>
        <v>0</v>
      </c>
      <c r="K531" s="300" t="s">
        <v>174</v>
      </c>
      <c r="L531" s="32"/>
      <c r="M531" s="126" t="s">
        <v>3</v>
      </c>
      <c r="N531" s="127" t="s">
        <v>39</v>
      </c>
      <c r="O531" s="128">
        <v>0.035</v>
      </c>
      <c r="P531" s="128">
        <f>O531*H531</f>
        <v>4.292050000000001</v>
      </c>
      <c r="Q531" s="128">
        <v>2E-05</v>
      </c>
      <c r="R531" s="128">
        <f>Q531*H531</f>
        <v>0.0024526</v>
      </c>
      <c r="S531" s="128">
        <v>0</v>
      </c>
      <c r="T531" s="129">
        <f>S531*H531</f>
        <v>0</v>
      </c>
      <c r="U531" s="31"/>
      <c r="V531" s="31"/>
      <c r="W531" s="31"/>
      <c r="X531" s="31"/>
      <c r="Y531" s="31"/>
      <c r="Z531" s="31"/>
      <c r="AA531" s="31"/>
      <c r="AB531" s="31"/>
      <c r="AC531" s="31"/>
      <c r="AD531" s="31"/>
      <c r="AE531" s="31"/>
      <c r="AR531" s="130" t="s">
        <v>175</v>
      </c>
      <c r="AT531" s="130" t="s">
        <v>170</v>
      </c>
      <c r="AU531" s="130" t="s">
        <v>78</v>
      </c>
      <c r="AY531" s="19" t="s">
        <v>168</v>
      </c>
      <c r="BE531" s="131">
        <f>IF(N531="základní",J531,0)</f>
        <v>0</v>
      </c>
      <c r="BF531" s="131">
        <f>IF(N531="snížená",J531,0)</f>
        <v>0</v>
      </c>
      <c r="BG531" s="131">
        <f>IF(N531="zákl. přenesená",J531,0)</f>
        <v>0</v>
      </c>
      <c r="BH531" s="131">
        <f>IF(N531="sníž. přenesená",J531,0)</f>
        <v>0</v>
      </c>
      <c r="BI531" s="131">
        <f>IF(N531="nulová",J531,0)</f>
        <v>0</v>
      </c>
      <c r="BJ531" s="19" t="s">
        <v>76</v>
      </c>
      <c r="BK531" s="131">
        <f>ROUND(I531*H531,2)</f>
        <v>0</v>
      </c>
      <c r="BL531" s="19" t="s">
        <v>175</v>
      </c>
      <c r="BM531" s="130" t="s">
        <v>2501</v>
      </c>
    </row>
    <row r="532" spans="1:47" s="2" customFormat="1" ht="12">
      <c r="A532" s="273"/>
      <c r="B532" s="276"/>
      <c r="C532" s="273"/>
      <c r="D532" s="304" t="s">
        <v>177</v>
      </c>
      <c r="E532" s="273"/>
      <c r="F532" s="305" t="s">
        <v>2502</v>
      </c>
      <c r="G532" s="273"/>
      <c r="H532" s="273"/>
      <c r="I532" s="263"/>
      <c r="J532" s="273"/>
      <c r="K532" s="273"/>
      <c r="L532" s="32"/>
      <c r="M532" s="132"/>
      <c r="N532" s="133"/>
      <c r="O532" s="50"/>
      <c r="P532" s="50"/>
      <c r="Q532" s="50"/>
      <c r="R532" s="50"/>
      <c r="S532" s="50"/>
      <c r="T532" s="51"/>
      <c r="U532" s="31"/>
      <c r="V532" s="31"/>
      <c r="W532" s="31"/>
      <c r="X532" s="31"/>
      <c r="Y532" s="31"/>
      <c r="Z532" s="31"/>
      <c r="AA532" s="31"/>
      <c r="AB532" s="31"/>
      <c r="AC532" s="31"/>
      <c r="AD532" s="31"/>
      <c r="AE532" s="31"/>
      <c r="AT532" s="19" t="s">
        <v>177</v>
      </c>
      <c r="AU532" s="19" t="s">
        <v>78</v>
      </c>
    </row>
    <row r="533" spans="1:51" s="13" customFormat="1" ht="12">
      <c r="A533" s="306"/>
      <c r="B533" s="307"/>
      <c r="C533" s="306"/>
      <c r="D533" s="308" t="s">
        <v>179</v>
      </c>
      <c r="E533" s="309" t="s">
        <v>3</v>
      </c>
      <c r="F533" s="310" t="s">
        <v>2458</v>
      </c>
      <c r="G533" s="306"/>
      <c r="H533" s="309" t="s">
        <v>3</v>
      </c>
      <c r="I533" s="267"/>
      <c r="J533" s="306"/>
      <c r="K533" s="306"/>
      <c r="L533" s="134"/>
      <c r="M533" s="136"/>
      <c r="N533" s="137"/>
      <c r="O533" s="137"/>
      <c r="P533" s="137"/>
      <c r="Q533" s="137"/>
      <c r="R533" s="137"/>
      <c r="S533" s="137"/>
      <c r="T533" s="138"/>
      <c r="AT533" s="135" t="s">
        <v>179</v>
      </c>
      <c r="AU533" s="135" t="s">
        <v>78</v>
      </c>
      <c r="AV533" s="13" t="s">
        <v>76</v>
      </c>
      <c r="AW533" s="13" t="s">
        <v>30</v>
      </c>
      <c r="AX533" s="13" t="s">
        <v>68</v>
      </c>
      <c r="AY533" s="135" t="s">
        <v>168</v>
      </c>
    </row>
    <row r="534" spans="1:51" s="13" customFormat="1" ht="12">
      <c r="A534" s="306"/>
      <c r="B534" s="307"/>
      <c r="C534" s="306"/>
      <c r="D534" s="308" t="s">
        <v>179</v>
      </c>
      <c r="E534" s="309" t="s">
        <v>3</v>
      </c>
      <c r="F534" s="310" t="s">
        <v>2184</v>
      </c>
      <c r="G534" s="306"/>
      <c r="H534" s="309" t="s">
        <v>3</v>
      </c>
      <c r="I534" s="267"/>
      <c r="J534" s="306"/>
      <c r="K534" s="306"/>
      <c r="L534" s="134"/>
      <c r="M534" s="136"/>
      <c r="N534" s="137"/>
      <c r="O534" s="137"/>
      <c r="P534" s="137"/>
      <c r="Q534" s="137"/>
      <c r="R534" s="137"/>
      <c r="S534" s="137"/>
      <c r="T534" s="138"/>
      <c r="AT534" s="135" t="s">
        <v>179</v>
      </c>
      <c r="AU534" s="135" t="s">
        <v>78</v>
      </c>
      <c r="AV534" s="13" t="s">
        <v>76</v>
      </c>
      <c r="AW534" s="13" t="s">
        <v>30</v>
      </c>
      <c r="AX534" s="13" t="s">
        <v>68</v>
      </c>
      <c r="AY534" s="135" t="s">
        <v>168</v>
      </c>
    </row>
    <row r="535" spans="1:51" s="14" customFormat="1" ht="12">
      <c r="A535" s="311"/>
      <c r="B535" s="312"/>
      <c r="C535" s="311"/>
      <c r="D535" s="308" t="s">
        <v>179</v>
      </c>
      <c r="E535" s="313" t="s">
        <v>3</v>
      </c>
      <c r="F535" s="314" t="s">
        <v>2340</v>
      </c>
      <c r="G535" s="311"/>
      <c r="H535" s="315">
        <v>21.16</v>
      </c>
      <c r="I535" s="268"/>
      <c r="J535" s="311"/>
      <c r="K535" s="311"/>
      <c r="L535" s="139"/>
      <c r="M535" s="141"/>
      <c r="N535" s="142"/>
      <c r="O535" s="142"/>
      <c r="P535" s="142"/>
      <c r="Q535" s="142"/>
      <c r="R535" s="142"/>
      <c r="S535" s="142"/>
      <c r="T535" s="143"/>
      <c r="AT535" s="140" t="s">
        <v>179</v>
      </c>
      <c r="AU535" s="140" t="s">
        <v>78</v>
      </c>
      <c r="AV535" s="14" t="s">
        <v>78</v>
      </c>
      <c r="AW535" s="14" t="s">
        <v>30</v>
      </c>
      <c r="AX535" s="14" t="s">
        <v>68</v>
      </c>
      <c r="AY535" s="140" t="s">
        <v>168</v>
      </c>
    </row>
    <row r="536" spans="1:51" s="13" customFormat="1" ht="12">
      <c r="A536" s="306"/>
      <c r="B536" s="307"/>
      <c r="C536" s="306"/>
      <c r="D536" s="308" t="s">
        <v>179</v>
      </c>
      <c r="E536" s="309" t="s">
        <v>3</v>
      </c>
      <c r="F536" s="310" t="s">
        <v>2345</v>
      </c>
      <c r="G536" s="306"/>
      <c r="H536" s="309" t="s">
        <v>3</v>
      </c>
      <c r="I536" s="267"/>
      <c r="J536" s="306"/>
      <c r="K536" s="306"/>
      <c r="L536" s="134"/>
      <c r="M536" s="136"/>
      <c r="N536" s="137"/>
      <c r="O536" s="137"/>
      <c r="P536" s="137"/>
      <c r="Q536" s="137"/>
      <c r="R536" s="137"/>
      <c r="S536" s="137"/>
      <c r="T536" s="138"/>
      <c r="AT536" s="135" t="s">
        <v>179</v>
      </c>
      <c r="AU536" s="135" t="s">
        <v>78</v>
      </c>
      <c r="AV536" s="13" t="s">
        <v>76</v>
      </c>
      <c r="AW536" s="13" t="s">
        <v>30</v>
      </c>
      <c r="AX536" s="13" t="s">
        <v>68</v>
      </c>
      <c r="AY536" s="135" t="s">
        <v>168</v>
      </c>
    </row>
    <row r="537" spans="1:51" s="14" customFormat="1" ht="12">
      <c r="A537" s="311"/>
      <c r="B537" s="312"/>
      <c r="C537" s="311"/>
      <c r="D537" s="308" t="s">
        <v>179</v>
      </c>
      <c r="E537" s="313" t="s">
        <v>3</v>
      </c>
      <c r="F537" s="314" t="s">
        <v>2346</v>
      </c>
      <c r="G537" s="311"/>
      <c r="H537" s="315">
        <v>17.88</v>
      </c>
      <c r="I537" s="268"/>
      <c r="J537" s="311"/>
      <c r="K537" s="311"/>
      <c r="L537" s="139"/>
      <c r="M537" s="141"/>
      <c r="N537" s="142"/>
      <c r="O537" s="142"/>
      <c r="P537" s="142"/>
      <c r="Q537" s="142"/>
      <c r="R537" s="142"/>
      <c r="S537" s="142"/>
      <c r="T537" s="143"/>
      <c r="AT537" s="140" t="s">
        <v>179</v>
      </c>
      <c r="AU537" s="140" t="s">
        <v>78</v>
      </c>
      <c r="AV537" s="14" t="s">
        <v>78</v>
      </c>
      <c r="AW537" s="14" t="s">
        <v>30</v>
      </c>
      <c r="AX537" s="14" t="s">
        <v>68</v>
      </c>
      <c r="AY537" s="140" t="s">
        <v>168</v>
      </c>
    </row>
    <row r="538" spans="1:51" s="13" customFormat="1" ht="12">
      <c r="A538" s="306"/>
      <c r="B538" s="307"/>
      <c r="C538" s="306"/>
      <c r="D538" s="308" t="s">
        <v>179</v>
      </c>
      <c r="E538" s="309" t="s">
        <v>3</v>
      </c>
      <c r="F538" s="310" t="s">
        <v>2349</v>
      </c>
      <c r="G538" s="306"/>
      <c r="H538" s="309" t="s">
        <v>3</v>
      </c>
      <c r="I538" s="267"/>
      <c r="J538" s="306"/>
      <c r="K538" s="306"/>
      <c r="L538" s="134"/>
      <c r="M538" s="136"/>
      <c r="N538" s="137"/>
      <c r="O538" s="137"/>
      <c r="P538" s="137"/>
      <c r="Q538" s="137"/>
      <c r="R538" s="137"/>
      <c r="S538" s="137"/>
      <c r="T538" s="138"/>
      <c r="AT538" s="135" t="s">
        <v>179</v>
      </c>
      <c r="AU538" s="135" t="s">
        <v>78</v>
      </c>
      <c r="AV538" s="13" t="s">
        <v>76</v>
      </c>
      <c r="AW538" s="13" t="s">
        <v>30</v>
      </c>
      <c r="AX538" s="13" t="s">
        <v>68</v>
      </c>
      <c r="AY538" s="135" t="s">
        <v>168</v>
      </c>
    </row>
    <row r="539" spans="1:51" s="14" customFormat="1" ht="12">
      <c r="A539" s="311"/>
      <c r="B539" s="312"/>
      <c r="C539" s="311"/>
      <c r="D539" s="308" t="s">
        <v>179</v>
      </c>
      <c r="E539" s="313" t="s">
        <v>3</v>
      </c>
      <c r="F539" s="314" t="s">
        <v>2350</v>
      </c>
      <c r="G539" s="311"/>
      <c r="H539" s="315">
        <v>14.52</v>
      </c>
      <c r="I539" s="268"/>
      <c r="J539" s="311"/>
      <c r="K539" s="311"/>
      <c r="L539" s="139"/>
      <c r="M539" s="141"/>
      <c r="N539" s="142"/>
      <c r="O539" s="142"/>
      <c r="P539" s="142"/>
      <c r="Q539" s="142"/>
      <c r="R539" s="142"/>
      <c r="S539" s="142"/>
      <c r="T539" s="143"/>
      <c r="AT539" s="140" t="s">
        <v>179</v>
      </c>
      <c r="AU539" s="140" t="s">
        <v>78</v>
      </c>
      <c r="AV539" s="14" t="s">
        <v>78</v>
      </c>
      <c r="AW539" s="14" t="s">
        <v>30</v>
      </c>
      <c r="AX539" s="14" t="s">
        <v>68</v>
      </c>
      <c r="AY539" s="140" t="s">
        <v>168</v>
      </c>
    </row>
    <row r="540" spans="1:51" s="13" customFormat="1" ht="12">
      <c r="A540" s="306"/>
      <c r="B540" s="307"/>
      <c r="C540" s="306"/>
      <c r="D540" s="308" t="s">
        <v>179</v>
      </c>
      <c r="E540" s="309" t="s">
        <v>3</v>
      </c>
      <c r="F540" s="310" t="s">
        <v>2351</v>
      </c>
      <c r="G540" s="306"/>
      <c r="H540" s="309" t="s">
        <v>3</v>
      </c>
      <c r="I540" s="267"/>
      <c r="J540" s="306"/>
      <c r="K540" s="306"/>
      <c r="L540" s="134"/>
      <c r="M540" s="136"/>
      <c r="N540" s="137"/>
      <c r="O540" s="137"/>
      <c r="P540" s="137"/>
      <c r="Q540" s="137"/>
      <c r="R540" s="137"/>
      <c r="S540" s="137"/>
      <c r="T540" s="138"/>
      <c r="AT540" s="135" t="s">
        <v>179</v>
      </c>
      <c r="AU540" s="135" t="s">
        <v>78</v>
      </c>
      <c r="AV540" s="13" t="s">
        <v>76</v>
      </c>
      <c r="AW540" s="13" t="s">
        <v>30</v>
      </c>
      <c r="AX540" s="13" t="s">
        <v>68</v>
      </c>
      <c r="AY540" s="135" t="s">
        <v>168</v>
      </c>
    </row>
    <row r="541" spans="1:51" s="14" customFormat="1" ht="12">
      <c r="A541" s="311"/>
      <c r="B541" s="312"/>
      <c r="C541" s="311"/>
      <c r="D541" s="308" t="s">
        <v>179</v>
      </c>
      <c r="E541" s="313" t="s">
        <v>3</v>
      </c>
      <c r="F541" s="314" t="s">
        <v>2352</v>
      </c>
      <c r="G541" s="311"/>
      <c r="H541" s="315">
        <v>20.72</v>
      </c>
      <c r="I541" s="268"/>
      <c r="J541" s="311"/>
      <c r="K541" s="311"/>
      <c r="L541" s="139"/>
      <c r="M541" s="141"/>
      <c r="N541" s="142"/>
      <c r="O541" s="142"/>
      <c r="P541" s="142"/>
      <c r="Q541" s="142"/>
      <c r="R541" s="142"/>
      <c r="S541" s="142"/>
      <c r="T541" s="143"/>
      <c r="AT541" s="140" t="s">
        <v>179</v>
      </c>
      <c r="AU541" s="140" t="s">
        <v>78</v>
      </c>
      <c r="AV541" s="14" t="s">
        <v>78</v>
      </c>
      <c r="AW541" s="14" t="s">
        <v>30</v>
      </c>
      <c r="AX541" s="14" t="s">
        <v>68</v>
      </c>
      <c r="AY541" s="140" t="s">
        <v>168</v>
      </c>
    </row>
    <row r="542" spans="1:51" s="13" customFormat="1" ht="12">
      <c r="A542" s="306"/>
      <c r="B542" s="307"/>
      <c r="C542" s="306"/>
      <c r="D542" s="308" t="s">
        <v>179</v>
      </c>
      <c r="E542" s="309" t="s">
        <v>3</v>
      </c>
      <c r="F542" s="310" t="s">
        <v>2353</v>
      </c>
      <c r="G542" s="306"/>
      <c r="H542" s="309" t="s">
        <v>3</v>
      </c>
      <c r="I542" s="267"/>
      <c r="J542" s="306"/>
      <c r="K542" s="306"/>
      <c r="L542" s="134"/>
      <c r="M542" s="136"/>
      <c r="N542" s="137"/>
      <c r="O542" s="137"/>
      <c r="P542" s="137"/>
      <c r="Q542" s="137"/>
      <c r="R542" s="137"/>
      <c r="S542" s="137"/>
      <c r="T542" s="138"/>
      <c r="AT542" s="135" t="s">
        <v>179</v>
      </c>
      <c r="AU542" s="135" t="s">
        <v>78</v>
      </c>
      <c r="AV542" s="13" t="s">
        <v>76</v>
      </c>
      <c r="AW542" s="13" t="s">
        <v>30</v>
      </c>
      <c r="AX542" s="13" t="s">
        <v>68</v>
      </c>
      <c r="AY542" s="135" t="s">
        <v>168</v>
      </c>
    </row>
    <row r="543" spans="1:51" s="14" customFormat="1" ht="12">
      <c r="A543" s="311"/>
      <c r="B543" s="312"/>
      <c r="C543" s="311"/>
      <c r="D543" s="308" t="s">
        <v>179</v>
      </c>
      <c r="E543" s="313" t="s">
        <v>3</v>
      </c>
      <c r="F543" s="314" t="s">
        <v>2354</v>
      </c>
      <c r="G543" s="311"/>
      <c r="H543" s="315">
        <v>13.7</v>
      </c>
      <c r="I543" s="268"/>
      <c r="J543" s="311"/>
      <c r="K543" s="311"/>
      <c r="L543" s="139"/>
      <c r="M543" s="141"/>
      <c r="N543" s="142"/>
      <c r="O543" s="142"/>
      <c r="P543" s="142"/>
      <c r="Q543" s="142"/>
      <c r="R543" s="142"/>
      <c r="S543" s="142"/>
      <c r="T543" s="143"/>
      <c r="AT543" s="140" t="s">
        <v>179</v>
      </c>
      <c r="AU543" s="140" t="s">
        <v>78</v>
      </c>
      <c r="AV543" s="14" t="s">
        <v>78</v>
      </c>
      <c r="AW543" s="14" t="s">
        <v>30</v>
      </c>
      <c r="AX543" s="14" t="s">
        <v>68</v>
      </c>
      <c r="AY543" s="140" t="s">
        <v>168</v>
      </c>
    </row>
    <row r="544" spans="1:51" s="13" customFormat="1" ht="12">
      <c r="A544" s="306"/>
      <c r="B544" s="307"/>
      <c r="C544" s="306"/>
      <c r="D544" s="308" t="s">
        <v>179</v>
      </c>
      <c r="E544" s="309" t="s">
        <v>3</v>
      </c>
      <c r="F544" s="310" t="s">
        <v>2356</v>
      </c>
      <c r="G544" s="306"/>
      <c r="H544" s="309" t="s">
        <v>3</v>
      </c>
      <c r="I544" s="267"/>
      <c r="J544" s="306"/>
      <c r="K544" s="306"/>
      <c r="L544" s="134"/>
      <c r="M544" s="136"/>
      <c r="N544" s="137"/>
      <c r="O544" s="137"/>
      <c r="P544" s="137"/>
      <c r="Q544" s="137"/>
      <c r="R544" s="137"/>
      <c r="S544" s="137"/>
      <c r="T544" s="138"/>
      <c r="AT544" s="135" t="s">
        <v>179</v>
      </c>
      <c r="AU544" s="135" t="s">
        <v>78</v>
      </c>
      <c r="AV544" s="13" t="s">
        <v>76</v>
      </c>
      <c r="AW544" s="13" t="s">
        <v>30</v>
      </c>
      <c r="AX544" s="13" t="s">
        <v>68</v>
      </c>
      <c r="AY544" s="135" t="s">
        <v>168</v>
      </c>
    </row>
    <row r="545" spans="1:51" s="14" customFormat="1" ht="12">
      <c r="A545" s="311"/>
      <c r="B545" s="312"/>
      <c r="C545" s="311"/>
      <c r="D545" s="308" t="s">
        <v>179</v>
      </c>
      <c r="E545" s="313" t="s">
        <v>3</v>
      </c>
      <c r="F545" s="314" t="s">
        <v>2357</v>
      </c>
      <c r="G545" s="311"/>
      <c r="H545" s="315">
        <v>11.96</v>
      </c>
      <c r="I545" s="268"/>
      <c r="J545" s="311"/>
      <c r="K545" s="311"/>
      <c r="L545" s="139"/>
      <c r="M545" s="141"/>
      <c r="N545" s="142"/>
      <c r="O545" s="142"/>
      <c r="P545" s="142"/>
      <c r="Q545" s="142"/>
      <c r="R545" s="142"/>
      <c r="S545" s="142"/>
      <c r="T545" s="143"/>
      <c r="AT545" s="140" t="s">
        <v>179</v>
      </c>
      <c r="AU545" s="140" t="s">
        <v>78</v>
      </c>
      <c r="AV545" s="14" t="s">
        <v>78</v>
      </c>
      <c r="AW545" s="14" t="s">
        <v>30</v>
      </c>
      <c r="AX545" s="14" t="s">
        <v>68</v>
      </c>
      <c r="AY545" s="140" t="s">
        <v>168</v>
      </c>
    </row>
    <row r="546" spans="1:51" s="13" customFormat="1" ht="12">
      <c r="A546" s="306"/>
      <c r="B546" s="307"/>
      <c r="C546" s="306"/>
      <c r="D546" s="308" t="s">
        <v>179</v>
      </c>
      <c r="E546" s="309" t="s">
        <v>3</v>
      </c>
      <c r="F546" s="310" t="s">
        <v>2377</v>
      </c>
      <c r="G546" s="306"/>
      <c r="H546" s="309" t="s">
        <v>3</v>
      </c>
      <c r="I546" s="267"/>
      <c r="J546" s="306"/>
      <c r="K546" s="306"/>
      <c r="L546" s="134"/>
      <c r="M546" s="136"/>
      <c r="N546" s="137"/>
      <c r="O546" s="137"/>
      <c r="P546" s="137"/>
      <c r="Q546" s="137"/>
      <c r="R546" s="137"/>
      <c r="S546" s="137"/>
      <c r="T546" s="138"/>
      <c r="AT546" s="135" t="s">
        <v>179</v>
      </c>
      <c r="AU546" s="135" t="s">
        <v>78</v>
      </c>
      <c r="AV546" s="13" t="s">
        <v>76</v>
      </c>
      <c r="AW546" s="13" t="s">
        <v>30</v>
      </c>
      <c r="AX546" s="13" t="s">
        <v>68</v>
      </c>
      <c r="AY546" s="135" t="s">
        <v>168</v>
      </c>
    </row>
    <row r="547" spans="1:51" s="14" customFormat="1" ht="12">
      <c r="A547" s="311"/>
      <c r="B547" s="312"/>
      <c r="C547" s="311"/>
      <c r="D547" s="308" t="s">
        <v>179</v>
      </c>
      <c r="E547" s="313" t="s">
        <v>3</v>
      </c>
      <c r="F547" s="314" t="s">
        <v>2503</v>
      </c>
      <c r="G547" s="311"/>
      <c r="H547" s="315">
        <v>11.58</v>
      </c>
      <c r="I547" s="268"/>
      <c r="J547" s="311"/>
      <c r="K547" s="311"/>
      <c r="L547" s="139"/>
      <c r="M547" s="141"/>
      <c r="N547" s="142"/>
      <c r="O547" s="142"/>
      <c r="P547" s="142"/>
      <c r="Q547" s="142"/>
      <c r="R547" s="142"/>
      <c r="S547" s="142"/>
      <c r="T547" s="143"/>
      <c r="AT547" s="140" t="s">
        <v>179</v>
      </c>
      <c r="AU547" s="140" t="s">
        <v>78</v>
      </c>
      <c r="AV547" s="14" t="s">
        <v>78</v>
      </c>
      <c r="AW547" s="14" t="s">
        <v>30</v>
      </c>
      <c r="AX547" s="14" t="s">
        <v>68</v>
      </c>
      <c r="AY547" s="140" t="s">
        <v>168</v>
      </c>
    </row>
    <row r="548" spans="1:51" s="13" customFormat="1" ht="12">
      <c r="A548" s="306"/>
      <c r="B548" s="307"/>
      <c r="C548" s="306"/>
      <c r="D548" s="308" t="s">
        <v>179</v>
      </c>
      <c r="E548" s="309" t="s">
        <v>3</v>
      </c>
      <c r="F548" s="310" t="s">
        <v>2380</v>
      </c>
      <c r="G548" s="306"/>
      <c r="H548" s="309" t="s">
        <v>3</v>
      </c>
      <c r="I548" s="267"/>
      <c r="J548" s="306"/>
      <c r="K548" s="306"/>
      <c r="L548" s="134"/>
      <c r="M548" s="136"/>
      <c r="N548" s="137"/>
      <c r="O548" s="137"/>
      <c r="P548" s="137"/>
      <c r="Q548" s="137"/>
      <c r="R548" s="137"/>
      <c r="S548" s="137"/>
      <c r="T548" s="138"/>
      <c r="AT548" s="135" t="s">
        <v>179</v>
      </c>
      <c r="AU548" s="135" t="s">
        <v>78</v>
      </c>
      <c r="AV548" s="13" t="s">
        <v>76</v>
      </c>
      <c r="AW548" s="13" t="s">
        <v>30</v>
      </c>
      <c r="AX548" s="13" t="s">
        <v>68</v>
      </c>
      <c r="AY548" s="135" t="s">
        <v>168</v>
      </c>
    </row>
    <row r="549" spans="1:51" s="14" customFormat="1" ht="12">
      <c r="A549" s="311"/>
      <c r="B549" s="312"/>
      <c r="C549" s="311"/>
      <c r="D549" s="308" t="s">
        <v>179</v>
      </c>
      <c r="E549" s="313" t="s">
        <v>3</v>
      </c>
      <c r="F549" s="314" t="s">
        <v>2504</v>
      </c>
      <c r="G549" s="311"/>
      <c r="H549" s="315">
        <v>5.39</v>
      </c>
      <c r="I549" s="268"/>
      <c r="J549" s="311"/>
      <c r="K549" s="311"/>
      <c r="L549" s="139"/>
      <c r="M549" s="141"/>
      <c r="N549" s="142"/>
      <c r="O549" s="142"/>
      <c r="P549" s="142"/>
      <c r="Q549" s="142"/>
      <c r="R549" s="142"/>
      <c r="S549" s="142"/>
      <c r="T549" s="143"/>
      <c r="AT549" s="140" t="s">
        <v>179</v>
      </c>
      <c r="AU549" s="140" t="s">
        <v>78</v>
      </c>
      <c r="AV549" s="14" t="s">
        <v>78</v>
      </c>
      <c r="AW549" s="14" t="s">
        <v>30</v>
      </c>
      <c r="AX549" s="14" t="s">
        <v>68</v>
      </c>
      <c r="AY549" s="140" t="s">
        <v>168</v>
      </c>
    </row>
    <row r="550" spans="1:51" s="13" customFormat="1" ht="12">
      <c r="A550" s="306"/>
      <c r="B550" s="307"/>
      <c r="C550" s="306"/>
      <c r="D550" s="308" t="s">
        <v>179</v>
      </c>
      <c r="E550" s="309" t="s">
        <v>3</v>
      </c>
      <c r="F550" s="310" t="s">
        <v>2382</v>
      </c>
      <c r="G550" s="306"/>
      <c r="H550" s="309" t="s">
        <v>3</v>
      </c>
      <c r="I550" s="267"/>
      <c r="J550" s="306"/>
      <c r="K550" s="306"/>
      <c r="L550" s="134"/>
      <c r="M550" s="136"/>
      <c r="N550" s="137"/>
      <c r="O550" s="137"/>
      <c r="P550" s="137"/>
      <c r="Q550" s="137"/>
      <c r="R550" s="137"/>
      <c r="S550" s="137"/>
      <c r="T550" s="138"/>
      <c r="AT550" s="135" t="s">
        <v>179</v>
      </c>
      <c r="AU550" s="135" t="s">
        <v>78</v>
      </c>
      <c r="AV550" s="13" t="s">
        <v>76</v>
      </c>
      <c r="AW550" s="13" t="s">
        <v>30</v>
      </c>
      <c r="AX550" s="13" t="s">
        <v>68</v>
      </c>
      <c r="AY550" s="135" t="s">
        <v>168</v>
      </c>
    </row>
    <row r="551" spans="1:51" s="14" customFormat="1" ht="12">
      <c r="A551" s="311"/>
      <c r="B551" s="312"/>
      <c r="C551" s="311"/>
      <c r="D551" s="308" t="s">
        <v>179</v>
      </c>
      <c r="E551" s="313" t="s">
        <v>3</v>
      </c>
      <c r="F551" s="314" t="s">
        <v>2505</v>
      </c>
      <c r="G551" s="311"/>
      <c r="H551" s="315">
        <v>5.72</v>
      </c>
      <c r="I551" s="268"/>
      <c r="J551" s="311"/>
      <c r="K551" s="311"/>
      <c r="L551" s="139"/>
      <c r="M551" s="141"/>
      <c r="N551" s="142"/>
      <c r="O551" s="142"/>
      <c r="P551" s="142"/>
      <c r="Q551" s="142"/>
      <c r="R551" s="142"/>
      <c r="S551" s="142"/>
      <c r="T551" s="143"/>
      <c r="AT551" s="140" t="s">
        <v>179</v>
      </c>
      <c r="AU551" s="140" t="s">
        <v>78</v>
      </c>
      <c r="AV551" s="14" t="s">
        <v>78</v>
      </c>
      <c r="AW551" s="14" t="s">
        <v>30</v>
      </c>
      <c r="AX551" s="14" t="s">
        <v>68</v>
      </c>
      <c r="AY551" s="140" t="s">
        <v>168</v>
      </c>
    </row>
    <row r="552" spans="1:51" s="15" customFormat="1" ht="12">
      <c r="A552" s="316"/>
      <c r="B552" s="317"/>
      <c r="C552" s="316"/>
      <c r="D552" s="308" t="s">
        <v>179</v>
      </c>
      <c r="E552" s="318" t="s">
        <v>3</v>
      </c>
      <c r="F552" s="319" t="s">
        <v>186</v>
      </c>
      <c r="G552" s="316"/>
      <c r="H552" s="320">
        <v>122.63</v>
      </c>
      <c r="I552" s="269"/>
      <c r="J552" s="316"/>
      <c r="K552" s="316"/>
      <c r="L552" s="144"/>
      <c r="M552" s="146"/>
      <c r="N552" s="147"/>
      <c r="O552" s="147"/>
      <c r="P552" s="147"/>
      <c r="Q552" s="147"/>
      <c r="R552" s="147"/>
      <c r="S552" s="147"/>
      <c r="T552" s="148"/>
      <c r="AT552" s="145" t="s">
        <v>179</v>
      </c>
      <c r="AU552" s="145" t="s">
        <v>78</v>
      </c>
      <c r="AV552" s="15" t="s">
        <v>175</v>
      </c>
      <c r="AW552" s="15" t="s">
        <v>30</v>
      </c>
      <c r="AX552" s="15" t="s">
        <v>76</v>
      </c>
      <c r="AY552" s="145" t="s">
        <v>168</v>
      </c>
    </row>
    <row r="553" spans="1:65" s="2" customFormat="1" ht="16.5" customHeight="1">
      <c r="A553" s="273"/>
      <c r="B553" s="276"/>
      <c r="C553" s="298" t="s">
        <v>713</v>
      </c>
      <c r="D553" s="298" t="s">
        <v>170</v>
      </c>
      <c r="E553" s="299" t="s">
        <v>2506</v>
      </c>
      <c r="F553" s="300" t="s">
        <v>2507</v>
      </c>
      <c r="G553" s="301" t="s">
        <v>173</v>
      </c>
      <c r="H553" s="302">
        <v>4.26</v>
      </c>
      <c r="I553" s="266"/>
      <c r="J553" s="303">
        <f>ROUND(I553*H553,2)</f>
        <v>0</v>
      </c>
      <c r="K553" s="300" t="s">
        <v>174</v>
      </c>
      <c r="L553" s="32"/>
      <c r="M553" s="126" t="s">
        <v>3</v>
      </c>
      <c r="N553" s="127" t="s">
        <v>39</v>
      </c>
      <c r="O553" s="128">
        <v>2.048</v>
      </c>
      <c r="P553" s="128">
        <f>O553*H553</f>
        <v>8.72448</v>
      </c>
      <c r="Q553" s="128">
        <v>2.16</v>
      </c>
      <c r="R553" s="128">
        <f>Q553*H553</f>
        <v>9.201600000000001</v>
      </c>
      <c r="S553" s="128">
        <v>0</v>
      </c>
      <c r="T553" s="129">
        <f>S553*H553</f>
        <v>0</v>
      </c>
      <c r="U553" s="31"/>
      <c r="V553" s="31"/>
      <c r="W553" s="31"/>
      <c r="X553" s="31"/>
      <c r="Y553" s="31"/>
      <c r="Z553" s="31"/>
      <c r="AA553" s="31"/>
      <c r="AB553" s="31"/>
      <c r="AC553" s="31"/>
      <c r="AD553" s="31"/>
      <c r="AE553" s="31"/>
      <c r="AR553" s="130" t="s">
        <v>175</v>
      </c>
      <c r="AT553" s="130" t="s">
        <v>170</v>
      </c>
      <c r="AU553" s="130" t="s">
        <v>78</v>
      </c>
      <c r="AY553" s="19" t="s">
        <v>168</v>
      </c>
      <c r="BE553" s="131">
        <f>IF(N553="základní",J553,0)</f>
        <v>0</v>
      </c>
      <c r="BF553" s="131">
        <f>IF(N553="snížená",J553,0)</f>
        <v>0</v>
      </c>
      <c r="BG553" s="131">
        <f>IF(N553="zákl. přenesená",J553,0)</f>
        <v>0</v>
      </c>
      <c r="BH553" s="131">
        <f>IF(N553="sníž. přenesená",J553,0)</f>
        <v>0</v>
      </c>
      <c r="BI553" s="131">
        <f>IF(N553="nulová",J553,0)</f>
        <v>0</v>
      </c>
      <c r="BJ553" s="19" t="s">
        <v>76</v>
      </c>
      <c r="BK553" s="131">
        <f>ROUND(I553*H553,2)</f>
        <v>0</v>
      </c>
      <c r="BL553" s="19" t="s">
        <v>175</v>
      </c>
      <c r="BM553" s="130" t="s">
        <v>2508</v>
      </c>
    </row>
    <row r="554" spans="1:47" s="2" customFormat="1" ht="12">
      <c r="A554" s="273"/>
      <c r="B554" s="276"/>
      <c r="C554" s="273"/>
      <c r="D554" s="304" t="s">
        <v>177</v>
      </c>
      <c r="E554" s="273"/>
      <c r="F554" s="305" t="s">
        <v>2509</v>
      </c>
      <c r="G554" s="273"/>
      <c r="H554" s="273"/>
      <c r="I554" s="263"/>
      <c r="J554" s="273"/>
      <c r="K554" s="273"/>
      <c r="L554" s="32"/>
      <c r="M554" s="132"/>
      <c r="N554" s="133"/>
      <c r="O554" s="50"/>
      <c r="P554" s="50"/>
      <c r="Q554" s="50"/>
      <c r="R554" s="50"/>
      <c r="S554" s="50"/>
      <c r="T554" s="51"/>
      <c r="U554" s="31"/>
      <c r="V554" s="31"/>
      <c r="W554" s="31"/>
      <c r="X554" s="31"/>
      <c r="Y554" s="31"/>
      <c r="Z554" s="31"/>
      <c r="AA554" s="31"/>
      <c r="AB554" s="31"/>
      <c r="AC554" s="31"/>
      <c r="AD554" s="31"/>
      <c r="AE554" s="31"/>
      <c r="AT554" s="19" t="s">
        <v>177</v>
      </c>
      <c r="AU554" s="19" t="s">
        <v>78</v>
      </c>
    </row>
    <row r="555" spans="1:51" s="13" customFormat="1" ht="12">
      <c r="A555" s="306"/>
      <c r="B555" s="307"/>
      <c r="C555" s="306"/>
      <c r="D555" s="308" t="s">
        <v>179</v>
      </c>
      <c r="E555" s="309" t="s">
        <v>3</v>
      </c>
      <c r="F555" s="310" t="s">
        <v>2510</v>
      </c>
      <c r="G555" s="306"/>
      <c r="H555" s="309" t="s">
        <v>3</v>
      </c>
      <c r="I555" s="267"/>
      <c r="J555" s="306"/>
      <c r="K555" s="306"/>
      <c r="L555" s="134"/>
      <c r="M555" s="136"/>
      <c r="N555" s="137"/>
      <c r="O555" s="137"/>
      <c r="P555" s="137"/>
      <c r="Q555" s="137"/>
      <c r="R555" s="137"/>
      <c r="S555" s="137"/>
      <c r="T555" s="138"/>
      <c r="AT555" s="135" t="s">
        <v>179</v>
      </c>
      <c r="AU555" s="135" t="s">
        <v>78</v>
      </c>
      <c r="AV555" s="13" t="s">
        <v>76</v>
      </c>
      <c r="AW555" s="13" t="s">
        <v>30</v>
      </c>
      <c r="AX555" s="13" t="s">
        <v>68</v>
      </c>
      <c r="AY555" s="135" t="s">
        <v>168</v>
      </c>
    </row>
    <row r="556" spans="1:51" s="13" customFormat="1" ht="12">
      <c r="A556" s="306"/>
      <c r="B556" s="307"/>
      <c r="C556" s="306"/>
      <c r="D556" s="308" t="s">
        <v>179</v>
      </c>
      <c r="E556" s="309" t="s">
        <v>3</v>
      </c>
      <c r="F556" s="310" t="s">
        <v>2458</v>
      </c>
      <c r="G556" s="306"/>
      <c r="H556" s="309" t="s">
        <v>3</v>
      </c>
      <c r="I556" s="267"/>
      <c r="J556" s="306"/>
      <c r="K556" s="306"/>
      <c r="L556" s="134"/>
      <c r="M556" s="136"/>
      <c r="N556" s="137"/>
      <c r="O556" s="137"/>
      <c r="P556" s="137"/>
      <c r="Q556" s="137"/>
      <c r="R556" s="137"/>
      <c r="S556" s="137"/>
      <c r="T556" s="138"/>
      <c r="AT556" s="135" t="s">
        <v>179</v>
      </c>
      <c r="AU556" s="135" t="s">
        <v>78</v>
      </c>
      <c r="AV556" s="13" t="s">
        <v>76</v>
      </c>
      <c r="AW556" s="13" t="s">
        <v>30</v>
      </c>
      <c r="AX556" s="13" t="s">
        <v>68</v>
      </c>
      <c r="AY556" s="135" t="s">
        <v>168</v>
      </c>
    </row>
    <row r="557" spans="1:51" s="14" customFormat="1" ht="12">
      <c r="A557" s="311"/>
      <c r="B557" s="312"/>
      <c r="C557" s="311"/>
      <c r="D557" s="308" t="s">
        <v>179</v>
      </c>
      <c r="E557" s="313" t="s">
        <v>3</v>
      </c>
      <c r="F557" s="314" t="s">
        <v>2511</v>
      </c>
      <c r="G557" s="311"/>
      <c r="H557" s="315">
        <v>4.26</v>
      </c>
      <c r="I557" s="268"/>
      <c r="J557" s="311"/>
      <c r="K557" s="311"/>
      <c r="L557" s="139"/>
      <c r="M557" s="141"/>
      <c r="N557" s="142"/>
      <c r="O557" s="142"/>
      <c r="P557" s="142"/>
      <c r="Q557" s="142"/>
      <c r="R557" s="142"/>
      <c r="S557" s="142"/>
      <c r="T557" s="143"/>
      <c r="AT557" s="140" t="s">
        <v>179</v>
      </c>
      <c r="AU557" s="140" t="s">
        <v>78</v>
      </c>
      <c r="AV557" s="14" t="s">
        <v>78</v>
      </c>
      <c r="AW557" s="14" t="s">
        <v>30</v>
      </c>
      <c r="AX557" s="14" t="s">
        <v>68</v>
      </c>
      <c r="AY557" s="140" t="s">
        <v>168</v>
      </c>
    </row>
    <row r="558" spans="1:51" s="15" customFormat="1" ht="12">
      <c r="A558" s="316"/>
      <c r="B558" s="317"/>
      <c r="C558" s="316"/>
      <c r="D558" s="308" t="s">
        <v>179</v>
      </c>
      <c r="E558" s="318" t="s">
        <v>3</v>
      </c>
      <c r="F558" s="319" t="s">
        <v>186</v>
      </c>
      <c r="G558" s="316"/>
      <c r="H558" s="320">
        <v>4.26</v>
      </c>
      <c r="I558" s="269"/>
      <c r="J558" s="316"/>
      <c r="K558" s="316"/>
      <c r="L558" s="144"/>
      <c r="M558" s="146"/>
      <c r="N558" s="147"/>
      <c r="O558" s="147"/>
      <c r="P558" s="147"/>
      <c r="Q558" s="147"/>
      <c r="R558" s="147"/>
      <c r="S558" s="147"/>
      <c r="T558" s="148"/>
      <c r="AT558" s="145" t="s">
        <v>179</v>
      </c>
      <c r="AU558" s="145" t="s">
        <v>78</v>
      </c>
      <c r="AV558" s="15" t="s">
        <v>175</v>
      </c>
      <c r="AW558" s="15" t="s">
        <v>30</v>
      </c>
      <c r="AX558" s="15" t="s">
        <v>76</v>
      </c>
      <c r="AY558" s="145" t="s">
        <v>168</v>
      </c>
    </row>
    <row r="559" spans="1:63" s="12" customFormat="1" ht="22.9" customHeight="1">
      <c r="A559" s="291"/>
      <c r="B559" s="292"/>
      <c r="C559" s="291"/>
      <c r="D559" s="293" t="s">
        <v>67</v>
      </c>
      <c r="E559" s="296" t="s">
        <v>696</v>
      </c>
      <c r="F559" s="296" t="s">
        <v>2512</v>
      </c>
      <c r="G559" s="291"/>
      <c r="H559" s="291"/>
      <c r="I559" s="271"/>
      <c r="J559" s="297">
        <f>BK559</f>
        <v>0</v>
      </c>
      <c r="K559" s="291"/>
      <c r="L559" s="118"/>
      <c r="M559" s="120"/>
      <c r="N559" s="121"/>
      <c r="O559" s="121"/>
      <c r="P559" s="122">
        <f>SUM(P560:P569)</f>
        <v>8.214</v>
      </c>
      <c r="Q559" s="121"/>
      <c r="R559" s="122">
        <f>SUM(R560:R569)</f>
        <v>0.32968</v>
      </c>
      <c r="S559" s="121"/>
      <c r="T559" s="123">
        <f>SUM(T560:T569)</f>
        <v>0</v>
      </c>
      <c r="AR559" s="119" t="s">
        <v>76</v>
      </c>
      <c r="AT559" s="124" t="s">
        <v>67</v>
      </c>
      <c r="AU559" s="124" t="s">
        <v>76</v>
      </c>
      <c r="AY559" s="119" t="s">
        <v>168</v>
      </c>
      <c r="BK559" s="125">
        <f>SUM(BK560:BK569)</f>
        <v>0</v>
      </c>
    </row>
    <row r="560" spans="1:65" s="2" customFormat="1" ht="24.2" customHeight="1">
      <c r="A560" s="273"/>
      <c r="B560" s="276"/>
      <c r="C560" s="298" t="s">
        <v>723</v>
      </c>
      <c r="D560" s="298" t="s">
        <v>170</v>
      </c>
      <c r="E560" s="299" t="s">
        <v>2513</v>
      </c>
      <c r="F560" s="300" t="s">
        <v>2514</v>
      </c>
      <c r="G560" s="301" t="s">
        <v>326</v>
      </c>
      <c r="H560" s="302">
        <v>2</v>
      </c>
      <c r="I560" s="266"/>
      <c r="J560" s="303">
        <f>ROUND(I560*H560,2)</f>
        <v>0</v>
      </c>
      <c r="K560" s="300" t="s">
        <v>174</v>
      </c>
      <c r="L560" s="32"/>
      <c r="M560" s="126" t="s">
        <v>3</v>
      </c>
      <c r="N560" s="127" t="s">
        <v>39</v>
      </c>
      <c r="O560" s="128">
        <v>0.893</v>
      </c>
      <c r="P560" s="128">
        <f>O560*H560</f>
        <v>1.786</v>
      </c>
      <c r="Q560" s="128">
        <v>0.01777</v>
      </c>
      <c r="R560" s="128">
        <f>Q560*H560</f>
        <v>0.03554</v>
      </c>
      <c r="S560" s="128">
        <v>0</v>
      </c>
      <c r="T560" s="129">
        <f>S560*H560</f>
        <v>0</v>
      </c>
      <c r="U560" s="31"/>
      <c r="V560" s="31"/>
      <c r="W560" s="31"/>
      <c r="X560" s="31"/>
      <c r="Y560" s="31"/>
      <c r="Z560" s="31"/>
      <c r="AA560" s="31"/>
      <c r="AB560" s="31"/>
      <c r="AC560" s="31"/>
      <c r="AD560" s="31"/>
      <c r="AE560" s="31"/>
      <c r="AR560" s="130" t="s">
        <v>175</v>
      </c>
      <c r="AT560" s="130" t="s">
        <v>170</v>
      </c>
      <c r="AU560" s="130" t="s">
        <v>78</v>
      </c>
      <c r="AY560" s="19" t="s">
        <v>168</v>
      </c>
      <c r="BE560" s="131">
        <f>IF(N560="základní",J560,0)</f>
        <v>0</v>
      </c>
      <c r="BF560" s="131">
        <f>IF(N560="snížená",J560,0)</f>
        <v>0</v>
      </c>
      <c r="BG560" s="131">
        <f>IF(N560="zákl. přenesená",J560,0)</f>
        <v>0</v>
      </c>
      <c r="BH560" s="131">
        <f>IF(N560="sníž. přenesená",J560,0)</f>
        <v>0</v>
      </c>
      <c r="BI560" s="131">
        <f>IF(N560="nulová",J560,0)</f>
        <v>0</v>
      </c>
      <c r="BJ560" s="19" t="s">
        <v>76</v>
      </c>
      <c r="BK560" s="131">
        <f>ROUND(I560*H560,2)</f>
        <v>0</v>
      </c>
      <c r="BL560" s="19" t="s">
        <v>175</v>
      </c>
      <c r="BM560" s="130" t="s">
        <v>2515</v>
      </c>
    </row>
    <row r="561" spans="1:47" s="2" customFormat="1" ht="12">
      <c r="A561" s="273"/>
      <c r="B561" s="276"/>
      <c r="C561" s="273"/>
      <c r="D561" s="304" t="s">
        <v>177</v>
      </c>
      <c r="E561" s="273"/>
      <c r="F561" s="305" t="s">
        <v>2516</v>
      </c>
      <c r="G561" s="273"/>
      <c r="H561" s="273"/>
      <c r="I561" s="263"/>
      <c r="J561" s="273"/>
      <c r="K561" s="273"/>
      <c r="L561" s="32"/>
      <c r="M561" s="132"/>
      <c r="N561" s="133"/>
      <c r="O561" s="50"/>
      <c r="P561" s="50"/>
      <c r="Q561" s="50"/>
      <c r="R561" s="50"/>
      <c r="S561" s="50"/>
      <c r="T561" s="51"/>
      <c r="U561" s="31"/>
      <c r="V561" s="31"/>
      <c r="W561" s="31"/>
      <c r="X561" s="31"/>
      <c r="Y561" s="31"/>
      <c r="Z561" s="31"/>
      <c r="AA561" s="31"/>
      <c r="AB561" s="31"/>
      <c r="AC561" s="31"/>
      <c r="AD561" s="31"/>
      <c r="AE561" s="31"/>
      <c r="AT561" s="19" t="s">
        <v>177</v>
      </c>
      <c r="AU561" s="19" t="s">
        <v>78</v>
      </c>
    </row>
    <row r="562" spans="1:51" s="13" customFormat="1" ht="12">
      <c r="A562" s="306"/>
      <c r="B562" s="307"/>
      <c r="C562" s="306"/>
      <c r="D562" s="308" t="s">
        <v>179</v>
      </c>
      <c r="E562" s="309" t="s">
        <v>3</v>
      </c>
      <c r="F562" s="310" t="s">
        <v>2093</v>
      </c>
      <c r="G562" s="306"/>
      <c r="H562" s="309" t="s">
        <v>3</v>
      </c>
      <c r="I562" s="267"/>
      <c r="J562" s="306"/>
      <c r="K562" s="306"/>
      <c r="L562" s="134"/>
      <c r="M562" s="136"/>
      <c r="N562" s="137"/>
      <c r="O562" s="137"/>
      <c r="P562" s="137"/>
      <c r="Q562" s="137"/>
      <c r="R562" s="137"/>
      <c r="S562" s="137"/>
      <c r="T562" s="138"/>
      <c r="AT562" s="135" t="s">
        <v>179</v>
      </c>
      <c r="AU562" s="135" t="s">
        <v>78</v>
      </c>
      <c r="AV562" s="13" t="s">
        <v>76</v>
      </c>
      <c r="AW562" s="13" t="s">
        <v>30</v>
      </c>
      <c r="AX562" s="13" t="s">
        <v>68</v>
      </c>
      <c r="AY562" s="135" t="s">
        <v>168</v>
      </c>
    </row>
    <row r="563" spans="1:51" s="14" customFormat="1" ht="12">
      <c r="A563" s="311"/>
      <c r="B563" s="312"/>
      <c r="C563" s="311"/>
      <c r="D563" s="308" t="s">
        <v>179</v>
      </c>
      <c r="E563" s="313" t="s">
        <v>3</v>
      </c>
      <c r="F563" s="314" t="s">
        <v>2517</v>
      </c>
      <c r="G563" s="311"/>
      <c r="H563" s="315">
        <v>2</v>
      </c>
      <c r="I563" s="268"/>
      <c r="J563" s="311"/>
      <c r="K563" s="311"/>
      <c r="L563" s="139"/>
      <c r="M563" s="141"/>
      <c r="N563" s="142"/>
      <c r="O563" s="142"/>
      <c r="P563" s="142"/>
      <c r="Q563" s="142"/>
      <c r="R563" s="142"/>
      <c r="S563" s="142"/>
      <c r="T563" s="143"/>
      <c r="AT563" s="140" t="s">
        <v>179</v>
      </c>
      <c r="AU563" s="140" t="s">
        <v>78</v>
      </c>
      <c r="AV563" s="14" t="s">
        <v>78</v>
      </c>
      <c r="AW563" s="14" t="s">
        <v>30</v>
      </c>
      <c r="AX563" s="14" t="s">
        <v>76</v>
      </c>
      <c r="AY563" s="140" t="s">
        <v>168</v>
      </c>
    </row>
    <row r="564" spans="1:65" s="2" customFormat="1" ht="21.75" customHeight="1">
      <c r="A564" s="273"/>
      <c r="B564" s="276"/>
      <c r="C564" s="326" t="s">
        <v>731</v>
      </c>
      <c r="D564" s="326" t="s">
        <v>332</v>
      </c>
      <c r="E564" s="327" t="s">
        <v>2518</v>
      </c>
      <c r="F564" s="328" t="s">
        <v>2519</v>
      </c>
      <c r="G564" s="329" t="s">
        <v>326</v>
      </c>
      <c r="H564" s="330">
        <v>2</v>
      </c>
      <c r="I564" s="272"/>
      <c r="J564" s="331">
        <f>ROUND(I564*H564,2)</f>
        <v>0</v>
      </c>
      <c r="K564" s="328" t="s">
        <v>3</v>
      </c>
      <c r="L564" s="154"/>
      <c r="M564" s="155" t="s">
        <v>3</v>
      </c>
      <c r="N564" s="156" t="s">
        <v>39</v>
      </c>
      <c r="O564" s="128">
        <v>0</v>
      </c>
      <c r="P564" s="128">
        <f>O564*H564</f>
        <v>0</v>
      </c>
      <c r="Q564" s="128">
        <v>0.01753</v>
      </c>
      <c r="R564" s="128">
        <f>Q564*H564</f>
        <v>0.03506</v>
      </c>
      <c r="S564" s="128">
        <v>0</v>
      </c>
      <c r="T564" s="129">
        <f>S564*H564</f>
        <v>0</v>
      </c>
      <c r="U564" s="31"/>
      <c r="V564" s="31"/>
      <c r="W564" s="31"/>
      <c r="X564" s="31"/>
      <c r="Y564" s="31"/>
      <c r="Z564" s="31"/>
      <c r="AA564" s="31"/>
      <c r="AB564" s="31"/>
      <c r="AC564" s="31"/>
      <c r="AD564" s="31"/>
      <c r="AE564" s="31"/>
      <c r="AR564" s="130" t="s">
        <v>235</v>
      </c>
      <c r="AT564" s="130" t="s">
        <v>332</v>
      </c>
      <c r="AU564" s="130" t="s">
        <v>78</v>
      </c>
      <c r="AY564" s="19" t="s">
        <v>168</v>
      </c>
      <c r="BE564" s="131">
        <f>IF(N564="základní",J564,0)</f>
        <v>0</v>
      </c>
      <c r="BF564" s="131">
        <f>IF(N564="snížená",J564,0)</f>
        <v>0</v>
      </c>
      <c r="BG564" s="131">
        <f>IF(N564="zákl. přenesená",J564,0)</f>
        <v>0</v>
      </c>
      <c r="BH564" s="131">
        <f>IF(N564="sníž. přenesená",J564,0)</f>
        <v>0</v>
      </c>
      <c r="BI564" s="131">
        <f>IF(N564="nulová",J564,0)</f>
        <v>0</v>
      </c>
      <c r="BJ564" s="19" t="s">
        <v>76</v>
      </c>
      <c r="BK564" s="131">
        <f>ROUND(I564*H564,2)</f>
        <v>0</v>
      </c>
      <c r="BL564" s="19" t="s">
        <v>175</v>
      </c>
      <c r="BM564" s="130" t="s">
        <v>2520</v>
      </c>
    </row>
    <row r="565" spans="1:65" s="2" customFormat="1" ht="24.2" customHeight="1">
      <c r="A565" s="273"/>
      <c r="B565" s="276"/>
      <c r="C565" s="298" t="s">
        <v>736</v>
      </c>
      <c r="D565" s="298" t="s">
        <v>170</v>
      </c>
      <c r="E565" s="299" t="s">
        <v>2521</v>
      </c>
      <c r="F565" s="300" t="s">
        <v>2522</v>
      </c>
      <c r="G565" s="301" t="s">
        <v>326</v>
      </c>
      <c r="H565" s="302">
        <v>4</v>
      </c>
      <c r="I565" s="266"/>
      <c r="J565" s="303">
        <f>ROUND(I565*H565,2)</f>
        <v>0</v>
      </c>
      <c r="K565" s="300" t="s">
        <v>174</v>
      </c>
      <c r="L565" s="32"/>
      <c r="M565" s="126" t="s">
        <v>3</v>
      </c>
      <c r="N565" s="127" t="s">
        <v>39</v>
      </c>
      <c r="O565" s="128">
        <v>1.607</v>
      </c>
      <c r="P565" s="128">
        <f>O565*H565</f>
        <v>6.428</v>
      </c>
      <c r="Q565" s="128">
        <v>0.04684</v>
      </c>
      <c r="R565" s="128">
        <f>Q565*H565</f>
        <v>0.18736</v>
      </c>
      <c r="S565" s="128">
        <v>0</v>
      </c>
      <c r="T565" s="129">
        <f>S565*H565</f>
        <v>0</v>
      </c>
      <c r="U565" s="31"/>
      <c r="V565" s="31"/>
      <c r="W565" s="31"/>
      <c r="X565" s="31"/>
      <c r="Y565" s="31"/>
      <c r="Z565" s="31"/>
      <c r="AA565" s="31"/>
      <c r="AB565" s="31"/>
      <c r="AC565" s="31"/>
      <c r="AD565" s="31"/>
      <c r="AE565" s="31"/>
      <c r="AR565" s="130" t="s">
        <v>175</v>
      </c>
      <c r="AT565" s="130" t="s">
        <v>170</v>
      </c>
      <c r="AU565" s="130" t="s">
        <v>78</v>
      </c>
      <c r="AY565" s="19" t="s">
        <v>168</v>
      </c>
      <c r="BE565" s="131">
        <f>IF(N565="základní",J565,0)</f>
        <v>0</v>
      </c>
      <c r="BF565" s="131">
        <f>IF(N565="snížená",J565,0)</f>
        <v>0</v>
      </c>
      <c r="BG565" s="131">
        <f>IF(N565="zákl. přenesená",J565,0)</f>
        <v>0</v>
      </c>
      <c r="BH565" s="131">
        <f>IF(N565="sníž. přenesená",J565,0)</f>
        <v>0</v>
      </c>
      <c r="BI565" s="131">
        <f>IF(N565="nulová",J565,0)</f>
        <v>0</v>
      </c>
      <c r="BJ565" s="19" t="s">
        <v>76</v>
      </c>
      <c r="BK565" s="131">
        <f>ROUND(I565*H565,2)</f>
        <v>0</v>
      </c>
      <c r="BL565" s="19" t="s">
        <v>175</v>
      </c>
      <c r="BM565" s="130" t="s">
        <v>2523</v>
      </c>
    </row>
    <row r="566" spans="1:47" s="2" customFormat="1" ht="12">
      <c r="A566" s="273"/>
      <c r="B566" s="276"/>
      <c r="C566" s="273"/>
      <c r="D566" s="304" t="s">
        <v>177</v>
      </c>
      <c r="E566" s="273"/>
      <c r="F566" s="305" t="s">
        <v>2524</v>
      </c>
      <c r="G566" s="273"/>
      <c r="H566" s="273"/>
      <c r="I566" s="263"/>
      <c r="J566" s="273"/>
      <c r="K566" s="273"/>
      <c r="L566" s="32"/>
      <c r="M566" s="132"/>
      <c r="N566" s="133"/>
      <c r="O566" s="50"/>
      <c r="P566" s="50"/>
      <c r="Q566" s="50"/>
      <c r="R566" s="50"/>
      <c r="S566" s="50"/>
      <c r="T566" s="51"/>
      <c r="U566" s="31"/>
      <c r="V566" s="31"/>
      <c r="W566" s="31"/>
      <c r="X566" s="31"/>
      <c r="Y566" s="31"/>
      <c r="Z566" s="31"/>
      <c r="AA566" s="31"/>
      <c r="AB566" s="31"/>
      <c r="AC566" s="31"/>
      <c r="AD566" s="31"/>
      <c r="AE566" s="31"/>
      <c r="AT566" s="19" t="s">
        <v>177</v>
      </c>
      <c r="AU566" s="19" t="s">
        <v>78</v>
      </c>
    </row>
    <row r="567" spans="1:51" s="13" customFormat="1" ht="12">
      <c r="A567" s="306"/>
      <c r="B567" s="307"/>
      <c r="C567" s="306"/>
      <c r="D567" s="308" t="s">
        <v>179</v>
      </c>
      <c r="E567" s="309" t="s">
        <v>3</v>
      </c>
      <c r="F567" s="310" t="s">
        <v>2093</v>
      </c>
      <c r="G567" s="306"/>
      <c r="H567" s="309" t="s">
        <v>3</v>
      </c>
      <c r="I567" s="267"/>
      <c r="J567" s="306"/>
      <c r="K567" s="306"/>
      <c r="L567" s="134"/>
      <c r="M567" s="136"/>
      <c r="N567" s="137"/>
      <c r="O567" s="137"/>
      <c r="P567" s="137"/>
      <c r="Q567" s="137"/>
      <c r="R567" s="137"/>
      <c r="S567" s="137"/>
      <c r="T567" s="138"/>
      <c r="AT567" s="135" t="s">
        <v>179</v>
      </c>
      <c r="AU567" s="135" t="s">
        <v>78</v>
      </c>
      <c r="AV567" s="13" t="s">
        <v>76</v>
      </c>
      <c r="AW567" s="13" t="s">
        <v>30</v>
      </c>
      <c r="AX567" s="13" t="s">
        <v>68</v>
      </c>
      <c r="AY567" s="135" t="s">
        <v>168</v>
      </c>
    </row>
    <row r="568" spans="1:51" s="14" customFormat="1" ht="12">
      <c r="A568" s="311"/>
      <c r="B568" s="312"/>
      <c r="C568" s="311"/>
      <c r="D568" s="308" t="s">
        <v>179</v>
      </c>
      <c r="E568" s="313" t="s">
        <v>3</v>
      </c>
      <c r="F568" s="314" t="s">
        <v>2525</v>
      </c>
      <c r="G568" s="311"/>
      <c r="H568" s="315">
        <v>4</v>
      </c>
      <c r="I568" s="268"/>
      <c r="J568" s="311"/>
      <c r="K568" s="311"/>
      <c r="L568" s="139"/>
      <c r="M568" s="141"/>
      <c r="N568" s="142"/>
      <c r="O568" s="142"/>
      <c r="P568" s="142"/>
      <c r="Q568" s="142"/>
      <c r="R568" s="142"/>
      <c r="S568" s="142"/>
      <c r="T568" s="143"/>
      <c r="AT568" s="140" t="s">
        <v>179</v>
      </c>
      <c r="AU568" s="140" t="s">
        <v>78</v>
      </c>
      <c r="AV568" s="14" t="s">
        <v>78</v>
      </c>
      <c r="AW568" s="14" t="s">
        <v>30</v>
      </c>
      <c r="AX568" s="14" t="s">
        <v>76</v>
      </c>
      <c r="AY568" s="140" t="s">
        <v>168</v>
      </c>
    </row>
    <row r="569" spans="1:65" s="2" customFormat="1" ht="21.75" customHeight="1">
      <c r="A569" s="273"/>
      <c r="B569" s="276"/>
      <c r="C569" s="326" t="s">
        <v>741</v>
      </c>
      <c r="D569" s="326" t="s">
        <v>332</v>
      </c>
      <c r="E569" s="327" t="s">
        <v>2526</v>
      </c>
      <c r="F569" s="328" t="s">
        <v>2527</v>
      </c>
      <c r="G569" s="329" t="s">
        <v>326</v>
      </c>
      <c r="H569" s="330">
        <v>4</v>
      </c>
      <c r="I569" s="272"/>
      <c r="J569" s="331">
        <f>ROUND(I569*H569,2)</f>
        <v>0</v>
      </c>
      <c r="K569" s="328" t="s">
        <v>3</v>
      </c>
      <c r="L569" s="154"/>
      <c r="M569" s="155" t="s">
        <v>3</v>
      </c>
      <c r="N569" s="156" t="s">
        <v>39</v>
      </c>
      <c r="O569" s="128">
        <v>0</v>
      </c>
      <c r="P569" s="128">
        <f>O569*H569</f>
        <v>0</v>
      </c>
      <c r="Q569" s="128">
        <v>0.01793</v>
      </c>
      <c r="R569" s="128">
        <f>Q569*H569</f>
        <v>0.07172</v>
      </c>
      <c r="S569" s="128">
        <v>0</v>
      </c>
      <c r="T569" s="129">
        <f>S569*H569</f>
        <v>0</v>
      </c>
      <c r="U569" s="31"/>
      <c r="V569" s="31"/>
      <c r="W569" s="31"/>
      <c r="X569" s="31"/>
      <c r="Y569" s="31"/>
      <c r="Z569" s="31"/>
      <c r="AA569" s="31"/>
      <c r="AB569" s="31"/>
      <c r="AC569" s="31"/>
      <c r="AD569" s="31"/>
      <c r="AE569" s="31"/>
      <c r="AR569" s="130" t="s">
        <v>235</v>
      </c>
      <c r="AT569" s="130" t="s">
        <v>332</v>
      </c>
      <c r="AU569" s="130" t="s">
        <v>78</v>
      </c>
      <c r="AY569" s="19" t="s">
        <v>168</v>
      </c>
      <c r="BE569" s="131">
        <f>IF(N569="základní",J569,0)</f>
        <v>0</v>
      </c>
      <c r="BF569" s="131">
        <f>IF(N569="snížená",J569,0)</f>
        <v>0</v>
      </c>
      <c r="BG569" s="131">
        <f>IF(N569="zákl. přenesená",J569,0)</f>
        <v>0</v>
      </c>
      <c r="BH569" s="131">
        <f>IF(N569="sníž. přenesená",J569,0)</f>
        <v>0</v>
      </c>
      <c r="BI569" s="131">
        <f>IF(N569="nulová",J569,0)</f>
        <v>0</v>
      </c>
      <c r="BJ569" s="19" t="s">
        <v>76</v>
      </c>
      <c r="BK569" s="131">
        <f>ROUND(I569*H569,2)</f>
        <v>0</v>
      </c>
      <c r="BL569" s="19" t="s">
        <v>175</v>
      </c>
      <c r="BM569" s="130" t="s">
        <v>2528</v>
      </c>
    </row>
    <row r="570" spans="1:63" s="12" customFormat="1" ht="22.9" customHeight="1">
      <c r="A570" s="291"/>
      <c r="B570" s="292"/>
      <c r="C570" s="291"/>
      <c r="D570" s="293" t="s">
        <v>67</v>
      </c>
      <c r="E570" s="296" t="s">
        <v>683</v>
      </c>
      <c r="F570" s="296" t="s">
        <v>684</v>
      </c>
      <c r="G570" s="291"/>
      <c r="H570" s="291"/>
      <c r="I570" s="271"/>
      <c r="J570" s="297">
        <f>BK570</f>
        <v>0</v>
      </c>
      <c r="K570" s="291"/>
      <c r="L570" s="118"/>
      <c r="M570" s="120"/>
      <c r="N570" s="121"/>
      <c r="O570" s="121"/>
      <c r="P570" s="122">
        <f>SUM(P571:P588)</f>
        <v>28.4414</v>
      </c>
      <c r="Q570" s="121"/>
      <c r="R570" s="122">
        <f>SUM(R571:R588)</f>
        <v>0.015922000000000002</v>
      </c>
      <c r="S570" s="121"/>
      <c r="T570" s="123">
        <f>SUM(T571:T588)</f>
        <v>0</v>
      </c>
      <c r="AR570" s="119" t="s">
        <v>76</v>
      </c>
      <c r="AT570" s="124" t="s">
        <v>67</v>
      </c>
      <c r="AU570" s="124" t="s">
        <v>76</v>
      </c>
      <c r="AY570" s="119" t="s">
        <v>168</v>
      </c>
      <c r="BK570" s="125">
        <f>SUM(BK571:BK588)</f>
        <v>0</v>
      </c>
    </row>
    <row r="571" spans="1:65" s="2" customFormat="1" ht="24.2" customHeight="1">
      <c r="A571" s="273"/>
      <c r="B571" s="276"/>
      <c r="C571" s="298" t="s">
        <v>747</v>
      </c>
      <c r="D571" s="298" t="s">
        <v>170</v>
      </c>
      <c r="E571" s="299" t="s">
        <v>685</v>
      </c>
      <c r="F571" s="300" t="s">
        <v>686</v>
      </c>
      <c r="G571" s="301" t="s">
        <v>263</v>
      </c>
      <c r="H571" s="302">
        <v>84.55</v>
      </c>
      <c r="I571" s="266"/>
      <c r="J571" s="303">
        <f>ROUND(I571*H571,2)</f>
        <v>0</v>
      </c>
      <c r="K571" s="300" t="s">
        <v>174</v>
      </c>
      <c r="L571" s="32"/>
      <c r="M571" s="126" t="s">
        <v>3</v>
      </c>
      <c r="N571" s="127" t="s">
        <v>39</v>
      </c>
      <c r="O571" s="128">
        <v>0.308</v>
      </c>
      <c r="P571" s="128">
        <f>O571*H571</f>
        <v>26.0414</v>
      </c>
      <c r="Q571" s="128">
        <v>4E-05</v>
      </c>
      <c r="R571" s="128">
        <f>Q571*H571</f>
        <v>0.003382</v>
      </c>
      <c r="S571" s="128">
        <v>0</v>
      </c>
      <c r="T571" s="129">
        <f>S571*H571</f>
        <v>0</v>
      </c>
      <c r="U571" s="31"/>
      <c r="V571" s="31"/>
      <c r="W571" s="31"/>
      <c r="X571" s="31"/>
      <c r="Y571" s="31"/>
      <c r="Z571" s="31"/>
      <c r="AA571" s="31"/>
      <c r="AB571" s="31"/>
      <c r="AC571" s="31"/>
      <c r="AD571" s="31"/>
      <c r="AE571" s="31"/>
      <c r="AR571" s="130" t="s">
        <v>175</v>
      </c>
      <c r="AT571" s="130" t="s">
        <v>170</v>
      </c>
      <c r="AU571" s="130" t="s">
        <v>78</v>
      </c>
      <c r="AY571" s="19" t="s">
        <v>168</v>
      </c>
      <c r="BE571" s="131">
        <f>IF(N571="základní",J571,0)</f>
        <v>0</v>
      </c>
      <c r="BF571" s="131">
        <f>IF(N571="snížená",J571,0)</f>
        <v>0</v>
      </c>
      <c r="BG571" s="131">
        <f>IF(N571="zákl. přenesená",J571,0)</f>
        <v>0</v>
      </c>
      <c r="BH571" s="131">
        <f>IF(N571="sníž. přenesená",J571,0)</f>
        <v>0</v>
      </c>
      <c r="BI571" s="131">
        <f>IF(N571="nulová",J571,0)</f>
        <v>0</v>
      </c>
      <c r="BJ571" s="19" t="s">
        <v>76</v>
      </c>
      <c r="BK571" s="131">
        <f>ROUND(I571*H571,2)</f>
        <v>0</v>
      </c>
      <c r="BL571" s="19" t="s">
        <v>175</v>
      </c>
      <c r="BM571" s="130" t="s">
        <v>2529</v>
      </c>
    </row>
    <row r="572" spans="1:47" s="2" customFormat="1" ht="12">
      <c r="A572" s="273"/>
      <c r="B572" s="276"/>
      <c r="C572" s="273"/>
      <c r="D572" s="304" t="s">
        <v>177</v>
      </c>
      <c r="E572" s="273"/>
      <c r="F572" s="305" t="s">
        <v>688</v>
      </c>
      <c r="G572" s="273"/>
      <c r="H572" s="273"/>
      <c r="I572" s="263"/>
      <c r="J572" s="273"/>
      <c r="K572" s="273"/>
      <c r="L572" s="32"/>
      <c r="M572" s="132"/>
      <c r="N572" s="133"/>
      <c r="O572" s="50"/>
      <c r="P572" s="50"/>
      <c r="Q572" s="50"/>
      <c r="R572" s="50"/>
      <c r="S572" s="50"/>
      <c r="T572" s="51"/>
      <c r="U572" s="31"/>
      <c r="V572" s="31"/>
      <c r="W572" s="31"/>
      <c r="X572" s="31"/>
      <c r="Y572" s="31"/>
      <c r="Z572" s="31"/>
      <c r="AA572" s="31"/>
      <c r="AB572" s="31"/>
      <c r="AC572" s="31"/>
      <c r="AD572" s="31"/>
      <c r="AE572" s="31"/>
      <c r="AT572" s="19" t="s">
        <v>177</v>
      </c>
      <c r="AU572" s="19" t="s">
        <v>78</v>
      </c>
    </row>
    <row r="573" spans="1:51" s="13" customFormat="1" ht="12">
      <c r="A573" s="306"/>
      <c r="B573" s="307"/>
      <c r="C573" s="306"/>
      <c r="D573" s="308" t="s">
        <v>179</v>
      </c>
      <c r="E573" s="309" t="s">
        <v>3</v>
      </c>
      <c r="F573" s="310" t="s">
        <v>2093</v>
      </c>
      <c r="G573" s="306"/>
      <c r="H573" s="309" t="s">
        <v>3</v>
      </c>
      <c r="I573" s="267"/>
      <c r="J573" s="306"/>
      <c r="K573" s="306"/>
      <c r="L573" s="134"/>
      <c r="M573" s="136"/>
      <c r="N573" s="137"/>
      <c r="O573" s="137"/>
      <c r="P573" s="137"/>
      <c r="Q573" s="137"/>
      <c r="R573" s="137"/>
      <c r="S573" s="137"/>
      <c r="T573" s="138"/>
      <c r="AT573" s="135" t="s">
        <v>179</v>
      </c>
      <c r="AU573" s="135" t="s">
        <v>78</v>
      </c>
      <c r="AV573" s="13" t="s">
        <v>76</v>
      </c>
      <c r="AW573" s="13" t="s">
        <v>30</v>
      </c>
      <c r="AX573" s="13" t="s">
        <v>68</v>
      </c>
      <c r="AY573" s="135" t="s">
        <v>168</v>
      </c>
    </row>
    <row r="574" spans="1:51" s="14" customFormat="1" ht="12">
      <c r="A574" s="311"/>
      <c r="B574" s="312"/>
      <c r="C574" s="311"/>
      <c r="D574" s="308" t="s">
        <v>179</v>
      </c>
      <c r="E574" s="313" t="s">
        <v>3</v>
      </c>
      <c r="F574" s="314" t="s">
        <v>2480</v>
      </c>
      <c r="G574" s="311"/>
      <c r="H574" s="315">
        <v>13.1</v>
      </c>
      <c r="I574" s="268"/>
      <c r="J574" s="311"/>
      <c r="K574" s="311"/>
      <c r="L574" s="139"/>
      <c r="M574" s="141"/>
      <c r="N574" s="142"/>
      <c r="O574" s="142"/>
      <c r="P574" s="142"/>
      <c r="Q574" s="142"/>
      <c r="R574" s="142"/>
      <c r="S574" s="142"/>
      <c r="T574" s="143"/>
      <c r="AT574" s="140" t="s">
        <v>179</v>
      </c>
      <c r="AU574" s="140" t="s">
        <v>78</v>
      </c>
      <c r="AV574" s="14" t="s">
        <v>78</v>
      </c>
      <c r="AW574" s="14" t="s">
        <v>30</v>
      </c>
      <c r="AX574" s="14" t="s">
        <v>68</v>
      </c>
      <c r="AY574" s="140" t="s">
        <v>168</v>
      </c>
    </row>
    <row r="575" spans="1:51" s="14" customFormat="1" ht="12">
      <c r="A575" s="311"/>
      <c r="B575" s="312"/>
      <c r="C575" s="311"/>
      <c r="D575" s="308" t="s">
        <v>179</v>
      </c>
      <c r="E575" s="313" t="s">
        <v>3</v>
      </c>
      <c r="F575" s="314" t="s">
        <v>2481</v>
      </c>
      <c r="G575" s="311"/>
      <c r="H575" s="315">
        <v>9.8</v>
      </c>
      <c r="I575" s="268"/>
      <c r="J575" s="311"/>
      <c r="K575" s="311"/>
      <c r="L575" s="139"/>
      <c r="M575" s="141"/>
      <c r="N575" s="142"/>
      <c r="O575" s="142"/>
      <c r="P575" s="142"/>
      <c r="Q575" s="142"/>
      <c r="R575" s="142"/>
      <c r="S575" s="142"/>
      <c r="T575" s="143"/>
      <c r="AT575" s="140" t="s">
        <v>179</v>
      </c>
      <c r="AU575" s="140" t="s">
        <v>78</v>
      </c>
      <c r="AV575" s="14" t="s">
        <v>78</v>
      </c>
      <c r="AW575" s="14" t="s">
        <v>30</v>
      </c>
      <c r="AX575" s="14" t="s">
        <v>68</v>
      </c>
      <c r="AY575" s="140" t="s">
        <v>168</v>
      </c>
    </row>
    <row r="576" spans="1:51" s="14" customFormat="1" ht="12">
      <c r="A576" s="311"/>
      <c r="B576" s="312"/>
      <c r="C576" s="311"/>
      <c r="D576" s="308" t="s">
        <v>179</v>
      </c>
      <c r="E576" s="313" t="s">
        <v>3</v>
      </c>
      <c r="F576" s="314" t="s">
        <v>2482</v>
      </c>
      <c r="G576" s="311"/>
      <c r="H576" s="315">
        <v>13</v>
      </c>
      <c r="I576" s="268"/>
      <c r="J576" s="311"/>
      <c r="K576" s="311"/>
      <c r="L576" s="139"/>
      <c r="M576" s="141"/>
      <c r="N576" s="142"/>
      <c r="O576" s="142"/>
      <c r="P576" s="142"/>
      <c r="Q576" s="142"/>
      <c r="R576" s="142"/>
      <c r="S576" s="142"/>
      <c r="T576" s="143"/>
      <c r="AT576" s="140" t="s">
        <v>179</v>
      </c>
      <c r="AU576" s="140" t="s">
        <v>78</v>
      </c>
      <c r="AV576" s="14" t="s">
        <v>78</v>
      </c>
      <c r="AW576" s="14" t="s">
        <v>30</v>
      </c>
      <c r="AX576" s="14" t="s">
        <v>68</v>
      </c>
      <c r="AY576" s="140" t="s">
        <v>168</v>
      </c>
    </row>
    <row r="577" spans="1:51" s="14" customFormat="1" ht="12">
      <c r="A577" s="311"/>
      <c r="B577" s="312"/>
      <c r="C577" s="311"/>
      <c r="D577" s="308" t="s">
        <v>179</v>
      </c>
      <c r="E577" s="313" t="s">
        <v>3</v>
      </c>
      <c r="F577" s="314" t="s">
        <v>2483</v>
      </c>
      <c r="G577" s="311"/>
      <c r="H577" s="315">
        <v>18.1</v>
      </c>
      <c r="I577" s="268"/>
      <c r="J577" s="311"/>
      <c r="K577" s="311"/>
      <c r="L577" s="139"/>
      <c r="M577" s="141"/>
      <c r="N577" s="142"/>
      <c r="O577" s="142"/>
      <c r="P577" s="142"/>
      <c r="Q577" s="142"/>
      <c r="R577" s="142"/>
      <c r="S577" s="142"/>
      <c r="T577" s="143"/>
      <c r="AT577" s="140" t="s">
        <v>179</v>
      </c>
      <c r="AU577" s="140" t="s">
        <v>78</v>
      </c>
      <c r="AV577" s="14" t="s">
        <v>78</v>
      </c>
      <c r="AW577" s="14" t="s">
        <v>30</v>
      </c>
      <c r="AX577" s="14" t="s">
        <v>68</v>
      </c>
      <c r="AY577" s="140" t="s">
        <v>168</v>
      </c>
    </row>
    <row r="578" spans="1:51" s="14" customFormat="1" ht="12">
      <c r="A578" s="311"/>
      <c r="B578" s="312"/>
      <c r="C578" s="311"/>
      <c r="D578" s="308" t="s">
        <v>179</v>
      </c>
      <c r="E578" s="313" t="s">
        <v>3</v>
      </c>
      <c r="F578" s="314" t="s">
        <v>2484</v>
      </c>
      <c r="G578" s="311"/>
      <c r="H578" s="315">
        <v>10.3</v>
      </c>
      <c r="I578" s="268"/>
      <c r="J578" s="311"/>
      <c r="K578" s="311"/>
      <c r="L578" s="139"/>
      <c r="M578" s="141"/>
      <c r="N578" s="142"/>
      <c r="O578" s="142"/>
      <c r="P578" s="142"/>
      <c r="Q578" s="142"/>
      <c r="R578" s="142"/>
      <c r="S578" s="142"/>
      <c r="T578" s="143"/>
      <c r="AT578" s="140" t="s">
        <v>179</v>
      </c>
      <c r="AU578" s="140" t="s">
        <v>78</v>
      </c>
      <c r="AV578" s="14" t="s">
        <v>78</v>
      </c>
      <c r="AW578" s="14" t="s">
        <v>30</v>
      </c>
      <c r="AX578" s="14" t="s">
        <v>68</v>
      </c>
      <c r="AY578" s="140" t="s">
        <v>168</v>
      </c>
    </row>
    <row r="579" spans="1:51" s="14" customFormat="1" ht="12">
      <c r="A579" s="311"/>
      <c r="B579" s="312"/>
      <c r="C579" s="311"/>
      <c r="D579" s="308" t="s">
        <v>179</v>
      </c>
      <c r="E579" s="313" t="s">
        <v>3</v>
      </c>
      <c r="F579" s="314" t="s">
        <v>2485</v>
      </c>
      <c r="G579" s="311"/>
      <c r="H579" s="315">
        <v>7.7</v>
      </c>
      <c r="I579" s="268"/>
      <c r="J579" s="311"/>
      <c r="K579" s="311"/>
      <c r="L579" s="139"/>
      <c r="M579" s="141"/>
      <c r="N579" s="142"/>
      <c r="O579" s="142"/>
      <c r="P579" s="142"/>
      <c r="Q579" s="142"/>
      <c r="R579" s="142"/>
      <c r="S579" s="142"/>
      <c r="T579" s="143"/>
      <c r="AT579" s="140" t="s">
        <v>179</v>
      </c>
      <c r="AU579" s="140" t="s">
        <v>78</v>
      </c>
      <c r="AV579" s="14" t="s">
        <v>78</v>
      </c>
      <c r="AW579" s="14" t="s">
        <v>30</v>
      </c>
      <c r="AX579" s="14" t="s">
        <v>68</v>
      </c>
      <c r="AY579" s="140" t="s">
        <v>168</v>
      </c>
    </row>
    <row r="580" spans="1:51" s="14" customFormat="1" ht="12">
      <c r="A580" s="311"/>
      <c r="B580" s="312"/>
      <c r="C580" s="311"/>
      <c r="D580" s="308" t="s">
        <v>179</v>
      </c>
      <c r="E580" s="313" t="s">
        <v>3</v>
      </c>
      <c r="F580" s="314" t="s">
        <v>2486</v>
      </c>
      <c r="G580" s="311"/>
      <c r="H580" s="315">
        <v>8.9</v>
      </c>
      <c r="I580" s="268"/>
      <c r="J580" s="311"/>
      <c r="K580" s="311"/>
      <c r="L580" s="139"/>
      <c r="M580" s="141"/>
      <c r="N580" s="142"/>
      <c r="O580" s="142"/>
      <c r="P580" s="142"/>
      <c r="Q580" s="142"/>
      <c r="R580" s="142"/>
      <c r="S580" s="142"/>
      <c r="T580" s="143"/>
      <c r="AT580" s="140" t="s">
        <v>179</v>
      </c>
      <c r="AU580" s="140" t="s">
        <v>78</v>
      </c>
      <c r="AV580" s="14" t="s">
        <v>78</v>
      </c>
      <c r="AW580" s="14" t="s">
        <v>30</v>
      </c>
      <c r="AX580" s="14" t="s">
        <v>68</v>
      </c>
      <c r="AY580" s="140" t="s">
        <v>168</v>
      </c>
    </row>
    <row r="581" spans="1:51" s="14" customFormat="1" ht="12">
      <c r="A581" s="311"/>
      <c r="B581" s="312"/>
      <c r="C581" s="311"/>
      <c r="D581" s="308" t="s">
        <v>179</v>
      </c>
      <c r="E581" s="313" t="s">
        <v>3</v>
      </c>
      <c r="F581" s="314" t="s">
        <v>2487</v>
      </c>
      <c r="G581" s="311"/>
      <c r="H581" s="315">
        <v>1.8</v>
      </c>
      <c r="I581" s="268"/>
      <c r="J581" s="311"/>
      <c r="K581" s="311"/>
      <c r="L581" s="139"/>
      <c r="M581" s="141"/>
      <c r="N581" s="142"/>
      <c r="O581" s="142"/>
      <c r="P581" s="142"/>
      <c r="Q581" s="142"/>
      <c r="R581" s="142"/>
      <c r="S581" s="142"/>
      <c r="T581" s="143"/>
      <c r="AT581" s="140" t="s">
        <v>179</v>
      </c>
      <c r="AU581" s="140" t="s">
        <v>78</v>
      </c>
      <c r="AV581" s="14" t="s">
        <v>78</v>
      </c>
      <c r="AW581" s="14" t="s">
        <v>30</v>
      </c>
      <c r="AX581" s="14" t="s">
        <v>68</v>
      </c>
      <c r="AY581" s="140" t="s">
        <v>168</v>
      </c>
    </row>
    <row r="582" spans="1:51" s="14" customFormat="1" ht="12">
      <c r="A582" s="311"/>
      <c r="B582" s="312"/>
      <c r="C582" s="311"/>
      <c r="D582" s="308" t="s">
        <v>179</v>
      </c>
      <c r="E582" s="313" t="s">
        <v>3</v>
      </c>
      <c r="F582" s="314" t="s">
        <v>2488</v>
      </c>
      <c r="G582" s="311"/>
      <c r="H582" s="315">
        <v>1.85</v>
      </c>
      <c r="I582" s="268"/>
      <c r="J582" s="311"/>
      <c r="K582" s="311"/>
      <c r="L582" s="139"/>
      <c r="M582" s="141"/>
      <c r="N582" s="142"/>
      <c r="O582" s="142"/>
      <c r="P582" s="142"/>
      <c r="Q582" s="142"/>
      <c r="R582" s="142"/>
      <c r="S582" s="142"/>
      <c r="T582" s="143"/>
      <c r="AT582" s="140" t="s">
        <v>179</v>
      </c>
      <c r="AU582" s="140" t="s">
        <v>78</v>
      </c>
      <c r="AV582" s="14" t="s">
        <v>78</v>
      </c>
      <c r="AW582" s="14" t="s">
        <v>30</v>
      </c>
      <c r="AX582" s="14" t="s">
        <v>68</v>
      </c>
      <c r="AY582" s="140" t="s">
        <v>168</v>
      </c>
    </row>
    <row r="583" spans="1:51" s="15" customFormat="1" ht="12">
      <c r="A583" s="316"/>
      <c r="B583" s="317"/>
      <c r="C583" s="316"/>
      <c r="D583" s="308" t="s">
        <v>179</v>
      </c>
      <c r="E583" s="318" t="s">
        <v>3</v>
      </c>
      <c r="F583" s="319" t="s">
        <v>186</v>
      </c>
      <c r="G583" s="316"/>
      <c r="H583" s="320">
        <v>84.55</v>
      </c>
      <c r="I583" s="269"/>
      <c r="J583" s="316"/>
      <c r="K583" s="316"/>
      <c r="L583" s="144"/>
      <c r="M583" s="146"/>
      <c r="N583" s="147"/>
      <c r="O583" s="147"/>
      <c r="P583" s="147"/>
      <c r="Q583" s="147"/>
      <c r="R583" s="147"/>
      <c r="S583" s="147"/>
      <c r="T583" s="148"/>
      <c r="AT583" s="145" t="s">
        <v>179</v>
      </c>
      <c r="AU583" s="145" t="s">
        <v>78</v>
      </c>
      <c r="AV583" s="15" t="s">
        <v>175</v>
      </c>
      <c r="AW583" s="15" t="s">
        <v>30</v>
      </c>
      <c r="AX583" s="15" t="s">
        <v>76</v>
      </c>
      <c r="AY583" s="145" t="s">
        <v>168</v>
      </c>
    </row>
    <row r="584" spans="1:65" s="2" customFormat="1" ht="24.2" customHeight="1">
      <c r="A584" s="273"/>
      <c r="B584" s="276"/>
      <c r="C584" s="298" t="s">
        <v>754</v>
      </c>
      <c r="D584" s="298" t="s">
        <v>170</v>
      </c>
      <c r="E584" s="299" t="s">
        <v>691</v>
      </c>
      <c r="F584" s="300" t="s">
        <v>692</v>
      </c>
      <c r="G584" s="301" t="s">
        <v>326</v>
      </c>
      <c r="H584" s="302">
        <v>6</v>
      </c>
      <c r="I584" s="266"/>
      <c r="J584" s="303">
        <f>ROUND(I584*H584,2)</f>
        <v>0</v>
      </c>
      <c r="K584" s="300" t="s">
        <v>174</v>
      </c>
      <c r="L584" s="32"/>
      <c r="M584" s="126" t="s">
        <v>3</v>
      </c>
      <c r="N584" s="127" t="s">
        <v>39</v>
      </c>
      <c r="O584" s="128">
        <v>0.4</v>
      </c>
      <c r="P584" s="128">
        <f>O584*H584</f>
        <v>2.4000000000000004</v>
      </c>
      <c r="Q584" s="128">
        <v>0.00015</v>
      </c>
      <c r="R584" s="128">
        <f>Q584*H584</f>
        <v>0.0009</v>
      </c>
      <c r="S584" s="128">
        <v>0</v>
      </c>
      <c r="T584" s="129">
        <f>S584*H584</f>
        <v>0</v>
      </c>
      <c r="U584" s="31"/>
      <c r="V584" s="31"/>
      <c r="W584" s="31"/>
      <c r="X584" s="31"/>
      <c r="Y584" s="31"/>
      <c r="Z584" s="31"/>
      <c r="AA584" s="31"/>
      <c r="AB584" s="31"/>
      <c r="AC584" s="31"/>
      <c r="AD584" s="31"/>
      <c r="AE584" s="31"/>
      <c r="AR584" s="130" t="s">
        <v>175</v>
      </c>
      <c r="AT584" s="130" t="s">
        <v>170</v>
      </c>
      <c r="AU584" s="130" t="s">
        <v>78</v>
      </c>
      <c r="AY584" s="19" t="s">
        <v>168</v>
      </c>
      <c r="BE584" s="131">
        <f>IF(N584="základní",J584,0)</f>
        <v>0</v>
      </c>
      <c r="BF584" s="131">
        <f>IF(N584="snížená",J584,0)</f>
        <v>0</v>
      </c>
      <c r="BG584" s="131">
        <f>IF(N584="zákl. přenesená",J584,0)</f>
        <v>0</v>
      </c>
      <c r="BH584" s="131">
        <f>IF(N584="sníž. přenesená",J584,0)</f>
        <v>0</v>
      </c>
      <c r="BI584" s="131">
        <f>IF(N584="nulová",J584,0)</f>
        <v>0</v>
      </c>
      <c r="BJ584" s="19" t="s">
        <v>76</v>
      </c>
      <c r="BK584" s="131">
        <f>ROUND(I584*H584,2)</f>
        <v>0</v>
      </c>
      <c r="BL584" s="19" t="s">
        <v>175</v>
      </c>
      <c r="BM584" s="130" t="s">
        <v>2530</v>
      </c>
    </row>
    <row r="585" spans="1:47" s="2" customFormat="1" ht="12">
      <c r="A585" s="273"/>
      <c r="B585" s="276"/>
      <c r="C585" s="273"/>
      <c r="D585" s="304" t="s">
        <v>177</v>
      </c>
      <c r="E585" s="273"/>
      <c r="F585" s="305" t="s">
        <v>694</v>
      </c>
      <c r="G585" s="273"/>
      <c r="H585" s="273"/>
      <c r="I585" s="263"/>
      <c r="J585" s="273"/>
      <c r="K585" s="273"/>
      <c r="L585" s="32"/>
      <c r="M585" s="132"/>
      <c r="N585" s="133"/>
      <c r="O585" s="50"/>
      <c r="P585" s="50"/>
      <c r="Q585" s="50"/>
      <c r="R585" s="50"/>
      <c r="S585" s="50"/>
      <c r="T585" s="51"/>
      <c r="U585" s="31"/>
      <c r="V585" s="31"/>
      <c r="W585" s="31"/>
      <c r="X585" s="31"/>
      <c r="Y585" s="31"/>
      <c r="Z585" s="31"/>
      <c r="AA585" s="31"/>
      <c r="AB585" s="31"/>
      <c r="AC585" s="31"/>
      <c r="AD585" s="31"/>
      <c r="AE585" s="31"/>
      <c r="AT585" s="19" t="s">
        <v>177</v>
      </c>
      <c r="AU585" s="19" t="s">
        <v>78</v>
      </c>
    </row>
    <row r="586" spans="1:51" s="13" customFormat="1" ht="12">
      <c r="A586" s="306"/>
      <c r="B586" s="307"/>
      <c r="C586" s="306"/>
      <c r="D586" s="308" t="s">
        <v>179</v>
      </c>
      <c r="E586" s="309" t="s">
        <v>3</v>
      </c>
      <c r="F586" s="310" t="s">
        <v>2531</v>
      </c>
      <c r="G586" s="306"/>
      <c r="H586" s="309" t="s">
        <v>3</v>
      </c>
      <c r="I586" s="267"/>
      <c r="J586" s="306"/>
      <c r="K586" s="306"/>
      <c r="L586" s="134"/>
      <c r="M586" s="136"/>
      <c r="N586" s="137"/>
      <c r="O586" s="137"/>
      <c r="P586" s="137"/>
      <c r="Q586" s="137"/>
      <c r="R586" s="137"/>
      <c r="S586" s="137"/>
      <c r="T586" s="138"/>
      <c r="AT586" s="135" t="s">
        <v>179</v>
      </c>
      <c r="AU586" s="135" t="s">
        <v>78</v>
      </c>
      <c r="AV586" s="13" t="s">
        <v>76</v>
      </c>
      <c r="AW586" s="13" t="s">
        <v>30</v>
      </c>
      <c r="AX586" s="13" t="s">
        <v>68</v>
      </c>
      <c r="AY586" s="135" t="s">
        <v>168</v>
      </c>
    </row>
    <row r="587" spans="1:51" s="14" customFormat="1" ht="12">
      <c r="A587" s="311"/>
      <c r="B587" s="312"/>
      <c r="C587" s="311"/>
      <c r="D587" s="308" t="s">
        <v>179</v>
      </c>
      <c r="E587" s="313" t="s">
        <v>3</v>
      </c>
      <c r="F587" s="314" t="s">
        <v>223</v>
      </c>
      <c r="G587" s="311"/>
      <c r="H587" s="315">
        <v>6</v>
      </c>
      <c r="I587" s="268"/>
      <c r="J587" s="311"/>
      <c r="K587" s="311"/>
      <c r="L587" s="139"/>
      <c r="M587" s="141"/>
      <c r="N587" s="142"/>
      <c r="O587" s="142"/>
      <c r="P587" s="142"/>
      <c r="Q587" s="142"/>
      <c r="R587" s="142"/>
      <c r="S587" s="142"/>
      <c r="T587" s="143"/>
      <c r="AT587" s="140" t="s">
        <v>179</v>
      </c>
      <c r="AU587" s="140" t="s">
        <v>78</v>
      </c>
      <c r="AV587" s="14" t="s">
        <v>78</v>
      </c>
      <c r="AW587" s="14" t="s">
        <v>30</v>
      </c>
      <c r="AX587" s="14" t="s">
        <v>76</v>
      </c>
      <c r="AY587" s="140" t="s">
        <v>168</v>
      </c>
    </row>
    <row r="588" spans="1:65" s="2" customFormat="1" ht="16.5" customHeight="1">
      <c r="A588" s="273"/>
      <c r="B588" s="276"/>
      <c r="C588" s="326" t="s">
        <v>763</v>
      </c>
      <c r="D588" s="326" t="s">
        <v>332</v>
      </c>
      <c r="E588" s="327" t="s">
        <v>2532</v>
      </c>
      <c r="F588" s="328" t="s">
        <v>2533</v>
      </c>
      <c r="G588" s="329" t="s">
        <v>326</v>
      </c>
      <c r="H588" s="330">
        <v>6</v>
      </c>
      <c r="I588" s="272"/>
      <c r="J588" s="331">
        <f>ROUND(I588*H588,2)</f>
        <v>0</v>
      </c>
      <c r="K588" s="328" t="s">
        <v>174</v>
      </c>
      <c r="L588" s="154"/>
      <c r="M588" s="155" t="s">
        <v>3</v>
      </c>
      <c r="N588" s="156" t="s">
        <v>39</v>
      </c>
      <c r="O588" s="128">
        <v>0</v>
      </c>
      <c r="P588" s="128">
        <f>O588*H588</f>
        <v>0</v>
      </c>
      <c r="Q588" s="128">
        <v>0.00194</v>
      </c>
      <c r="R588" s="128">
        <f>Q588*H588</f>
        <v>0.011640000000000001</v>
      </c>
      <c r="S588" s="128">
        <v>0</v>
      </c>
      <c r="T588" s="129">
        <f>S588*H588</f>
        <v>0</v>
      </c>
      <c r="U588" s="31"/>
      <c r="V588" s="31"/>
      <c r="W588" s="31"/>
      <c r="X588" s="31"/>
      <c r="Y588" s="31"/>
      <c r="Z588" s="31"/>
      <c r="AA588" s="31"/>
      <c r="AB588" s="31"/>
      <c r="AC588" s="31"/>
      <c r="AD588" s="31"/>
      <c r="AE588" s="31"/>
      <c r="AR588" s="130" t="s">
        <v>235</v>
      </c>
      <c r="AT588" s="130" t="s">
        <v>332</v>
      </c>
      <c r="AU588" s="130" t="s">
        <v>78</v>
      </c>
      <c r="AY588" s="19" t="s">
        <v>168</v>
      </c>
      <c r="BE588" s="131">
        <f>IF(N588="základní",J588,0)</f>
        <v>0</v>
      </c>
      <c r="BF588" s="131">
        <f>IF(N588="snížená",J588,0)</f>
        <v>0</v>
      </c>
      <c r="BG588" s="131">
        <f>IF(N588="zákl. přenesená",J588,0)</f>
        <v>0</v>
      </c>
      <c r="BH588" s="131">
        <f>IF(N588="sníž. přenesená",J588,0)</f>
        <v>0</v>
      </c>
      <c r="BI588" s="131">
        <f>IF(N588="nulová",J588,0)</f>
        <v>0</v>
      </c>
      <c r="BJ588" s="19" t="s">
        <v>76</v>
      </c>
      <c r="BK588" s="131">
        <f>ROUND(I588*H588,2)</f>
        <v>0</v>
      </c>
      <c r="BL588" s="19" t="s">
        <v>175</v>
      </c>
      <c r="BM588" s="130" t="s">
        <v>2534</v>
      </c>
    </row>
    <row r="589" spans="1:63" s="12" customFormat="1" ht="22.9" customHeight="1">
      <c r="A589" s="291"/>
      <c r="B589" s="292"/>
      <c r="C589" s="291"/>
      <c r="D589" s="293" t="s">
        <v>67</v>
      </c>
      <c r="E589" s="296" t="s">
        <v>711</v>
      </c>
      <c r="F589" s="296" t="s">
        <v>712</v>
      </c>
      <c r="G589" s="291"/>
      <c r="H589" s="291"/>
      <c r="I589" s="271"/>
      <c r="J589" s="297">
        <f>BK589</f>
        <v>0</v>
      </c>
      <c r="K589" s="291"/>
      <c r="L589" s="118"/>
      <c r="M589" s="120"/>
      <c r="N589" s="121"/>
      <c r="O589" s="121"/>
      <c r="P589" s="122">
        <f>SUM(P590:P643)</f>
        <v>92.371212</v>
      </c>
      <c r="Q589" s="121"/>
      <c r="R589" s="122">
        <f>SUM(R590:R643)</f>
        <v>0</v>
      </c>
      <c r="S589" s="121"/>
      <c r="T589" s="123">
        <f>SUM(T590:T643)</f>
        <v>23.292331</v>
      </c>
      <c r="AR589" s="119" t="s">
        <v>76</v>
      </c>
      <c r="AT589" s="124" t="s">
        <v>67</v>
      </c>
      <c r="AU589" s="124" t="s">
        <v>76</v>
      </c>
      <c r="AY589" s="119" t="s">
        <v>168</v>
      </c>
      <c r="BK589" s="125">
        <f>SUM(BK590:BK643)</f>
        <v>0</v>
      </c>
    </row>
    <row r="590" spans="1:65" s="2" customFormat="1" ht="24.2" customHeight="1">
      <c r="A590" s="273"/>
      <c r="B590" s="276"/>
      <c r="C590" s="298" t="s">
        <v>768</v>
      </c>
      <c r="D590" s="298" t="s">
        <v>170</v>
      </c>
      <c r="E590" s="299" t="s">
        <v>2535</v>
      </c>
      <c r="F590" s="300" t="s">
        <v>2536</v>
      </c>
      <c r="G590" s="301" t="s">
        <v>263</v>
      </c>
      <c r="H590" s="302">
        <v>4.275</v>
      </c>
      <c r="I590" s="266"/>
      <c r="J590" s="303">
        <f>ROUND(I590*H590,2)</f>
        <v>0</v>
      </c>
      <c r="K590" s="300" t="s">
        <v>174</v>
      </c>
      <c r="L590" s="32"/>
      <c r="M590" s="126" t="s">
        <v>3</v>
      </c>
      <c r="N590" s="127" t="s">
        <v>39</v>
      </c>
      <c r="O590" s="128">
        <v>0.284</v>
      </c>
      <c r="P590" s="128">
        <f>O590*H590</f>
        <v>1.2141</v>
      </c>
      <c r="Q590" s="128">
        <v>0</v>
      </c>
      <c r="R590" s="128">
        <f>Q590*H590</f>
        <v>0</v>
      </c>
      <c r="S590" s="128">
        <v>0.261</v>
      </c>
      <c r="T590" s="129">
        <f>S590*H590</f>
        <v>1.1157750000000002</v>
      </c>
      <c r="U590" s="31"/>
      <c r="V590" s="31"/>
      <c r="W590" s="31"/>
      <c r="X590" s="31"/>
      <c r="Y590" s="31"/>
      <c r="Z590" s="31"/>
      <c r="AA590" s="31"/>
      <c r="AB590" s="31"/>
      <c r="AC590" s="31"/>
      <c r="AD590" s="31"/>
      <c r="AE590" s="31"/>
      <c r="AR590" s="130" t="s">
        <v>175</v>
      </c>
      <c r="AT590" s="130" t="s">
        <v>170</v>
      </c>
      <c r="AU590" s="130" t="s">
        <v>78</v>
      </c>
      <c r="AY590" s="19" t="s">
        <v>168</v>
      </c>
      <c r="BE590" s="131">
        <f>IF(N590="základní",J590,0)</f>
        <v>0</v>
      </c>
      <c r="BF590" s="131">
        <f>IF(N590="snížená",J590,0)</f>
        <v>0</v>
      </c>
      <c r="BG590" s="131">
        <f>IF(N590="zákl. přenesená",J590,0)</f>
        <v>0</v>
      </c>
      <c r="BH590" s="131">
        <f>IF(N590="sníž. přenesená",J590,0)</f>
        <v>0</v>
      </c>
      <c r="BI590" s="131">
        <f>IF(N590="nulová",J590,0)</f>
        <v>0</v>
      </c>
      <c r="BJ590" s="19" t="s">
        <v>76</v>
      </c>
      <c r="BK590" s="131">
        <f>ROUND(I590*H590,2)</f>
        <v>0</v>
      </c>
      <c r="BL590" s="19" t="s">
        <v>175</v>
      </c>
      <c r="BM590" s="130" t="s">
        <v>2537</v>
      </c>
    </row>
    <row r="591" spans="1:47" s="2" customFormat="1" ht="12">
      <c r="A591" s="273"/>
      <c r="B591" s="276"/>
      <c r="C591" s="273"/>
      <c r="D591" s="304" t="s">
        <v>177</v>
      </c>
      <c r="E591" s="273"/>
      <c r="F591" s="305" t="s">
        <v>2538</v>
      </c>
      <c r="G591" s="273"/>
      <c r="H591" s="273"/>
      <c r="I591" s="263"/>
      <c r="J591" s="273"/>
      <c r="K591" s="273"/>
      <c r="L591" s="32"/>
      <c r="M591" s="132"/>
      <c r="N591" s="133"/>
      <c r="O591" s="50"/>
      <c r="P591" s="50"/>
      <c r="Q591" s="50"/>
      <c r="R591" s="50"/>
      <c r="S591" s="50"/>
      <c r="T591" s="51"/>
      <c r="U591" s="31"/>
      <c r="V591" s="31"/>
      <c r="W591" s="31"/>
      <c r="X591" s="31"/>
      <c r="Y591" s="31"/>
      <c r="Z591" s="31"/>
      <c r="AA591" s="31"/>
      <c r="AB591" s="31"/>
      <c r="AC591" s="31"/>
      <c r="AD591" s="31"/>
      <c r="AE591" s="31"/>
      <c r="AT591" s="19" t="s">
        <v>177</v>
      </c>
      <c r="AU591" s="19" t="s">
        <v>78</v>
      </c>
    </row>
    <row r="592" spans="1:51" s="13" customFormat="1" ht="12">
      <c r="A592" s="306"/>
      <c r="B592" s="307"/>
      <c r="C592" s="306"/>
      <c r="D592" s="308" t="s">
        <v>179</v>
      </c>
      <c r="E592" s="309" t="s">
        <v>3</v>
      </c>
      <c r="F592" s="310" t="s">
        <v>2093</v>
      </c>
      <c r="G592" s="306"/>
      <c r="H592" s="309" t="s">
        <v>3</v>
      </c>
      <c r="I592" s="267"/>
      <c r="J592" s="306"/>
      <c r="K592" s="306"/>
      <c r="L592" s="134"/>
      <c r="M592" s="136"/>
      <c r="N592" s="137"/>
      <c r="O592" s="137"/>
      <c r="P592" s="137"/>
      <c r="Q592" s="137"/>
      <c r="R592" s="137"/>
      <c r="S592" s="137"/>
      <c r="T592" s="138"/>
      <c r="AT592" s="135" t="s">
        <v>179</v>
      </c>
      <c r="AU592" s="135" t="s">
        <v>78</v>
      </c>
      <c r="AV592" s="13" t="s">
        <v>76</v>
      </c>
      <c r="AW592" s="13" t="s">
        <v>30</v>
      </c>
      <c r="AX592" s="13" t="s">
        <v>68</v>
      </c>
      <c r="AY592" s="135" t="s">
        <v>168</v>
      </c>
    </row>
    <row r="593" spans="1:51" s="13" customFormat="1" ht="12">
      <c r="A593" s="306"/>
      <c r="B593" s="307"/>
      <c r="C593" s="306"/>
      <c r="D593" s="308" t="s">
        <v>179</v>
      </c>
      <c r="E593" s="309" t="s">
        <v>3</v>
      </c>
      <c r="F593" s="310" t="s">
        <v>2351</v>
      </c>
      <c r="G593" s="306"/>
      <c r="H593" s="309" t="s">
        <v>3</v>
      </c>
      <c r="I593" s="267"/>
      <c r="J593" s="306"/>
      <c r="K593" s="306"/>
      <c r="L593" s="134"/>
      <c r="M593" s="136"/>
      <c r="N593" s="137"/>
      <c r="O593" s="137"/>
      <c r="P593" s="137"/>
      <c r="Q593" s="137"/>
      <c r="R593" s="137"/>
      <c r="S593" s="137"/>
      <c r="T593" s="138"/>
      <c r="AT593" s="135" t="s">
        <v>179</v>
      </c>
      <c r="AU593" s="135" t="s">
        <v>78</v>
      </c>
      <c r="AV593" s="13" t="s">
        <v>76</v>
      </c>
      <c r="AW593" s="13" t="s">
        <v>30</v>
      </c>
      <c r="AX593" s="13" t="s">
        <v>68</v>
      </c>
      <c r="AY593" s="135" t="s">
        <v>168</v>
      </c>
    </row>
    <row r="594" spans="1:51" s="14" customFormat="1" ht="12">
      <c r="A594" s="311"/>
      <c r="B594" s="312"/>
      <c r="C594" s="311"/>
      <c r="D594" s="308" t="s">
        <v>179</v>
      </c>
      <c r="E594" s="313" t="s">
        <v>3</v>
      </c>
      <c r="F594" s="314" t="s">
        <v>2539</v>
      </c>
      <c r="G594" s="311"/>
      <c r="H594" s="315">
        <v>4.275</v>
      </c>
      <c r="I594" s="268"/>
      <c r="J594" s="311"/>
      <c r="K594" s="311"/>
      <c r="L594" s="139"/>
      <c r="M594" s="141"/>
      <c r="N594" s="142"/>
      <c r="O594" s="142"/>
      <c r="P594" s="142"/>
      <c r="Q594" s="142"/>
      <c r="R594" s="142"/>
      <c r="S594" s="142"/>
      <c r="T594" s="143"/>
      <c r="AT594" s="140" t="s">
        <v>179</v>
      </c>
      <c r="AU594" s="140" t="s">
        <v>78</v>
      </c>
      <c r="AV594" s="14" t="s">
        <v>78</v>
      </c>
      <c r="AW594" s="14" t="s">
        <v>30</v>
      </c>
      <c r="AX594" s="14" t="s">
        <v>76</v>
      </c>
      <c r="AY594" s="140" t="s">
        <v>168</v>
      </c>
    </row>
    <row r="595" spans="1:65" s="2" customFormat="1" ht="16.5" customHeight="1">
      <c r="A595" s="273"/>
      <c r="B595" s="276"/>
      <c r="C595" s="298" t="s">
        <v>773</v>
      </c>
      <c r="D595" s="298" t="s">
        <v>170</v>
      </c>
      <c r="E595" s="299" t="s">
        <v>2540</v>
      </c>
      <c r="F595" s="300" t="s">
        <v>2541</v>
      </c>
      <c r="G595" s="301" t="s">
        <v>173</v>
      </c>
      <c r="H595" s="302">
        <v>0.686</v>
      </c>
      <c r="I595" s="266"/>
      <c r="J595" s="303">
        <f>ROUND(I595*H595,2)</f>
        <v>0</v>
      </c>
      <c r="K595" s="300" t="s">
        <v>174</v>
      </c>
      <c r="L595" s="32"/>
      <c r="M595" s="126" t="s">
        <v>3</v>
      </c>
      <c r="N595" s="127" t="s">
        <v>39</v>
      </c>
      <c r="O595" s="128">
        <v>9.617</v>
      </c>
      <c r="P595" s="128">
        <f>O595*H595</f>
        <v>6.5972620000000015</v>
      </c>
      <c r="Q595" s="128">
        <v>0</v>
      </c>
      <c r="R595" s="128">
        <f>Q595*H595</f>
        <v>0</v>
      </c>
      <c r="S595" s="128">
        <v>2.2</v>
      </c>
      <c r="T595" s="129">
        <f>S595*H595</f>
        <v>1.5092000000000003</v>
      </c>
      <c r="U595" s="31"/>
      <c r="V595" s="31"/>
      <c r="W595" s="31"/>
      <c r="X595" s="31"/>
      <c r="Y595" s="31"/>
      <c r="Z595" s="31"/>
      <c r="AA595" s="31"/>
      <c r="AB595" s="31"/>
      <c r="AC595" s="31"/>
      <c r="AD595" s="31"/>
      <c r="AE595" s="31"/>
      <c r="AR595" s="130" t="s">
        <v>175</v>
      </c>
      <c r="AT595" s="130" t="s">
        <v>170</v>
      </c>
      <c r="AU595" s="130" t="s">
        <v>78</v>
      </c>
      <c r="AY595" s="19" t="s">
        <v>168</v>
      </c>
      <c r="BE595" s="131">
        <f>IF(N595="základní",J595,0)</f>
        <v>0</v>
      </c>
      <c r="BF595" s="131">
        <f>IF(N595="snížená",J595,0)</f>
        <v>0</v>
      </c>
      <c r="BG595" s="131">
        <f>IF(N595="zákl. přenesená",J595,0)</f>
        <v>0</v>
      </c>
      <c r="BH595" s="131">
        <f>IF(N595="sníž. přenesená",J595,0)</f>
        <v>0</v>
      </c>
      <c r="BI595" s="131">
        <f>IF(N595="nulová",J595,0)</f>
        <v>0</v>
      </c>
      <c r="BJ595" s="19" t="s">
        <v>76</v>
      </c>
      <c r="BK595" s="131">
        <f>ROUND(I595*H595,2)</f>
        <v>0</v>
      </c>
      <c r="BL595" s="19" t="s">
        <v>175</v>
      </c>
      <c r="BM595" s="130" t="s">
        <v>2542</v>
      </c>
    </row>
    <row r="596" spans="1:47" s="2" customFormat="1" ht="12">
      <c r="A596" s="273"/>
      <c r="B596" s="276"/>
      <c r="C596" s="273"/>
      <c r="D596" s="304" t="s">
        <v>177</v>
      </c>
      <c r="E596" s="273"/>
      <c r="F596" s="305" t="s">
        <v>2543</v>
      </c>
      <c r="G596" s="273"/>
      <c r="H596" s="273"/>
      <c r="I596" s="263"/>
      <c r="J596" s="273"/>
      <c r="K596" s="273"/>
      <c r="L596" s="32"/>
      <c r="M596" s="132"/>
      <c r="N596" s="133"/>
      <c r="O596" s="50"/>
      <c r="P596" s="50"/>
      <c r="Q596" s="50"/>
      <c r="R596" s="50"/>
      <c r="S596" s="50"/>
      <c r="T596" s="51"/>
      <c r="U596" s="31"/>
      <c r="V596" s="31"/>
      <c r="W596" s="31"/>
      <c r="X596" s="31"/>
      <c r="Y596" s="31"/>
      <c r="Z596" s="31"/>
      <c r="AA596" s="31"/>
      <c r="AB596" s="31"/>
      <c r="AC596" s="31"/>
      <c r="AD596" s="31"/>
      <c r="AE596" s="31"/>
      <c r="AT596" s="19" t="s">
        <v>177</v>
      </c>
      <c r="AU596" s="19" t="s">
        <v>78</v>
      </c>
    </row>
    <row r="597" spans="1:51" s="13" customFormat="1" ht="12">
      <c r="A597" s="306"/>
      <c r="B597" s="307"/>
      <c r="C597" s="306"/>
      <c r="D597" s="308" t="s">
        <v>179</v>
      </c>
      <c r="E597" s="309" t="s">
        <v>3</v>
      </c>
      <c r="F597" s="310" t="s">
        <v>2544</v>
      </c>
      <c r="G597" s="306"/>
      <c r="H597" s="309" t="s">
        <v>3</v>
      </c>
      <c r="I597" s="267"/>
      <c r="J597" s="306"/>
      <c r="K597" s="306"/>
      <c r="L597" s="134"/>
      <c r="M597" s="136"/>
      <c r="N597" s="137"/>
      <c r="O597" s="137"/>
      <c r="P597" s="137"/>
      <c r="Q597" s="137"/>
      <c r="R597" s="137"/>
      <c r="S597" s="137"/>
      <c r="T597" s="138"/>
      <c r="AT597" s="135" t="s">
        <v>179</v>
      </c>
      <c r="AU597" s="135" t="s">
        <v>78</v>
      </c>
      <c r="AV597" s="13" t="s">
        <v>76</v>
      </c>
      <c r="AW597" s="13" t="s">
        <v>30</v>
      </c>
      <c r="AX597" s="13" t="s">
        <v>68</v>
      </c>
      <c r="AY597" s="135" t="s">
        <v>168</v>
      </c>
    </row>
    <row r="598" spans="1:51" s="14" customFormat="1" ht="12">
      <c r="A598" s="311"/>
      <c r="B598" s="312"/>
      <c r="C598" s="311"/>
      <c r="D598" s="308" t="s">
        <v>179</v>
      </c>
      <c r="E598" s="313" t="s">
        <v>3</v>
      </c>
      <c r="F598" s="314" t="s">
        <v>2545</v>
      </c>
      <c r="G598" s="311"/>
      <c r="H598" s="315">
        <v>0.686</v>
      </c>
      <c r="I598" s="268"/>
      <c r="J598" s="311"/>
      <c r="K598" s="311"/>
      <c r="L598" s="139"/>
      <c r="M598" s="141"/>
      <c r="N598" s="142"/>
      <c r="O598" s="142"/>
      <c r="P598" s="142"/>
      <c r="Q598" s="142"/>
      <c r="R598" s="142"/>
      <c r="S598" s="142"/>
      <c r="T598" s="143"/>
      <c r="AT598" s="140" t="s">
        <v>179</v>
      </c>
      <c r="AU598" s="140" t="s">
        <v>78</v>
      </c>
      <c r="AV598" s="14" t="s">
        <v>78</v>
      </c>
      <c r="AW598" s="14" t="s">
        <v>30</v>
      </c>
      <c r="AX598" s="14" t="s">
        <v>76</v>
      </c>
      <c r="AY598" s="140" t="s">
        <v>168</v>
      </c>
    </row>
    <row r="599" spans="1:65" s="2" customFormat="1" ht="16.5" customHeight="1">
      <c r="A599" s="273"/>
      <c r="B599" s="276"/>
      <c r="C599" s="298" t="s">
        <v>781</v>
      </c>
      <c r="D599" s="298" t="s">
        <v>170</v>
      </c>
      <c r="E599" s="299" t="s">
        <v>2546</v>
      </c>
      <c r="F599" s="300" t="s">
        <v>2547</v>
      </c>
      <c r="G599" s="301" t="s">
        <v>335</v>
      </c>
      <c r="H599" s="302">
        <v>6</v>
      </c>
      <c r="I599" s="266"/>
      <c r="J599" s="303">
        <f>ROUND(I599*H599,2)</f>
        <v>0</v>
      </c>
      <c r="K599" s="300" t="s">
        <v>174</v>
      </c>
      <c r="L599" s="32"/>
      <c r="M599" s="126" t="s">
        <v>3</v>
      </c>
      <c r="N599" s="127" t="s">
        <v>39</v>
      </c>
      <c r="O599" s="128">
        <v>0.64</v>
      </c>
      <c r="P599" s="128">
        <f>O599*H599</f>
        <v>3.84</v>
      </c>
      <c r="Q599" s="128">
        <v>0</v>
      </c>
      <c r="R599" s="128">
        <f>Q599*H599</f>
        <v>0</v>
      </c>
      <c r="S599" s="128">
        <v>0.07</v>
      </c>
      <c r="T599" s="129">
        <f>S599*H599</f>
        <v>0.42000000000000004</v>
      </c>
      <c r="U599" s="31"/>
      <c r="V599" s="31"/>
      <c r="W599" s="31"/>
      <c r="X599" s="31"/>
      <c r="Y599" s="31"/>
      <c r="Z599" s="31"/>
      <c r="AA599" s="31"/>
      <c r="AB599" s="31"/>
      <c r="AC599" s="31"/>
      <c r="AD599" s="31"/>
      <c r="AE599" s="31"/>
      <c r="AR599" s="130" t="s">
        <v>175</v>
      </c>
      <c r="AT599" s="130" t="s">
        <v>170</v>
      </c>
      <c r="AU599" s="130" t="s">
        <v>78</v>
      </c>
      <c r="AY599" s="19" t="s">
        <v>168</v>
      </c>
      <c r="BE599" s="131">
        <f>IF(N599="základní",J599,0)</f>
        <v>0</v>
      </c>
      <c r="BF599" s="131">
        <f>IF(N599="snížená",J599,0)</f>
        <v>0</v>
      </c>
      <c r="BG599" s="131">
        <f>IF(N599="zákl. přenesená",J599,0)</f>
        <v>0</v>
      </c>
      <c r="BH599" s="131">
        <f>IF(N599="sníž. přenesená",J599,0)</f>
        <v>0</v>
      </c>
      <c r="BI599" s="131">
        <f>IF(N599="nulová",J599,0)</f>
        <v>0</v>
      </c>
      <c r="BJ599" s="19" t="s">
        <v>76</v>
      </c>
      <c r="BK599" s="131">
        <f>ROUND(I599*H599,2)</f>
        <v>0</v>
      </c>
      <c r="BL599" s="19" t="s">
        <v>175</v>
      </c>
      <c r="BM599" s="130" t="s">
        <v>2548</v>
      </c>
    </row>
    <row r="600" spans="1:47" s="2" customFormat="1" ht="12">
      <c r="A600" s="273"/>
      <c r="B600" s="276"/>
      <c r="C600" s="273"/>
      <c r="D600" s="304" t="s">
        <v>177</v>
      </c>
      <c r="E600" s="273"/>
      <c r="F600" s="305" t="s">
        <v>2549</v>
      </c>
      <c r="G600" s="273"/>
      <c r="H600" s="273"/>
      <c r="I600" s="263"/>
      <c r="J600" s="273"/>
      <c r="K600" s="273"/>
      <c r="L600" s="32"/>
      <c r="M600" s="132"/>
      <c r="N600" s="133"/>
      <c r="O600" s="50"/>
      <c r="P600" s="50"/>
      <c r="Q600" s="50"/>
      <c r="R600" s="50"/>
      <c r="S600" s="50"/>
      <c r="T600" s="51"/>
      <c r="U600" s="31"/>
      <c r="V600" s="31"/>
      <c r="W600" s="31"/>
      <c r="X600" s="31"/>
      <c r="Y600" s="31"/>
      <c r="Z600" s="31"/>
      <c r="AA600" s="31"/>
      <c r="AB600" s="31"/>
      <c r="AC600" s="31"/>
      <c r="AD600" s="31"/>
      <c r="AE600" s="31"/>
      <c r="AT600" s="19" t="s">
        <v>177</v>
      </c>
      <c r="AU600" s="19" t="s">
        <v>78</v>
      </c>
    </row>
    <row r="601" spans="1:51" s="13" customFormat="1" ht="12">
      <c r="A601" s="306"/>
      <c r="B601" s="307"/>
      <c r="C601" s="306"/>
      <c r="D601" s="308" t="s">
        <v>179</v>
      </c>
      <c r="E601" s="309" t="s">
        <v>3</v>
      </c>
      <c r="F601" s="310" t="s">
        <v>2550</v>
      </c>
      <c r="G601" s="306"/>
      <c r="H601" s="309" t="s">
        <v>3</v>
      </c>
      <c r="I601" s="267"/>
      <c r="J601" s="306"/>
      <c r="K601" s="306"/>
      <c r="L601" s="134"/>
      <c r="M601" s="136"/>
      <c r="N601" s="137"/>
      <c r="O601" s="137"/>
      <c r="P601" s="137"/>
      <c r="Q601" s="137"/>
      <c r="R601" s="137"/>
      <c r="S601" s="137"/>
      <c r="T601" s="138"/>
      <c r="AT601" s="135" t="s">
        <v>179</v>
      </c>
      <c r="AU601" s="135" t="s">
        <v>78</v>
      </c>
      <c r="AV601" s="13" t="s">
        <v>76</v>
      </c>
      <c r="AW601" s="13" t="s">
        <v>30</v>
      </c>
      <c r="AX601" s="13" t="s">
        <v>68</v>
      </c>
      <c r="AY601" s="135" t="s">
        <v>168</v>
      </c>
    </row>
    <row r="602" spans="1:51" s="14" customFormat="1" ht="12">
      <c r="A602" s="311"/>
      <c r="B602" s="312"/>
      <c r="C602" s="311"/>
      <c r="D602" s="308" t="s">
        <v>179</v>
      </c>
      <c r="E602" s="313" t="s">
        <v>3</v>
      </c>
      <c r="F602" s="314" t="s">
        <v>2551</v>
      </c>
      <c r="G602" s="311"/>
      <c r="H602" s="315">
        <v>6</v>
      </c>
      <c r="I602" s="268"/>
      <c r="J602" s="311"/>
      <c r="K602" s="311"/>
      <c r="L602" s="139"/>
      <c r="M602" s="141"/>
      <c r="N602" s="142"/>
      <c r="O602" s="142"/>
      <c r="P602" s="142"/>
      <c r="Q602" s="142"/>
      <c r="R602" s="142"/>
      <c r="S602" s="142"/>
      <c r="T602" s="143"/>
      <c r="AT602" s="140" t="s">
        <v>179</v>
      </c>
      <c r="AU602" s="140" t="s">
        <v>78</v>
      </c>
      <c r="AV602" s="14" t="s">
        <v>78</v>
      </c>
      <c r="AW602" s="14" t="s">
        <v>30</v>
      </c>
      <c r="AX602" s="14" t="s">
        <v>76</v>
      </c>
      <c r="AY602" s="140" t="s">
        <v>168</v>
      </c>
    </row>
    <row r="603" spans="1:65" s="2" customFormat="1" ht="16.5" customHeight="1">
      <c r="A603" s="273"/>
      <c r="B603" s="276"/>
      <c r="C603" s="298" t="s">
        <v>784</v>
      </c>
      <c r="D603" s="298" t="s">
        <v>170</v>
      </c>
      <c r="E603" s="299" t="s">
        <v>2552</v>
      </c>
      <c r="F603" s="300" t="s">
        <v>2553</v>
      </c>
      <c r="G603" s="301" t="s">
        <v>263</v>
      </c>
      <c r="H603" s="302">
        <v>2.625</v>
      </c>
      <c r="I603" s="266"/>
      <c r="J603" s="303">
        <f>ROUND(I603*H603,2)</f>
        <v>0</v>
      </c>
      <c r="K603" s="300" t="s">
        <v>174</v>
      </c>
      <c r="L603" s="32"/>
      <c r="M603" s="126" t="s">
        <v>3</v>
      </c>
      <c r="N603" s="127" t="s">
        <v>39</v>
      </c>
      <c r="O603" s="128">
        <v>3.33</v>
      </c>
      <c r="P603" s="128">
        <f>O603*H603</f>
        <v>8.74125</v>
      </c>
      <c r="Q603" s="128">
        <v>0</v>
      </c>
      <c r="R603" s="128">
        <f>Q603*H603</f>
        <v>0</v>
      </c>
      <c r="S603" s="128">
        <v>0.36</v>
      </c>
      <c r="T603" s="129">
        <f>S603*H603</f>
        <v>0.945</v>
      </c>
      <c r="U603" s="31"/>
      <c r="V603" s="31"/>
      <c r="W603" s="31"/>
      <c r="X603" s="31"/>
      <c r="Y603" s="31"/>
      <c r="Z603" s="31"/>
      <c r="AA603" s="31"/>
      <c r="AB603" s="31"/>
      <c r="AC603" s="31"/>
      <c r="AD603" s="31"/>
      <c r="AE603" s="31"/>
      <c r="AR603" s="130" t="s">
        <v>175</v>
      </c>
      <c r="AT603" s="130" t="s">
        <v>170</v>
      </c>
      <c r="AU603" s="130" t="s">
        <v>78</v>
      </c>
      <c r="AY603" s="19" t="s">
        <v>168</v>
      </c>
      <c r="BE603" s="131">
        <f>IF(N603="základní",J603,0)</f>
        <v>0</v>
      </c>
      <c r="BF603" s="131">
        <f>IF(N603="snížená",J603,0)</f>
        <v>0</v>
      </c>
      <c r="BG603" s="131">
        <f>IF(N603="zákl. přenesená",J603,0)</f>
        <v>0</v>
      </c>
      <c r="BH603" s="131">
        <f>IF(N603="sníž. přenesená",J603,0)</f>
        <v>0</v>
      </c>
      <c r="BI603" s="131">
        <f>IF(N603="nulová",J603,0)</f>
        <v>0</v>
      </c>
      <c r="BJ603" s="19" t="s">
        <v>76</v>
      </c>
      <c r="BK603" s="131">
        <f>ROUND(I603*H603,2)</f>
        <v>0</v>
      </c>
      <c r="BL603" s="19" t="s">
        <v>175</v>
      </c>
      <c r="BM603" s="130" t="s">
        <v>2554</v>
      </c>
    </row>
    <row r="604" spans="1:47" s="2" customFormat="1" ht="12">
      <c r="A604" s="273"/>
      <c r="B604" s="276"/>
      <c r="C604" s="273"/>
      <c r="D604" s="304" t="s">
        <v>177</v>
      </c>
      <c r="E604" s="273"/>
      <c r="F604" s="305" t="s">
        <v>2555</v>
      </c>
      <c r="G604" s="273"/>
      <c r="H604" s="273"/>
      <c r="I604" s="263"/>
      <c r="J604" s="273"/>
      <c r="K604" s="273"/>
      <c r="L604" s="32"/>
      <c r="M604" s="132"/>
      <c r="N604" s="133"/>
      <c r="O604" s="50"/>
      <c r="P604" s="50"/>
      <c r="Q604" s="50"/>
      <c r="R604" s="50"/>
      <c r="S604" s="50"/>
      <c r="T604" s="51"/>
      <c r="U604" s="31"/>
      <c r="V604" s="31"/>
      <c r="W604" s="31"/>
      <c r="X604" s="31"/>
      <c r="Y604" s="31"/>
      <c r="Z604" s="31"/>
      <c r="AA604" s="31"/>
      <c r="AB604" s="31"/>
      <c r="AC604" s="31"/>
      <c r="AD604" s="31"/>
      <c r="AE604" s="31"/>
      <c r="AT604" s="19" t="s">
        <v>177</v>
      </c>
      <c r="AU604" s="19" t="s">
        <v>78</v>
      </c>
    </row>
    <row r="605" spans="1:51" s="13" customFormat="1" ht="12">
      <c r="A605" s="306"/>
      <c r="B605" s="307"/>
      <c r="C605" s="306"/>
      <c r="D605" s="308" t="s">
        <v>179</v>
      </c>
      <c r="E605" s="309" t="s">
        <v>3</v>
      </c>
      <c r="F605" s="310" t="s">
        <v>2550</v>
      </c>
      <c r="G605" s="306"/>
      <c r="H605" s="309" t="s">
        <v>3</v>
      </c>
      <c r="I605" s="267"/>
      <c r="J605" s="306"/>
      <c r="K605" s="306"/>
      <c r="L605" s="134"/>
      <c r="M605" s="136"/>
      <c r="N605" s="137"/>
      <c r="O605" s="137"/>
      <c r="P605" s="137"/>
      <c r="Q605" s="137"/>
      <c r="R605" s="137"/>
      <c r="S605" s="137"/>
      <c r="T605" s="138"/>
      <c r="AT605" s="135" t="s">
        <v>179</v>
      </c>
      <c r="AU605" s="135" t="s">
        <v>78</v>
      </c>
      <c r="AV605" s="13" t="s">
        <v>76</v>
      </c>
      <c r="AW605" s="13" t="s">
        <v>30</v>
      </c>
      <c r="AX605" s="13" t="s">
        <v>68</v>
      </c>
      <c r="AY605" s="135" t="s">
        <v>168</v>
      </c>
    </row>
    <row r="606" spans="1:51" s="14" customFormat="1" ht="12">
      <c r="A606" s="311"/>
      <c r="B606" s="312"/>
      <c r="C606" s="311"/>
      <c r="D606" s="308" t="s">
        <v>179</v>
      </c>
      <c r="E606" s="313" t="s">
        <v>3</v>
      </c>
      <c r="F606" s="314" t="s">
        <v>2556</v>
      </c>
      <c r="G606" s="311"/>
      <c r="H606" s="315">
        <v>2.625</v>
      </c>
      <c r="I606" s="268"/>
      <c r="J606" s="311"/>
      <c r="K606" s="311"/>
      <c r="L606" s="139"/>
      <c r="M606" s="141"/>
      <c r="N606" s="142"/>
      <c r="O606" s="142"/>
      <c r="P606" s="142"/>
      <c r="Q606" s="142"/>
      <c r="R606" s="142"/>
      <c r="S606" s="142"/>
      <c r="T606" s="143"/>
      <c r="AT606" s="140" t="s">
        <v>179</v>
      </c>
      <c r="AU606" s="140" t="s">
        <v>78</v>
      </c>
      <c r="AV606" s="14" t="s">
        <v>78</v>
      </c>
      <c r="AW606" s="14" t="s">
        <v>30</v>
      </c>
      <c r="AX606" s="14" t="s">
        <v>76</v>
      </c>
      <c r="AY606" s="140" t="s">
        <v>168</v>
      </c>
    </row>
    <row r="607" spans="1:65" s="2" customFormat="1" ht="16.5" customHeight="1">
      <c r="A607" s="273"/>
      <c r="B607" s="276"/>
      <c r="C607" s="298" t="s">
        <v>789</v>
      </c>
      <c r="D607" s="298" t="s">
        <v>170</v>
      </c>
      <c r="E607" s="299" t="s">
        <v>2557</v>
      </c>
      <c r="F607" s="300" t="s">
        <v>2558</v>
      </c>
      <c r="G607" s="301" t="s">
        <v>173</v>
      </c>
      <c r="H607" s="302">
        <v>8.52</v>
      </c>
      <c r="I607" s="266"/>
      <c r="J607" s="303">
        <f>ROUND(I607*H607,2)</f>
        <v>0</v>
      </c>
      <c r="K607" s="300" t="s">
        <v>174</v>
      </c>
      <c r="L607" s="32"/>
      <c r="M607" s="126" t="s">
        <v>3</v>
      </c>
      <c r="N607" s="127" t="s">
        <v>39</v>
      </c>
      <c r="O607" s="128">
        <v>7.195</v>
      </c>
      <c r="P607" s="128">
        <f>O607*H607</f>
        <v>61.3014</v>
      </c>
      <c r="Q607" s="128">
        <v>0</v>
      </c>
      <c r="R607" s="128">
        <f>Q607*H607</f>
        <v>0</v>
      </c>
      <c r="S607" s="128">
        <v>2.2</v>
      </c>
      <c r="T607" s="129">
        <f>S607*H607</f>
        <v>18.744</v>
      </c>
      <c r="U607" s="31"/>
      <c r="V607" s="31"/>
      <c r="W607" s="31"/>
      <c r="X607" s="31"/>
      <c r="Y607" s="31"/>
      <c r="Z607" s="31"/>
      <c r="AA607" s="31"/>
      <c r="AB607" s="31"/>
      <c r="AC607" s="31"/>
      <c r="AD607" s="31"/>
      <c r="AE607" s="31"/>
      <c r="AR607" s="130" t="s">
        <v>175</v>
      </c>
      <c r="AT607" s="130" t="s">
        <v>170</v>
      </c>
      <c r="AU607" s="130" t="s">
        <v>78</v>
      </c>
      <c r="AY607" s="19" t="s">
        <v>168</v>
      </c>
      <c r="BE607" s="131">
        <f>IF(N607="základní",J607,0)</f>
        <v>0</v>
      </c>
      <c r="BF607" s="131">
        <f>IF(N607="snížená",J607,0)</f>
        <v>0</v>
      </c>
      <c r="BG607" s="131">
        <f>IF(N607="zákl. přenesená",J607,0)</f>
        <v>0</v>
      </c>
      <c r="BH607" s="131">
        <f>IF(N607="sníž. přenesená",J607,0)</f>
        <v>0</v>
      </c>
      <c r="BI607" s="131">
        <f>IF(N607="nulová",J607,0)</f>
        <v>0</v>
      </c>
      <c r="BJ607" s="19" t="s">
        <v>76</v>
      </c>
      <c r="BK607" s="131">
        <f>ROUND(I607*H607,2)</f>
        <v>0</v>
      </c>
      <c r="BL607" s="19" t="s">
        <v>175</v>
      </c>
      <c r="BM607" s="130" t="s">
        <v>2559</v>
      </c>
    </row>
    <row r="608" spans="1:47" s="2" customFormat="1" ht="12">
      <c r="A608" s="273"/>
      <c r="B608" s="276"/>
      <c r="C608" s="273"/>
      <c r="D608" s="304" t="s">
        <v>177</v>
      </c>
      <c r="E608" s="273"/>
      <c r="F608" s="305" t="s">
        <v>2560</v>
      </c>
      <c r="G608" s="273"/>
      <c r="H608" s="273"/>
      <c r="I608" s="263"/>
      <c r="J608" s="273"/>
      <c r="K608" s="273"/>
      <c r="L608" s="32"/>
      <c r="M608" s="132"/>
      <c r="N608" s="133"/>
      <c r="O608" s="50"/>
      <c r="P608" s="50"/>
      <c r="Q608" s="50"/>
      <c r="R608" s="50"/>
      <c r="S608" s="50"/>
      <c r="T608" s="51"/>
      <c r="U608" s="31"/>
      <c r="V608" s="31"/>
      <c r="W608" s="31"/>
      <c r="X608" s="31"/>
      <c r="Y608" s="31"/>
      <c r="Z608" s="31"/>
      <c r="AA608" s="31"/>
      <c r="AB608" s="31"/>
      <c r="AC608" s="31"/>
      <c r="AD608" s="31"/>
      <c r="AE608" s="31"/>
      <c r="AT608" s="19" t="s">
        <v>177</v>
      </c>
      <c r="AU608" s="19" t="s">
        <v>78</v>
      </c>
    </row>
    <row r="609" spans="1:51" s="13" customFormat="1" ht="12">
      <c r="A609" s="306"/>
      <c r="B609" s="307"/>
      <c r="C609" s="306"/>
      <c r="D609" s="308" t="s">
        <v>179</v>
      </c>
      <c r="E609" s="309" t="s">
        <v>3</v>
      </c>
      <c r="F609" s="310" t="s">
        <v>2093</v>
      </c>
      <c r="G609" s="306"/>
      <c r="H609" s="309" t="s">
        <v>3</v>
      </c>
      <c r="I609" s="267"/>
      <c r="J609" s="306"/>
      <c r="K609" s="306"/>
      <c r="L609" s="134"/>
      <c r="M609" s="136"/>
      <c r="N609" s="137"/>
      <c r="O609" s="137"/>
      <c r="P609" s="137"/>
      <c r="Q609" s="137"/>
      <c r="R609" s="137"/>
      <c r="S609" s="137"/>
      <c r="T609" s="138"/>
      <c r="AT609" s="135" t="s">
        <v>179</v>
      </c>
      <c r="AU609" s="135" t="s">
        <v>78</v>
      </c>
      <c r="AV609" s="13" t="s">
        <v>76</v>
      </c>
      <c r="AW609" s="13" t="s">
        <v>30</v>
      </c>
      <c r="AX609" s="13" t="s">
        <v>68</v>
      </c>
      <c r="AY609" s="135" t="s">
        <v>168</v>
      </c>
    </row>
    <row r="610" spans="1:51" s="14" customFormat="1" ht="12">
      <c r="A610" s="311"/>
      <c r="B610" s="312"/>
      <c r="C610" s="311"/>
      <c r="D610" s="308" t="s">
        <v>179</v>
      </c>
      <c r="E610" s="313" t="s">
        <v>3</v>
      </c>
      <c r="F610" s="314" t="s">
        <v>2561</v>
      </c>
      <c r="G610" s="311"/>
      <c r="H610" s="315">
        <v>1.31</v>
      </c>
      <c r="I610" s="268"/>
      <c r="J610" s="311"/>
      <c r="K610" s="311"/>
      <c r="L610" s="139"/>
      <c r="M610" s="141"/>
      <c r="N610" s="142"/>
      <c r="O610" s="142"/>
      <c r="P610" s="142"/>
      <c r="Q610" s="142"/>
      <c r="R610" s="142"/>
      <c r="S610" s="142"/>
      <c r="T610" s="143"/>
      <c r="AT610" s="140" t="s">
        <v>179</v>
      </c>
      <c r="AU610" s="140" t="s">
        <v>78</v>
      </c>
      <c r="AV610" s="14" t="s">
        <v>78</v>
      </c>
      <c r="AW610" s="14" t="s">
        <v>30</v>
      </c>
      <c r="AX610" s="14" t="s">
        <v>68</v>
      </c>
      <c r="AY610" s="140" t="s">
        <v>168</v>
      </c>
    </row>
    <row r="611" spans="1:51" s="14" customFormat="1" ht="12">
      <c r="A611" s="311"/>
      <c r="B611" s="312"/>
      <c r="C611" s="311"/>
      <c r="D611" s="308" t="s">
        <v>179</v>
      </c>
      <c r="E611" s="313" t="s">
        <v>3</v>
      </c>
      <c r="F611" s="314" t="s">
        <v>2562</v>
      </c>
      <c r="G611" s="311"/>
      <c r="H611" s="315">
        <v>0.98</v>
      </c>
      <c r="I611" s="268"/>
      <c r="J611" s="311"/>
      <c r="K611" s="311"/>
      <c r="L611" s="139"/>
      <c r="M611" s="141"/>
      <c r="N611" s="142"/>
      <c r="O611" s="142"/>
      <c r="P611" s="142"/>
      <c r="Q611" s="142"/>
      <c r="R611" s="142"/>
      <c r="S611" s="142"/>
      <c r="T611" s="143"/>
      <c r="AT611" s="140" t="s">
        <v>179</v>
      </c>
      <c r="AU611" s="140" t="s">
        <v>78</v>
      </c>
      <c r="AV611" s="14" t="s">
        <v>78</v>
      </c>
      <c r="AW611" s="14" t="s">
        <v>30</v>
      </c>
      <c r="AX611" s="14" t="s">
        <v>68</v>
      </c>
      <c r="AY611" s="140" t="s">
        <v>168</v>
      </c>
    </row>
    <row r="612" spans="1:51" s="14" customFormat="1" ht="12">
      <c r="A612" s="311"/>
      <c r="B612" s="312"/>
      <c r="C612" s="311"/>
      <c r="D612" s="308" t="s">
        <v>179</v>
      </c>
      <c r="E612" s="313" t="s">
        <v>3</v>
      </c>
      <c r="F612" s="314" t="s">
        <v>2563</v>
      </c>
      <c r="G612" s="311"/>
      <c r="H612" s="315">
        <v>1.3</v>
      </c>
      <c r="I612" s="268"/>
      <c r="J612" s="311"/>
      <c r="K612" s="311"/>
      <c r="L612" s="139"/>
      <c r="M612" s="141"/>
      <c r="N612" s="142"/>
      <c r="O612" s="142"/>
      <c r="P612" s="142"/>
      <c r="Q612" s="142"/>
      <c r="R612" s="142"/>
      <c r="S612" s="142"/>
      <c r="T612" s="143"/>
      <c r="AT612" s="140" t="s">
        <v>179</v>
      </c>
      <c r="AU612" s="140" t="s">
        <v>78</v>
      </c>
      <c r="AV612" s="14" t="s">
        <v>78</v>
      </c>
      <c r="AW612" s="14" t="s">
        <v>30</v>
      </c>
      <c r="AX612" s="14" t="s">
        <v>68</v>
      </c>
      <c r="AY612" s="140" t="s">
        <v>168</v>
      </c>
    </row>
    <row r="613" spans="1:51" s="14" customFormat="1" ht="12">
      <c r="A613" s="311"/>
      <c r="B613" s="312"/>
      <c r="C613" s="311"/>
      <c r="D613" s="308" t="s">
        <v>179</v>
      </c>
      <c r="E613" s="313" t="s">
        <v>3</v>
      </c>
      <c r="F613" s="314" t="s">
        <v>2564</v>
      </c>
      <c r="G613" s="311"/>
      <c r="H613" s="315">
        <v>1.81</v>
      </c>
      <c r="I613" s="268"/>
      <c r="J613" s="311"/>
      <c r="K613" s="311"/>
      <c r="L613" s="139"/>
      <c r="M613" s="141"/>
      <c r="N613" s="142"/>
      <c r="O613" s="142"/>
      <c r="P613" s="142"/>
      <c r="Q613" s="142"/>
      <c r="R613" s="142"/>
      <c r="S613" s="142"/>
      <c r="T613" s="143"/>
      <c r="AT613" s="140" t="s">
        <v>179</v>
      </c>
      <c r="AU613" s="140" t="s">
        <v>78</v>
      </c>
      <c r="AV613" s="14" t="s">
        <v>78</v>
      </c>
      <c r="AW613" s="14" t="s">
        <v>30</v>
      </c>
      <c r="AX613" s="14" t="s">
        <v>68</v>
      </c>
      <c r="AY613" s="140" t="s">
        <v>168</v>
      </c>
    </row>
    <row r="614" spans="1:51" s="14" customFormat="1" ht="12">
      <c r="A614" s="311"/>
      <c r="B614" s="312"/>
      <c r="C614" s="311"/>
      <c r="D614" s="308" t="s">
        <v>179</v>
      </c>
      <c r="E614" s="313" t="s">
        <v>3</v>
      </c>
      <c r="F614" s="314" t="s">
        <v>2565</v>
      </c>
      <c r="G614" s="311"/>
      <c r="H614" s="315">
        <v>1.03</v>
      </c>
      <c r="I614" s="268"/>
      <c r="J614" s="311"/>
      <c r="K614" s="311"/>
      <c r="L614" s="139"/>
      <c r="M614" s="141"/>
      <c r="N614" s="142"/>
      <c r="O614" s="142"/>
      <c r="P614" s="142"/>
      <c r="Q614" s="142"/>
      <c r="R614" s="142"/>
      <c r="S614" s="142"/>
      <c r="T614" s="143"/>
      <c r="AT614" s="140" t="s">
        <v>179</v>
      </c>
      <c r="AU614" s="140" t="s">
        <v>78</v>
      </c>
      <c r="AV614" s="14" t="s">
        <v>78</v>
      </c>
      <c r="AW614" s="14" t="s">
        <v>30</v>
      </c>
      <c r="AX614" s="14" t="s">
        <v>68</v>
      </c>
      <c r="AY614" s="140" t="s">
        <v>168</v>
      </c>
    </row>
    <row r="615" spans="1:51" s="14" customFormat="1" ht="12">
      <c r="A615" s="311"/>
      <c r="B615" s="312"/>
      <c r="C615" s="311"/>
      <c r="D615" s="308" t="s">
        <v>179</v>
      </c>
      <c r="E615" s="313" t="s">
        <v>3</v>
      </c>
      <c r="F615" s="314" t="s">
        <v>2566</v>
      </c>
      <c r="G615" s="311"/>
      <c r="H615" s="315">
        <v>0.77</v>
      </c>
      <c r="I615" s="268"/>
      <c r="J615" s="311"/>
      <c r="K615" s="311"/>
      <c r="L615" s="139"/>
      <c r="M615" s="141"/>
      <c r="N615" s="142"/>
      <c r="O615" s="142"/>
      <c r="P615" s="142"/>
      <c r="Q615" s="142"/>
      <c r="R615" s="142"/>
      <c r="S615" s="142"/>
      <c r="T615" s="143"/>
      <c r="AT615" s="140" t="s">
        <v>179</v>
      </c>
      <c r="AU615" s="140" t="s">
        <v>78</v>
      </c>
      <c r="AV615" s="14" t="s">
        <v>78</v>
      </c>
      <c r="AW615" s="14" t="s">
        <v>30</v>
      </c>
      <c r="AX615" s="14" t="s">
        <v>68</v>
      </c>
      <c r="AY615" s="140" t="s">
        <v>168</v>
      </c>
    </row>
    <row r="616" spans="1:51" s="14" customFormat="1" ht="12">
      <c r="A616" s="311"/>
      <c r="B616" s="312"/>
      <c r="C616" s="311"/>
      <c r="D616" s="308" t="s">
        <v>179</v>
      </c>
      <c r="E616" s="313" t="s">
        <v>3</v>
      </c>
      <c r="F616" s="314" t="s">
        <v>2567</v>
      </c>
      <c r="G616" s="311"/>
      <c r="H616" s="315">
        <v>1.32</v>
      </c>
      <c r="I616" s="268"/>
      <c r="J616" s="311"/>
      <c r="K616" s="311"/>
      <c r="L616" s="139"/>
      <c r="M616" s="141"/>
      <c r="N616" s="142"/>
      <c r="O616" s="142"/>
      <c r="P616" s="142"/>
      <c r="Q616" s="142"/>
      <c r="R616" s="142"/>
      <c r="S616" s="142"/>
      <c r="T616" s="143"/>
      <c r="AT616" s="140" t="s">
        <v>179</v>
      </c>
      <c r="AU616" s="140" t="s">
        <v>78</v>
      </c>
      <c r="AV616" s="14" t="s">
        <v>78</v>
      </c>
      <c r="AW616" s="14" t="s">
        <v>30</v>
      </c>
      <c r="AX616" s="14" t="s">
        <v>68</v>
      </c>
      <c r="AY616" s="140" t="s">
        <v>168</v>
      </c>
    </row>
    <row r="617" spans="1:51" s="15" customFormat="1" ht="12">
      <c r="A617" s="316"/>
      <c r="B617" s="317"/>
      <c r="C617" s="316"/>
      <c r="D617" s="308" t="s">
        <v>179</v>
      </c>
      <c r="E617" s="318" t="s">
        <v>3</v>
      </c>
      <c r="F617" s="319" t="s">
        <v>186</v>
      </c>
      <c r="G617" s="316"/>
      <c r="H617" s="320">
        <v>8.52</v>
      </c>
      <c r="I617" s="269"/>
      <c r="J617" s="316"/>
      <c r="K617" s="316"/>
      <c r="L617" s="144"/>
      <c r="M617" s="146"/>
      <c r="N617" s="147"/>
      <c r="O617" s="147"/>
      <c r="P617" s="147"/>
      <c r="Q617" s="147"/>
      <c r="R617" s="147"/>
      <c r="S617" s="147"/>
      <c r="T617" s="148"/>
      <c r="AT617" s="145" t="s">
        <v>179</v>
      </c>
      <c r="AU617" s="145" t="s">
        <v>78</v>
      </c>
      <c r="AV617" s="15" t="s">
        <v>175</v>
      </c>
      <c r="AW617" s="15" t="s">
        <v>30</v>
      </c>
      <c r="AX617" s="15" t="s">
        <v>76</v>
      </c>
      <c r="AY617" s="145" t="s">
        <v>168</v>
      </c>
    </row>
    <row r="618" spans="1:65" s="2" customFormat="1" ht="24.2" customHeight="1">
      <c r="A618" s="273"/>
      <c r="B618" s="276"/>
      <c r="C618" s="298" t="s">
        <v>794</v>
      </c>
      <c r="D618" s="298" t="s">
        <v>170</v>
      </c>
      <c r="E618" s="299" t="s">
        <v>2568</v>
      </c>
      <c r="F618" s="300" t="s">
        <v>2569</v>
      </c>
      <c r="G618" s="301" t="s">
        <v>263</v>
      </c>
      <c r="H618" s="302">
        <v>3.42</v>
      </c>
      <c r="I618" s="266"/>
      <c r="J618" s="303">
        <f>ROUND(I618*H618,2)</f>
        <v>0</v>
      </c>
      <c r="K618" s="300" t="s">
        <v>174</v>
      </c>
      <c r="L618" s="32"/>
      <c r="M618" s="126" t="s">
        <v>3</v>
      </c>
      <c r="N618" s="127" t="s">
        <v>39</v>
      </c>
      <c r="O618" s="128">
        <v>0.643</v>
      </c>
      <c r="P618" s="128">
        <f>O618*H618</f>
        <v>2.19906</v>
      </c>
      <c r="Q618" s="128">
        <v>0</v>
      </c>
      <c r="R618" s="128">
        <f>Q618*H618</f>
        <v>0</v>
      </c>
      <c r="S618" s="128">
        <v>0.075</v>
      </c>
      <c r="T618" s="129">
        <f>S618*H618</f>
        <v>0.2565</v>
      </c>
      <c r="U618" s="31"/>
      <c r="V618" s="31"/>
      <c r="W618" s="31"/>
      <c r="X618" s="31"/>
      <c r="Y618" s="31"/>
      <c r="Z618" s="31"/>
      <c r="AA618" s="31"/>
      <c r="AB618" s="31"/>
      <c r="AC618" s="31"/>
      <c r="AD618" s="31"/>
      <c r="AE618" s="31"/>
      <c r="AR618" s="130" t="s">
        <v>175</v>
      </c>
      <c r="AT618" s="130" t="s">
        <v>170</v>
      </c>
      <c r="AU618" s="130" t="s">
        <v>78</v>
      </c>
      <c r="AY618" s="19" t="s">
        <v>168</v>
      </c>
      <c r="BE618" s="131">
        <f>IF(N618="základní",J618,0)</f>
        <v>0</v>
      </c>
      <c r="BF618" s="131">
        <f>IF(N618="snížená",J618,0)</f>
        <v>0</v>
      </c>
      <c r="BG618" s="131">
        <f>IF(N618="zákl. přenesená",J618,0)</f>
        <v>0</v>
      </c>
      <c r="BH618" s="131">
        <f>IF(N618="sníž. přenesená",J618,0)</f>
        <v>0</v>
      </c>
      <c r="BI618" s="131">
        <f>IF(N618="nulová",J618,0)</f>
        <v>0</v>
      </c>
      <c r="BJ618" s="19" t="s">
        <v>76</v>
      </c>
      <c r="BK618" s="131">
        <f>ROUND(I618*H618,2)</f>
        <v>0</v>
      </c>
      <c r="BL618" s="19" t="s">
        <v>175</v>
      </c>
      <c r="BM618" s="130" t="s">
        <v>2570</v>
      </c>
    </row>
    <row r="619" spans="1:47" s="2" customFormat="1" ht="12">
      <c r="A619" s="273"/>
      <c r="B619" s="276"/>
      <c r="C619" s="273"/>
      <c r="D619" s="304" t="s">
        <v>177</v>
      </c>
      <c r="E619" s="273"/>
      <c r="F619" s="305" t="s">
        <v>2571</v>
      </c>
      <c r="G619" s="273"/>
      <c r="H619" s="273"/>
      <c r="I619" s="263"/>
      <c r="J619" s="273"/>
      <c r="K619" s="273"/>
      <c r="L619" s="32"/>
      <c r="M619" s="132"/>
      <c r="N619" s="133"/>
      <c r="O619" s="50"/>
      <c r="P619" s="50"/>
      <c r="Q619" s="50"/>
      <c r="R619" s="50"/>
      <c r="S619" s="50"/>
      <c r="T619" s="51"/>
      <c r="U619" s="31"/>
      <c r="V619" s="31"/>
      <c r="W619" s="31"/>
      <c r="X619" s="31"/>
      <c r="Y619" s="31"/>
      <c r="Z619" s="31"/>
      <c r="AA619" s="31"/>
      <c r="AB619" s="31"/>
      <c r="AC619" s="31"/>
      <c r="AD619" s="31"/>
      <c r="AE619" s="31"/>
      <c r="AT619" s="19" t="s">
        <v>177</v>
      </c>
      <c r="AU619" s="19" t="s">
        <v>78</v>
      </c>
    </row>
    <row r="620" spans="1:51" s="13" customFormat="1" ht="12">
      <c r="A620" s="306"/>
      <c r="B620" s="307"/>
      <c r="C620" s="306"/>
      <c r="D620" s="308" t="s">
        <v>179</v>
      </c>
      <c r="E620" s="309" t="s">
        <v>3</v>
      </c>
      <c r="F620" s="310" t="s">
        <v>2215</v>
      </c>
      <c r="G620" s="306"/>
      <c r="H620" s="309" t="s">
        <v>3</v>
      </c>
      <c r="I620" s="267"/>
      <c r="J620" s="306"/>
      <c r="K620" s="306"/>
      <c r="L620" s="134"/>
      <c r="M620" s="136"/>
      <c r="N620" s="137"/>
      <c r="O620" s="137"/>
      <c r="P620" s="137"/>
      <c r="Q620" s="137"/>
      <c r="R620" s="137"/>
      <c r="S620" s="137"/>
      <c r="T620" s="138"/>
      <c r="AT620" s="135" t="s">
        <v>179</v>
      </c>
      <c r="AU620" s="135" t="s">
        <v>78</v>
      </c>
      <c r="AV620" s="13" t="s">
        <v>76</v>
      </c>
      <c r="AW620" s="13" t="s">
        <v>30</v>
      </c>
      <c r="AX620" s="13" t="s">
        <v>68</v>
      </c>
      <c r="AY620" s="135" t="s">
        <v>168</v>
      </c>
    </row>
    <row r="621" spans="1:51" s="13" customFormat="1" ht="12">
      <c r="A621" s="306"/>
      <c r="B621" s="307"/>
      <c r="C621" s="306"/>
      <c r="D621" s="308" t="s">
        <v>179</v>
      </c>
      <c r="E621" s="309" t="s">
        <v>3</v>
      </c>
      <c r="F621" s="310" t="s">
        <v>2216</v>
      </c>
      <c r="G621" s="306"/>
      <c r="H621" s="309" t="s">
        <v>3</v>
      </c>
      <c r="I621" s="267"/>
      <c r="J621" s="306"/>
      <c r="K621" s="306"/>
      <c r="L621" s="134"/>
      <c r="M621" s="136"/>
      <c r="N621" s="137"/>
      <c r="O621" s="137"/>
      <c r="P621" s="137"/>
      <c r="Q621" s="137"/>
      <c r="R621" s="137"/>
      <c r="S621" s="137"/>
      <c r="T621" s="138"/>
      <c r="AT621" s="135" t="s">
        <v>179</v>
      </c>
      <c r="AU621" s="135" t="s">
        <v>78</v>
      </c>
      <c r="AV621" s="13" t="s">
        <v>76</v>
      </c>
      <c r="AW621" s="13" t="s">
        <v>30</v>
      </c>
      <c r="AX621" s="13" t="s">
        <v>68</v>
      </c>
      <c r="AY621" s="135" t="s">
        <v>168</v>
      </c>
    </row>
    <row r="622" spans="1:51" s="14" customFormat="1" ht="12">
      <c r="A622" s="311"/>
      <c r="B622" s="312"/>
      <c r="C622" s="311"/>
      <c r="D622" s="308" t="s">
        <v>179</v>
      </c>
      <c r="E622" s="313" t="s">
        <v>3</v>
      </c>
      <c r="F622" s="314" t="s">
        <v>2269</v>
      </c>
      <c r="G622" s="311"/>
      <c r="H622" s="315">
        <v>2.28</v>
      </c>
      <c r="I622" s="268"/>
      <c r="J622" s="311"/>
      <c r="K622" s="311"/>
      <c r="L622" s="139"/>
      <c r="M622" s="141"/>
      <c r="N622" s="142"/>
      <c r="O622" s="142"/>
      <c r="P622" s="142"/>
      <c r="Q622" s="142"/>
      <c r="R622" s="142"/>
      <c r="S622" s="142"/>
      <c r="T622" s="143"/>
      <c r="AT622" s="140" t="s">
        <v>179</v>
      </c>
      <c r="AU622" s="140" t="s">
        <v>78</v>
      </c>
      <c r="AV622" s="14" t="s">
        <v>78</v>
      </c>
      <c r="AW622" s="14" t="s">
        <v>30</v>
      </c>
      <c r="AX622" s="14" t="s">
        <v>68</v>
      </c>
      <c r="AY622" s="140" t="s">
        <v>168</v>
      </c>
    </row>
    <row r="623" spans="1:51" s="13" customFormat="1" ht="12">
      <c r="A623" s="306"/>
      <c r="B623" s="307"/>
      <c r="C623" s="306"/>
      <c r="D623" s="308" t="s">
        <v>179</v>
      </c>
      <c r="E623" s="309" t="s">
        <v>3</v>
      </c>
      <c r="F623" s="310" t="s">
        <v>2270</v>
      </c>
      <c r="G623" s="306"/>
      <c r="H623" s="309" t="s">
        <v>3</v>
      </c>
      <c r="I623" s="267"/>
      <c r="J623" s="306"/>
      <c r="K623" s="306"/>
      <c r="L623" s="134"/>
      <c r="M623" s="136"/>
      <c r="N623" s="137"/>
      <c r="O623" s="137"/>
      <c r="P623" s="137"/>
      <c r="Q623" s="137"/>
      <c r="R623" s="137"/>
      <c r="S623" s="137"/>
      <c r="T623" s="138"/>
      <c r="AT623" s="135" t="s">
        <v>179</v>
      </c>
      <c r="AU623" s="135" t="s">
        <v>78</v>
      </c>
      <c r="AV623" s="13" t="s">
        <v>76</v>
      </c>
      <c r="AW623" s="13" t="s">
        <v>30</v>
      </c>
      <c r="AX623" s="13" t="s">
        <v>68</v>
      </c>
      <c r="AY623" s="135" t="s">
        <v>168</v>
      </c>
    </row>
    <row r="624" spans="1:51" s="13" customFormat="1" ht="12">
      <c r="A624" s="306"/>
      <c r="B624" s="307"/>
      <c r="C624" s="306"/>
      <c r="D624" s="308" t="s">
        <v>179</v>
      </c>
      <c r="E624" s="309" t="s">
        <v>3</v>
      </c>
      <c r="F624" s="310" t="s">
        <v>2271</v>
      </c>
      <c r="G624" s="306"/>
      <c r="H624" s="309" t="s">
        <v>3</v>
      </c>
      <c r="I624" s="267"/>
      <c r="J624" s="306"/>
      <c r="K624" s="306"/>
      <c r="L624" s="134"/>
      <c r="M624" s="136"/>
      <c r="N624" s="137"/>
      <c r="O624" s="137"/>
      <c r="P624" s="137"/>
      <c r="Q624" s="137"/>
      <c r="R624" s="137"/>
      <c r="S624" s="137"/>
      <c r="T624" s="138"/>
      <c r="AT624" s="135" t="s">
        <v>179</v>
      </c>
      <c r="AU624" s="135" t="s">
        <v>78</v>
      </c>
      <c r="AV624" s="13" t="s">
        <v>76</v>
      </c>
      <c r="AW624" s="13" t="s">
        <v>30</v>
      </c>
      <c r="AX624" s="13" t="s">
        <v>68</v>
      </c>
      <c r="AY624" s="135" t="s">
        <v>168</v>
      </c>
    </row>
    <row r="625" spans="1:51" s="14" customFormat="1" ht="12">
      <c r="A625" s="311"/>
      <c r="B625" s="312"/>
      <c r="C625" s="311"/>
      <c r="D625" s="308" t="s">
        <v>179</v>
      </c>
      <c r="E625" s="313" t="s">
        <v>3</v>
      </c>
      <c r="F625" s="314" t="s">
        <v>2272</v>
      </c>
      <c r="G625" s="311"/>
      <c r="H625" s="315">
        <v>1.14</v>
      </c>
      <c r="I625" s="268"/>
      <c r="J625" s="311"/>
      <c r="K625" s="311"/>
      <c r="L625" s="139"/>
      <c r="M625" s="141"/>
      <c r="N625" s="142"/>
      <c r="O625" s="142"/>
      <c r="P625" s="142"/>
      <c r="Q625" s="142"/>
      <c r="R625" s="142"/>
      <c r="S625" s="142"/>
      <c r="T625" s="143"/>
      <c r="AT625" s="140" t="s">
        <v>179</v>
      </c>
      <c r="AU625" s="140" t="s">
        <v>78</v>
      </c>
      <c r="AV625" s="14" t="s">
        <v>78</v>
      </c>
      <c r="AW625" s="14" t="s">
        <v>30</v>
      </c>
      <c r="AX625" s="14" t="s">
        <v>68</v>
      </c>
      <c r="AY625" s="140" t="s">
        <v>168</v>
      </c>
    </row>
    <row r="626" spans="1:51" s="15" customFormat="1" ht="12">
      <c r="A626" s="316"/>
      <c r="B626" s="317"/>
      <c r="C626" s="316"/>
      <c r="D626" s="308" t="s">
        <v>179</v>
      </c>
      <c r="E626" s="318" t="s">
        <v>3</v>
      </c>
      <c r="F626" s="319" t="s">
        <v>186</v>
      </c>
      <c r="G626" s="316"/>
      <c r="H626" s="320">
        <v>3.42</v>
      </c>
      <c r="I626" s="269"/>
      <c r="J626" s="316"/>
      <c r="K626" s="316"/>
      <c r="L626" s="144"/>
      <c r="M626" s="146"/>
      <c r="N626" s="147"/>
      <c r="O626" s="147"/>
      <c r="P626" s="147"/>
      <c r="Q626" s="147"/>
      <c r="R626" s="147"/>
      <c r="S626" s="147"/>
      <c r="T626" s="148"/>
      <c r="AT626" s="145" t="s">
        <v>179</v>
      </c>
      <c r="AU626" s="145" t="s">
        <v>78</v>
      </c>
      <c r="AV626" s="15" t="s">
        <v>175</v>
      </c>
      <c r="AW626" s="15" t="s">
        <v>30</v>
      </c>
      <c r="AX626" s="15" t="s">
        <v>76</v>
      </c>
      <c r="AY626" s="145" t="s">
        <v>168</v>
      </c>
    </row>
    <row r="627" spans="1:65" s="2" customFormat="1" ht="24.2" customHeight="1">
      <c r="A627" s="273"/>
      <c r="B627" s="276"/>
      <c r="C627" s="298" t="s">
        <v>799</v>
      </c>
      <c r="D627" s="298" t="s">
        <v>170</v>
      </c>
      <c r="E627" s="299" t="s">
        <v>2572</v>
      </c>
      <c r="F627" s="300" t="s">
        <v>2573</v>
      </c>
      <c r="G627" s="301" t="s">
        <v>263</v>
      </c>
      <c r="H627" s="302">
        <v>0.864</v>
      </c>
      <c r="I627" s="266"/>
      <c r="J627" s="303">
        <f>ROUND(I627*H627,2)</f>
        <v>0</v>
      </c>
      <c r="K627" s="300" t="s">
        <v>174</v>
      </c>
      <c r="L627" s="32"/>
      <c r="M627" s="126" t="s">
        <v>3</v>
      </c>
      <c r="N627" s="127" t="s">
        <v>39</v>
      </c>
      <c r="O627" s="128">
        <v>1.625</v>
      </c>
      <c r="P627" s="128">
        <f>O627*H627</f>
        <v>1.404</v>
      </c>
      <c r="Q627" s="128">
        <v>0</v>
      </c>
      <c r="R627" s="128">
        <f>Q627*H627</f>
        <v>0</v>
      </c>
      <c r="S627" s="128">
        <v>0.089</v>
      </c>
      <c r="T627" s="129">
        <f>S627*H627</f>
        <v>0.07689599999999999</v>
      </c>
      <c r="U627" s="31"/>
      <c r="V627" s="31"/>
      <c r="W627" s="31"/>
      <c r="X627" s="31"/>
      <c r="Y627" s="31"/>
      <c r="Z627" s="31"/>
      <c r="AA627" s="31"/>
      <c r="AB627" s="31"/>
      <c r="AC627" s="31"/>
      <c r="AD627" s="31"/>
      <c r="AE627" s="31"/>
      <c r="AR627" s="130" t="s">
        <v>175</v>
      </c>
      <c r="AT627" s="130" t="s">
        <v>170</v>
      </c>
      <c r="AU627" s="130" t="s">
        <v>78</v>
      </c>
      <c r="AY627" s="19" t="s">
        <v>168</v>
      </c>
      <c r="BE627" s="131">
        <f>IF(N627="základní",J627,0)</f>
        <v>0</v>
      </c>
      <c r="BF627" s="131">
        <f>IF(N627="snížená",J627,0)</f>
        <v>0</v>
      </c>
      <c r="BG627" s="131">
        <f>IF(N627="zákl. přenesená",J627,0)</f>
        <v>0</v>
      </c>
      <c r="BH627" s="131">
        <f>IF(N627="sníž. přenesená",J627,0)</f>
        <v>0</v>
      </c>
      <c r="BI627" s="131">
        <f>IF(N627="nulová",J627,0)</f>
        <v>0</v>
      </c>
      <c r="BJ627" s="19" t="s">
        <v>76</v>
      </c>
      <c r="BK627" s="131">
        <f>ROUND(I627*H627,2)</f>
        <v>0</v>
      </c>
      <c r="BL627" s="19" t="s">
        <v>175</v>
      </c>
      <c r="BM627" s="130" t="s">
        <v>2574</v>
      </c>
    </row>
    <row r="628" spans="1:47" s="2" customFormat="1" ht="12">
      <c r="A628" s="273"/>
      <c r="B628" s="276"/>
      <c r="C628" s="273"/>
      <c r="D628" s="304" t="s">
        <v>177</v>
      </c>
      <c r="E628" s="273"/>
      <c r="F628" s="305" t="s">
        <v>2575</v>
      </c>
      <c r="G628" s="273"/>
      <c r="H628" s="273"/>
      <c r="I628" s="263"/>
      <c r="J628" s="273"/>
      <c r="K628" s="273"/>
      <c r="L628" s="32"/>
      <c r="M628" s="132"/>
      <c r="N628" s="133"/>
      <c r="O628" s="50"/>
      <c r="P628" s="50"/>
      <c r="Q628" s="50"/>
      <c r="R628" s="50"/>
      <c r="S628" s="50"/>
      <c r="T628" s="51"/>
      <c r="U628" s="31"/>
      <c r="V628" s="31"/>
      <c r="W628" s="31"/>
      <c r="X628" s="31"/>
      <c r="Y628" s="31"/>
      <c r="Z628" s="31"/>
      <c r="AA628" s="31"/>
      <c r="AB628" s="31"/>
      <c r="AC628" s="31"/>
      <c r="AD628" s="31"/>
      <c r="AE628" s="31"/>
      <c r="AT628" s="19" t="s">
        <v>177</v>
      </c>
      <c r="AU628" s="19" t="s">
        <v>78</v>
      </c>
    </row>
    <row r="629" spans="1:51" s="13" customFormat="1" ht="12">
      <c r="A629" s="306"/>
      <c r="B629" s="307"/>
      <c r="C629" s="306"/>
      <c r="D629" s="308" t="s">
        <v>179</v>
      </c>
      <c r="E629" s="309" t="s">
        <v>3</v>
      </c>
      <c r="F629" s="310" t="s">
        <v>2576</v>
      </c>
      <c r="G629" s="306"/>
      <c r="H629" s="309" t="s">
        <v>3</v>
      </c>
      <c r="I629" s="267"/>
      <c r="J629" s="306"/>
      <c r="K629" s="306"/>
      <c r="L629" s="134"/>
      <c r="M629" s="136"/>
      <c r="N629" s="137"/>
      <c r="O629" s="137"/>
      <c r="P629" s="137"/>
      <c r="Q629" s="137"/>
      <c r="R629" s="137"/>
      <c r="S629" s="137"/>
      <c r="T629" s="138"/>
      <c r="AT629" s="135" t="s">
        <v>179</v>
      </c>
      <c r="AU629" s="135" t="s">
        <v>78</v>
      </c>
      <c r="AV629" s="13" t="s">
        <v>76</v>
      </c>
      <c r="AW629" s="13" t="s">
        <v>30</v>
      </c>
      <c r="AX629" s="13" t="s">
        <v>68</v>
      </c>
      <c r="AY629" s="135" t="s">
        <v>168</v>
      </c>
    </row>
    <row r="630" spans="1:51" s="14" customFormat="1" ht="12">
      <c r="A630" s="311"/>
      <c r="B630" s="312"/>
      <c r="C630" s="311"/>
      <c r="D630" s="308" t="s">
        <v>179</v>
      </c>
      <c r="E630" s="313" t="s">
        <v>3</v>
      </c>
      <c r="F630" s="314" t="s">
        <v>2577</v>
      </c>
      <c r="G630" s="311"/>
      <c r="H630" s="315">
        <v>0.432</v>
      </c>
      <c r="I630" s="268"/>
      <c r="J630" s="311"/>
      <c r="K630" s="311"/>
      <c r="L630" s="139"/>
      <c r="M630" s="141"/>
      <c r="N630" s="142"/>
      <c r="O630" s="142"/>
      <c r="P630" s="142"/>
      <c r="Q630" s="142"/>
      <c r="R630" s="142"/>
      <c r="S630" s="142"/>
      <c r="T630" s="143"/>
      <c r="AT630" s="140" t="s">
        <v>179</v>
      </c>
      <c r="AU630" s="140" t="s">
        <v>78</v>
      </c>
      <c r="AV630" s="14" t="s">
        <v>78</v>
      </c>
      <c r="AW630" s="14" t="s">
        <v>30</v>
      </c>
      <c r="AX630" s="14" t="s">
        <v>68</v>
      </c>
      <c r="AY630" s="140" t="s">
        <v>168</v>
      </c>
    </row>
    <row r="631" spans="1:51" s="14" customFormat="1" ht="12">
      <c r="A631" s="311"/>
      <c r="B631" s="312"/>
      <c r="C631" s="311"/>
      <c r="D631" s="308" t="s">
        <v>179</v>
      </c>
      <c r="E631" s="313" t="s">
        <v>3</v>
      </c>
      <c r="F631" s="314" t="s">
        <v>2578</v>
      </c>
      <c r="G631" s="311"/>
      <c r="H631" s="315">
        <v>0.216</v>
      </c>
      <c r="I631" s="268"/>
      <c r="J631" s="311"/>
      <c r="K631" s="311"/>
      <c r="L631" s="139"/>
      <c r="M631" s="141"/>
      <c r="N631" s="142"/>
      <c r="O631" s="142"/>
      <c r="P631" s="142"/>
      <c r="Q631" s="142"/>
      <c r="R631" s="142"/>
      <c r="S631" s="142"/>
      <c r="T631" s="143"/>
      <c r="AT631" s="140" t="s">
        <v>179</v>
      </c>
      <c r="AU631" s="140" t="s">
        <v>78</v>
      </c>
      <c r="AV631" s="14" t="s">
        <v>78</v>
      </c>
      <c r="AW631" s="14" t="s">
        <v>30</v>
      </c>
      <c r="AX631" s="14" t="s">
        <v>68</v>
      </c>
      <c r="AY631" s="140" t="s">
        <v>168</v>
      </c>
    </row>
    <row r="632" spans="1:51" s="14" customFormat="1" ht="12">
      <c r="A632" s="311"/>
      <c r="B632" s="312"/>
      <c r="C632" s="311"/>
      <c r="D632" s="308" t="s">
        <v>179</v>
      </c>
      <c r="E632" s="313" t="s">
        <v>3</v>
      </c>
      <c r="F632" s="314" t="s">
        <v>2579</v>
      </c>
      <c r="G632" s="311"/>
      <c r="H632" s="315">
        <v>0.216</v>
      </c>
      <c r="I632" s="268"/>
      <c r="J632" s="311"/>
      <c r="K632" s="311"/>
      <c r="L632" s="139"/>
      <c r="M632" s="141"/>
      <c r="N632" s="142"/>
      <c r="O632" s="142"/>
      <c r="P632" s="142"/>
      <c r="Q632" s="142"/>
      <c r="R632" s="142"/>
      <c r="S632" s="142"/>
      <c r="T632" s="143"/>
      <c r="AT632" s="140" t="s">
        <v>179</v>
      </c>
      <c r="AU632" s="140" t="s">
        <v>78</v>
      </c>
      <c r="AV632" s="14" t="s">
        <v>78</v>
      </c>
      <c r="AW632" s="14" t="s">
        <v>30</v>
      </c>
      <c r="AX632" s="14" t="s">
        <v>68</v>
      </c>
      <c r="AY632" s="140" t="s">
        <v>168</v>
      </c>
    </row>
    <row r="633" spans="1:51" s="15" customFormat="1" ht="12">
      <c r="A633" s="316"/>
      <c r="B633" s="317"/>
      <c r="C633" s="316"/>
      <c r="D633" s="308" t="s">
        <v>179</v>
      </c>
      <c r="E633" s="318" t="s">
        <v>3</v>
      </c>
      <c r="F633" s="319" t="s">
        <v>186</v>
      </c>
      <c r="G633" s="316"/>
      <c r="H633" s="320">
        <v>0.864</v>
      </c>
      <c r="I633" s="269"/>
      <c r="J633" s="316"/>
      <c r="K633" s="316"/>
      <c r="L633" s="144"/>
      <c r="M633" s="146"/>
      <c r="N633" s="147"/>
      <c r="O633" s="147"/>
      <c r="P633" s="147"/>
      <c r="Q633" s="147"/>
      <c r="R633" s="147"/>
      <c r="S633" s="147"/>
      <c r="T633" s="148"/>
      <c r="AT633" s="145" t="s">
        <v>179</v>
      </c>
      <c r="AU633" s="145" t="s">
        <v>78</v>
      </c>
      <c r="AV633" s="15" t="s">
        <v>175</v>
      </c>
      <c r="AW633" s="15" t="s">
        <v>30</v>
      </c>
      <c r="AX633" s="15" t="s">
        <v>76</v>
      </c>
      <c r="AY633" s="145" t="s">
        <v>168</v>
      </c>
    </row>
    <row r="634" spans="1:65" s="2" customFormat="1" ht="24.2" customHeight="1">
      <c r="A634" s="273"/>
      <c r="B634" s="276"/>
      <c r="C634" s="298" t="s">
        <v>804</v>
      </c>
      <c r="D634" s="298" t="s">
        <v>170</v>
      </c>
      <c r="E634" s="299" t="s">
        <v>2580</v>
      </c>
      <c r="F634" s="300" t="s">
        <v>2581</v>
      </c>
      <c r="G634" s="301" t="s">
        <v>263</v>
      </c>
      <c r="H634" s="302">
        <v>2.96</v>
      </c>
      <c r="I634" s="266"/>
      <c r="J634" s="303">
        <f>ROUND(I634*H634,2)</f>
        <v>0</v>
      </c>
      <c r="K634" s="300" t="s">
        <v>174</v>
      </c>
      <c r="L634" s="32"/>
      <c r="M634" s="126" t="s">
        <v>3</v>
      </c>
      <c r="N634" s="127" t="s">
        <v>39</v>
      </c>
      <c r="O634" s="128">
        <v>0.939</v>
      </c>
      <c r="P634" s="128">
        <f>O634*H634</f>
        <v>2.7794399999999997</v>
      </c>
      <c r="Q634" s="128">
        <v>0</v>
      </c>
      <c r="R634" s="128">
        <f>Q634*H634</f>
        <v>0</v>
      </c>
      <c r="S634" s="128">
        <v>0.076</v>
      </c>
      <c r="T634" s="129">
        <f>S634*H634</f>
        <v>0.22496</v>
      </c>
      <c r="U634" s="31"/>
      <c r="V634" s="31"/>
      <c r="W634" s="31"/>
      <c r="X634" s="31"/>
      <c r="Y634" s="31"/>
      <c r="Z634" s="31"/>
      <c r="AA634" s="31"/>
      <c r="AB634" s="31"/>
      <c r="AC634" s="31"/>
      <c r="AD634" s="31"/>
      <c r="AE634" s="31"/>
      <c r="AR634" s="130" t="s">
        <v>175</v>
      </c>
      <c r="AT634" s="130" t="s">
        <v>170</v>
      </c>
      <c r="AU634" s="130" t="s">
        <v>78</v>
      </c>
      <c r="AY634" s="19" t="s">
        <v>168</v>
      </c>
      <c r="BE634" s="131">
        <f>IF(N634="základní",J634,0)</f>
        <v>0</v>
      </c>
      <c r="BF634" s="131">
        <f>IF(N634="snížená",J634,0)</f>
        <v>0</v>
      </c>
      <c r="BG634" s="131">
        <f>IF(N634="zákl. přenesená",J634,0)</f>
        <v>0</v>
      </c>
      <c r="BH634" s="131">
        <f>IF(N634="sníž. přenesená",J634,0)</f>
        <v>0</v>
      </c>
      <c r="BI634" s="131">
        <f>IF(N634="nulová",J634,0)</f>
        <v>0</v>
      </c>
      <c r="BJ634" s="19" t="s">
        <v>76</v>
      </c>
      <c r="BK634" s="131">
        <f>ROUND(I634*H634,2)</f>
        <v>0</v>
      </c>
      <c r="BL634" s="19" t="s">
        <v>175</v>
      </c>
      <c r="BM634" s="130" t="s">
        <v>2582</v>
      </c>
    </row>
    <row r="635" spans="1:47" s="2" customFormat="1" ht="12">
      <c r="A635" s="273"/>
      <c r="B635" s="276"/>
      <c r="C635" s="273"/>
      <c r="D635" s="304" t="s">
        <v>177</v>
      </c>
      <c r="E635" s="273"/>
      <c r="F635" s="305" t="s">
        <v>2583</v>
      </c>
      <c r="G635" s="273"/>
      <c r="H635" s="273"/>
      <c r="I635" s="263"/>
      <c r="J635" s="273"/>
      <c r="K635" s="273"/>
      <c r="L635" s="32"/>
      <c r="M635" s="132"/>
      <c r="N635" s="133"/>
      <c r="O635" s="50"/>
      <c r="P635" s="50"/>
      <c r="Q635" s="50"/>
      <c r="R635" s="50"/>
      <c r="S635" s="50"/>
      <c r="T635" s="51"/>
      <c r="U635" s="31"/>
      <c r="V635" s="31"/>
      <c r="W635" s="31"/>
      <c r="X635" s="31"/>
      <c r="Y635" s="31"/>
      <c r="Z635" s="31"/>
      <c r="AA635" s="31"/>
      <c r="AB635" s="31"/>
      <c r="AC635" s="31"/>
      <c r="AD635" s="31"/>
      <c r="AE635" s="31"/>
      <c r="AT635" s="19" t="s">
        <v>177</v>
      </c>
      <c r="AU635" s="19" t="s">
        <v>78</v>
      </c>
    </row>
    <row r="636" spans="1:51" s="13" customFormat="1" ht="12">
      <c r="A636" s="306"/>
      <c r="B636" s="307"/>
      <c r="C636" s="306"/>
      <c r="D636" s="308" t="s">
        <v>179</v>
      </c>
      <c r="E636" s="309" t="s">
        <v>3</v>
      </c>
      <c r="F636" s="310" t="s">
        <v>2093</v>
      </c>
      <c r="G636" s="306"/>
      <c r="H636" s="309" t="s">
        <v>3</v>
      </c>
      <c r="I636" s="267"/>
      <c r="J636" s="306"/>
      <c r="K636" s="306"/>
      <c r="L636" s="134"/>
      <c r="M636" s="136"/>
      <c r="N636" s="137"/>
      <c r="O636" s="137"/>
      <c r="P636" s="137"/>
      <c r="Q636" s="137"/>
      <c r="R636" s="137"/>
      <c r="S636" s="137"/>
      <c r="T636" s="138"/>
      <c r="AT636" s="135" t="s">
        <v>179</v>
      </c>
      <c r="AU636" s="135" t="s">
        <v>78</v>
      </c>
      <c r="AV636" s="13" t="s">
        <v>76</v>
      </c>
      <c r="AW636" s="13" t="s">
        <v>30</v>
      </c>
      <c r="AX636" s="13" t="s">
        <v>68</v>
      </c>
      <c r="AY636" s="135" t="s">
        <v>168</v>
      </c>
    </row>
    <row r="637" spans="1:51" s="14" customFormat="1" ht="12">
      <c r="A637" s="311"/>
      <c r="B637" s="312"/>
      <c r="C637" s="311"/>
      <c r="D637" s="308" t="s">
        <v>179</v>
      </c>
      <c r="E637" s="313" t="s">
        <v>3</v>
      </c>
      <c r="F637" s="314" t="s">
        <v>2584</v>
      </c>
      <c r="G637" s="311"/>
      <c r="H637" s="315">
        <v>1.48</v>
      </c>
      <c r="I637" s="268"/>
      <c r="J637" s="311"/>
      <c r="K637" s="311"/>
      <c r="L637" s="139"/>
      <c r="M637" s="141"/>
      <c r="N637" s="142"/>
      <c r="O637" s="142"/>
      <c r="P637" s="142"/>
      <c r="Q637" s="142"/>
      <c r="R637" s="142"/>
      <c r="S637" s="142"/>
      <c r="T637" s="143"/>
      <c r="AT637" s="140" t="s">
        <v>179</v>
      </c>
      <c r="AU637" s="140" t="s">
        <v>78</v>
      </c>
      <c r="AV637" s="14" t="s">
        <v>78</v>
      </c>
      <c r="AW637" s="14" t="s">
        <v>30</v>
      </c>
      <c r="AX637" s="14" t="s">
        <v>68</v>
      </c>
      <c r="AY637" s="140" t="s">
        <v>168</v>
      </c>
    </row>
    <row r="638" spans="1:51" s="14" customFormat="1" ht="12">
      <c r="A638" s="311"/>
      <c r="B638" s="312"/>
      <c r="C638" s="311"/>
      <c r="D638" s="308" t="s">
        <v>179</v>
      </c>
      <c r="E638" s="313" t="s">
        <v>3</v>
      </c>
      <c r="F638" s="314" t="s">
        <v>2585</v>
      </c>
      <c r="G638" s="311"/>
      <c r="H638" s="315">
        <v>1.48</v>
      </c>
      <c r="I638" s="268"/>
      <c r="J638" s="311"/>
      <c r="K638" s="311"/>
      <c r="L638" s="139"/>
      <c r="M638" s="141"/>
      <c r="N638" s="142"/>
      <c r="O638" s="142"/>
      <c r="P638" s="142"/>
      <c r="Q638" s="142"/>
      <c r="R638" s="142"/>
      <c r="S638" s="142"/>
      <c r="T638" s="143"/>
      <c r="AT638" s="140" t="s">
        <v>179</v>
      </c>
      <c r="AU638" s="140" t="s">
        <v>78</v>
      </c>
      <c r="AV638" s="14" t="s">
        <v>78</v>
      </c>
      <c r="AW638" s="14" t="s">
        <v>30</v>
      </c>
      <c r="AX638" s="14" t="s">
        <v>68</v>
      </c>
      <c r="AY638" s="140" t="s">
        <v>168</v>
      </c>
    </row>
    <row r="639" spans="1:51" s="15" customFormat="1" ht="12">
      <c r="A639" s="316"/>
      <c r="B639" s="317"/>
      <c r="C639" s="316"/>
      <c r="D639" s="308" t="s">
        <v>179</v>
      </c>
      <c r="E639" s="318" t="s">
        <v>3</v>
      </c>
      <c r="F639" s="319" t="s">
        <v>186</v>
      </c>
      <c r="G639" s="316"/>
      <c r="H639" s="320">
        <v>2.96</v>
      </c>
      <c r="I639" s="269"/>
      <c r="J639" s="316"/>
      <c r="K639" s="316"/>
      <c r="L639" s="144"/>
      <c r="M639" s="146"/>
      <c r="N639" s="147"/>
      <c r="O639" s="147"/>
      <c r="P639" s="147"/>
      <c r="Q639" s="147"/>
      <c r="R639" s="147"/>
      <c r="S639" s="147"/>
      <c r="T639" s="148"/>
      <c r="AT639" s="145" t="s">
        <v>179</v>
      </c>
      <c r="AU639" s="145" t="s">
        <v>78</v>
      </c>
      <c r="AV639" s="15" t="s">
        <v>175</v>
      </c>
      <c r="AW639" s="15" t="s">
        <v>30</v>
      </c>
      <c r="AX639" s="15" t="s">
        <v>76</v>
      </c>
      <c r="AY639" s="145" t="s">
        <v>168</v>
      </c>
    </row>
    <row r="640" spans="1:65" s="2" customFormat="1" ht="16.5" customHeight="1">
      <c r="A640" s="273"/>
      <c r="B640" s="276"/>
      <c r="C640" s="298" t="s">
        <v>807</v>
      </c>
      <c r="D640" s="298" t="s">
        <v>170</v>
      </c>
      <c r="E640" s="299" t="s">
        <v>2586</v>
      </c>
      <c r="F640" s="300" t="s">
        <v>2587</v>
      </c>
      <c r="G640" s="301" t="s">
        <v>173</v>
      </c>
      <c r="H640" s="302">
        <v>0.641</v>
      </c>
      <c r="I640" s="266"/>
      <c r="J640" s="303">
        <f>ROUND(I640*H640,2)</f>
        <v>0</v>
      </c>
      <c r="K640" s="300" t="s">
        <v>174</v>
      </c>
      <c r="L640" s="32"/>
      <c r="M640" s="126" t="s">
        <v>3</v>
      </c>
      <c r="N640" s="127" t="s">
        <v>39</v>
      </c>
      <c r="O640" s="128">
        <v>6.7</v>
      </c>
      <c r="P640" s="128">
        <f>O640*H640</f>
        <v>4.294700000000001</v>
      </c>
      <c r="Q640" s="128">
        <v>0</v>
      </c>
      <c r="R640" s="128">
        <f>Q640*H640</f>
        <v>0</v>
      </c>
      <c r="S640" s="128">
        <v>0</v>
      </c>
      <c r="T640" s="129">
        <f>S640*H640</f>
        <v>0</v>
      </c>
      <c r="U640" s="31"/>
      <c r="V640" s="31"/>
      <c r="W640" s="31"/>
      <c r="X640" s="31"/>
      <c r="Y640" s="31"/>
      <c r="Z640" s="31"/>
      <c r="AA640" s="31"/>
      <c r="AB640" s="31"/>
      <c r="AC640" s="31"/>
      <c r="AD640" s="31"/>
      <c r="AE640" s="31"/>
      <c r="AR640" s="130" t="s">
        <v>175</v>
      </c>
      <c r="AT640" s="130" t="s">
        <v>170</v>
      </c>
      <c r="AU640" s="130" t="s">
        <v>78</v>
      </c>
      <c r="AY640" s="19" t="s">
        <v>168</v>
      </c>
      <c r="BE640" s="131">
        <f>IF(N640="základní",J640,0)</f>
        <v>0</v>
      </c>
      <c r="BF640" s="131">
        <f>IF(N640="snížená",J640,0)</f>
        <v>0</v>
      </c>
      <c r="BG640" s="131">
        <f>IF(N640="zákl. přenesená",J640,0)</f>
        <v>0</v>
      </c>
      <c r="BH640" s="131">
        <f>IF(N640="sníž. přenesená",J640,0)</f>
        <v>0</v>
      </c>
      <c r="BI640" s="131">
        <f>IF(N640="nulová",J640,0)</f>
        <v>0</v>
      </c>
      <c r="BJ640" s="19" t="s">
        <v>76</v>
      </c>
      <c r="BK640" s="131">
        <f>ROUND(I640*H640,2)</f>
        <v>0</v>
      </c>
      <c r="BL640" s="19" t="s">
        <v>175</v>
      </c>
      <c r="BM640" s="130" t="s">
        <v>2588</v>
      </c>
    </row>
    <row r="641" spans="1:47" s="2" customFormat="1" ht="12">
      <c r="A641" s="273"/>
      <c r="B641" s="276"/>
      <c r="C641" s="273"/>
      <c r="D641" s="304" t="s">
        <v>177</v>
      </c>
      <c r="E641" s="273"/>
      <c r="F641" s="305" t="s">
        <v>2589</v>
      </c>
      <c r="G641" s="273"/>
      <c r="H641" s="273"/>
      <c r="I641" s="263"/>
      <c r="J641" s="273"/>
      <c r="K641" s="273"/>
      <c r="L641" s="32"/>
      <c r="M641" s="132"/>
      <c r="N641" s="133"/>
      <c r="O641" s="50"/>
      <c r="P641" s="50"/>
      <c r="Q641" s="50"/>
      <c r="R641" s="50"/>
      <c r="S641" s="50"/>
      <c r="T641" s="51"/>
      <c r="U641" s="31"/>
      <c r="V641" s="31"/>
      <c r="W641" s="31"/>
      <c r="X641" s="31"/>
      <c r="Y641" s="31"/>
      <c r="Z641" s="31"/>
      <c r="AA641" s="31"/>
      <c r="AB641" s="31"/>
      <c r="AC641" s="31"/>
      <c r="AD641" s="31"/>
      <c r="AE641" s="31"/>
      <c r="AT641" s="19" t="s">
        <v>177</v>
      </c>
      <c r="AU641" s="19" t="s">
        <v>78</v>
      </c>
    </row>
    <row r="642" spans="1:51" s="13" customFormat="1" ht="12">
      <c r="A642" s="306"/>
      <c r="B642" s="307"/>
      <c r="C642" s="306"/>
      <c r="D642" s="308" t="s">
        <v>179</v>
      </c>
      <c r="E642" s="309" t="s">
        <v>3</v>
      </c>
      <c r="F642" s="310" t="s">
        <v>2590</v>
      </c>
      <c r="G642" s="306"/>
      <c r="H642" s="309" t="s">
        <v>3</v>
      </c>
      <c r="I642" s="267"/>
      <c r="J642" s="306"/>
      <c r="K642" s="306"/>
      <c r="L642" s="134"/>
      <c r="M642" s="136"/>
      <c r="N642" s="137"/>
      <c r="O642" s="137"/>
      <c r="P642" s="137"/>
      <c r="Q642" s="137"/>
      <c r="R642" s="137"/>
      <c r="S642" s="137"/>
      <c r="T642" s="138"/>
      <c r="AT642" s="135" t="s">
        <v>179</v>
      </c>
      <c r="AU642" s="135" t="s">
        <v>78</v>
      </c>
      <c r="AV642" s="13" t="s">
        <v>76</v>
      </c>
      <c r="AW642" s="13" t="s">
        <v>30</v>
      </c>
      <c r="AX642" s="13" t="s">
        <v>68</v>
      </c>
      <c r="AY642" s="135" t="s">
        <v>168</v>
      </c>
    </row>
    <row r="643" spans="1:51" s="14" customFormat="1" ht="12">
      <c r="A643" s="311"/>
      <c r="B643" s="312"/>
      <c r="C643" s="311"/>
      <c r="D643" s="308" t="s">
        <v>179</v>
      </c>
      <c r="E643" s="313" t="s">
        <v>3</v>
      </c>
      <c r="F643" s="314" t="s">
        <v>2591</v>
      </c>
      <c r="G643" s="311"/>
      <c r="H643" s="315">
        <v>0.641</v>
      </c>
      <c r="I643" s="268"/>
      <c r="J643" s="311"/>
      <c r="K643" s="311"/>
      <c r="L643" s="139"/>
      <c r="M643" s="141"/>
      <c r="N643" s="142"/>
      <c r="O643" s="142"/>
      <c r="P643" s="142"/>
      <c r="Q643" s="142"/>
      <c r="R643" s="142"/>
      <c r="S643" s="142"/>
      <c r="T643" s="143"/>
      <c r="AT643" s="140" t="s">
        <v>179</v>
      </c>
      <c r="AU643" s="140" t="s">
        <v>78</v>
      </c>
      <c r="AV643" s="14" t="s">
        <v>78</v>
      </c>
      <c r="AW643" s="14" t="s">
        <v>30</v>
      </c>
      <c r="AX643" s="14" t="s">
        <v>76</v>
      </c>
      <c r="AY643" s="140" t="s">
        <v>168</v>
      </c>
    </row>
    <row r="644" spans="1:63" s="12" customFormat="1" ht="22.9" customHeight="1">
      <c r="A644" s="291"/>
      <c r="B644" s="292"/>
      <c r="C644" s="291"/>
      <c r="D644" s="293" t="s">
        <v>67</v>
      </c>
      <c r="E644" s="296" t="s">
        <v>929</v>
      </c>
      <c r="F644" s="296" t="s">
        <v>2592</v>
      </c>
      <c r="G644" s="291"/>
      <c r="H644" s="291"/>
      <c r="I644" s="271"/>
      <c r="J644" s="297">
        <f>BK644</f>
        <v>0</v>
      </c>
      <c r="K644" s="291"/>
      <c r="L644" s="118"/>
      <c r="M644" s="120"/>
      <c r="N644" s="121"/>
      <c r="O644" s="121"/>
      <c r="P644" s="122">
        <f>SUM(P645:P737)</f>
        <v>167.99908</v>
      </c>
      <c r="Q644" s="121"/>
      <c r="R644" s="122">
        <f>SUM(R645:R737)</f>
        <v>0.03608</v>
      </c>
      <c r="S644" s="121"/>
      <c r="T644" s="123">
        <f>SUM(T645:T737)</f>
        <v>25.30381</v>
      </c>
      <c r="AR644" s="119" t="s">
        <v>76</v>
      </c>
      <c r="AT644" s="124" t="s">
        <v>67</v>
      </c>
      <c r="AU644" s="124" t="s">
        <v>76</v>
      </c>
      <c r="AY644" s="119" t="s">
        <v>168</v>
      </c>
      <c r="BK644" s="125">
        <f>SUM(BK645:BK737)</f>
        <v>0</v>
      </c>
    </row>
    <row r="645" spans="1:65" s="2" customFormat="1" ht="24.2" customHeight="1">
      <c r="A645" s="273"/>
      <c r="B645" s="276"/>
      <c r="C645" s="298" t="s">
        <v>814</v>
      </c>
      <c r="D645" s="298" t="s">
        <v>170</v>
      </c>
      <c r="E645" s="299" t="s">
        <v>2593</v>
      </c>
      <c r="F645" s="300" t="s">
        <v>2594</v>
      </c>
      <c r="G645" s="301" t="s">
        <v>173</v>
      </c>
      <c r="H645" s="302">
        <v>1.79</v>
      </c>
      <c r="I645" s="266"/>
      <c r="J645" s="303">
        <f>ROUND(I645*H645,2)</f>
        <v>0</v>
      </c>
      <c r="K645" s="300" t="s">
        <v>174</v>
      </c>
      <c r="L645" s="32"/>
      <c r="M645" s="126" t="s">
        <v>3</v>
      </c>
      <c r="N645" s="127" t="s">
        <v>39</v>
      </c>
      <c r="O645" s="128">
        <v>5.575</v>
      </c>
      <c r="P645" s="128">
        <f>O645*H645</f>
        <v>9.97925</v>
      </c>
      <c r="Q645" s="128">
        <v>0</v>
      </c>
      <c r="R645" s="128">
        <f>Q645*H645</f>
        <v>0</v>
      </c>
      <c r="S645" s="128">
        <v>2</v>
      </c>
      <c r="T645" s="129">
        <f>S645*H645</f>
        <v>3.58</v>
      </c>
      <c r="U645" s="31"/>
      <c r="V645" s="31"/>
      <c r="W645" s="31"/>
      <c r="X645" s="31"/>
      <c r="Y645" s="31"/>
      <c r="Z645" s="31"/>
      <c r="AA645" s="31"/>
      <c r="AB645" s="31"/>
      <c r="AC645" s="31"/>
      <c r="AD645" s="31"/>
      <c r="AE645" s="31"/>
      <c r="AR645" s="130" t="s">
        <v>175</v>
      </c>
      <c r="AT645" s="130" t="s">
        <v>170</v>
      </c>
      <c r="AU645" s="130" t="s">
        <v>78</v>
      </c>
      <c r="AY645" s="19" t="s">
        <v>168</v>
      </c>
      <c r="BE645" s="131">
        <f>IF(N645="základní",J645,0)</f>
        <v>0</v>
      </c>
      <c r="BF645" s="131">
        <f>IF(N645="snížená",J645,0)</f>
        <v>0</v>
      </c>
      <c r="BG645" s="131">
        <f>IF(N645="zákl. přenesená",J645,0)</f>
        <v>0</v>
      </c>
      <c r="BH645" s="131">
        <f>IF(N645="sníž. přenesená",J645,0)</f>
        <v>0</v>
      </c>
      <c r="BI645" s="131">
        <f>IF(N645="nulová",J645,0)</f>
        <v>0</v>
      </c>
      <c r="BJ645" s="19" t="s">
        <v>76</v>
      </c>
      <c r="BK645" s="131">
        <f>ROUND(I645*H645,2)</f>
        <v>0</v>
      </c>
      <c r="BL645" s="19" t="s">
        <v>175</v>
      </c>
      <c r="BM645" s="130" t="s">
        <v>2595</v>
      </c>
    </row>
    <row r="646" spans="1:47" s="2" customFormat="1" ht="12">
      <c r="A646" s="273"/>
      <c r="B646" s="276"/>
      <c r="C646" s="273"/>
      <c r="D646" s="304" t="s">
        <v>177</v>
      </c>
      <c r="E646" s="273"/>
      <c r="F646" s="305" t="s">
        <v>2596</v>
      </c>
      <c r="G646" s="273"/>
      <c r="H646" s="273"/>
      <c r="I646" s="263"/>
      <c r="J646" s="273"/>
      <c r="K646" s="273"/>
      <c r="L646" s="32"/>
      <c r="M646" s="132"/>
      <c r="N646" s="133"/>
      <c r="O646" s="50"/>
      <c r="P646" s="50"/>
      <c r="Q646" s="50"/>
      <c r="R646" s="50"/>
      <c r="S646" s="50"/>
      <c r="T646" s="51"/>
      <c r="U646" s="31"/>
      <c r="V646" s="31"/>
      <c r="W646" s="31"/>
      <c r="X646" s="31"/>
      <c r="Y646" s="31"/>
      <c r="Z646" s="31"/>
      <c r="AA646" s="31"/>
      <c r="AB646" s="31"/>
      <c r="AC646" s="31"/>
      <c r="AD646" s="31"/>
      <c r="AE646" s="31"/>
      <c r="AT646" s="19" t="s">
        <v>177</v>
      </c>
      <c r="AU646" s="19" t="s">
        <v>78</v>
      </c>
    </row>
    <row r="647" spans="1:51" s="13" customFormat="1" ht="12">
      <c r="A647" s="306"/>
      <c r="B647" s="307"/>
      <c r="C647" s="306"/>
      <c r="D647" s="308" t="s">
        <v>179</v>
      </c>
      <c r="E647" s="309" t="s">
        <v>3</v>
      </c>
      <c r="F647" s="310" t="s">
        <v>2215</v>
      </c>
      <c r="G647" s="306"/>
      <c r="H647" s="309" t="s">
        <v>3</v>
      </c>
      <c r="I647" s="267"/>
      <c r="J647" s="306"/>
      <c r="K647" s="306"/>
      <c r="L647" s="134"/>
      <c r="M647" s="136"/>
      <c r="N647" s="137"/>
      <c r="O647" s="137"/>
      <c r="P647" s="137"/>
      <c r="Q647" s="137"/>
      <c r="R647" s="137"/>
      <c r="S647" s="137"/>
      <c r="T647" s="138"/>
      <c r="AT647" s="135" t="s">
        <v>179</v>
      </c>
      <c r="AU647" s="135" t="s">
        <v>78</v>
      </c>
      <c r="AV647" s="13" t="s">
        <v>76</v>
      </c>
      <c r="AW647" s="13" t="s">
        <v>30</v>
      </c>
      <c r="AX647" s="13" t="s">
        <v>68</v>
      </c>
      <c r="AY647" s="135" t="s">
        <v>168</v>
      </c>
    </row>
    <row r="648" spans="1:51" s="13" customFormat="1" ht="12">
      <c r="A648" s="306"/>
      <c r="B648" s="307"/>
      <c r="C648" s="306"/>
      <c r="D648" s="308" t="s">
        <v>179</v>
      </c>
      <c r="E648" s="309" t="s">
        <v>3</v>
      </c>
      <c r="F648" s="310" t="s">
        <v>2216</v>
      </c>
      <c r="G648" s="306"/>
      <c r="H648" s="309" t="s">
        <v>3</v>
      </c>
      <c r="I648" s="267"/>
      <c r="J648" s="306"/>
      <c r="K648" s="306"/>
      <c r="L648" s="134"/>
      <c r="M648" s="136"/>
      <c r="N648" s="137"/>
      <c r="O648" s="137"/>
      <c r="P648" s="137"/>
      <c r="Q648" s="137"/>
      <c r="R648" s="137"/>
      <c r="S648" s="137"/>
      <c r="T648" s="138"/>
      <c r="AT648" s="135" t="s">
        <v>179</v>
      </c>
      <c r="AU648" s="135" t="s">
        <v>78</v>
      </c>
      <c r="AV648" s="13" t="s">
        <v>76</v>
      </c>
      <c r="AW648" s="13" t="s">
        <v>30</v>
      </c>
      <c r="AX648" s="13" t="s">
        <v>68</v>
      </c>
      <c r="AY648" s="135" t="s">
        <v>168</v>
      </c>
    </row>
    <row r="649" spans="1:51" s="14" customFormat="1" ht="12">
      <c r="A649" s="311"/>
      <c r="B649" s="312"/>
      <c r="C649" s="311"/>
      <c r="D649" s="308" t="s">
        <v>179</v>
      </c>
      <c r="E649" s="313" t="s">
        <v>3</v>
      </c>
      <c r="F649" s="314" t="s">
        <v>2597</v>
      </c>
      <c r="G649" s="311"/>
      <c r="H649" s="315">
        <v>1.14</v>
      </c>
      <c r="I649" s="268"/>
      <c r="J649" s="311"/>
      <c r="K649" s="311"/>
      <c r="L649" s="139"/>
      <c r="M649" s="141"/>
      <c r="N649" s="142"/>
      <c r="O649" s="142"/>
      <c r="P649" s="142"/>
      <c r="Q649" s="142"/>
      <c r="R649" s="142"/>
      <c r="S649" s="142"/>
      <c r="T649" s="143"/>
      <c r="AT649" s="140" t="s">
        <v>179</v>
      </c>
      <c r="AU649" s="140" t="s">
        <v>78</v>
      </c>
      <c r="AV649" s="14" t="s">
        <v>78</v>
      </c>
      <c r="AW649" s="14" t="s">
        <v>30</v>
      </c>
      <c r="AX649" s="14" t="s">
        <v>68</v>
      </c>
      <c r="AY649" s="140" t="s">
        <v>168</v>
      </c>
    </row>
    <row r="650" spans="1:51" s="13" customFormat="1" ht="12">
      <c r="A650" s="306"/>
      <c r="B650" s="307"/>
      <c r="C650" s="306"/>
      <c r="D650" s="308" t="s">
        <v>179</v>
      </c>
      <c r="E650" s="309" t="s">
        <v>3</v>
      </c>
      <c r="F650" s="310" t="s">
        <v>2270</v>
      </c>
      <c r="G650" s="306"/>
      <c r="H650" s="309" t="s">
        <v>3</v>
      </c>
      <c r="I650" s="267"/>
      <c r="J650" s="306"/>
      <c r="K650" s="306"/>
      <c r="L650" s="134"/>
      <c r="M650" s="136"/>
      <c r="N650" s="137"/>
      <c r="O650" s="137"/>
      <c r="P650" s="137"/>
      <c r="Q650" s="137"/>
      <c r="R650" s="137"/>
      <c r="S650" s="137"/>
      <c r="T650" s="138"/>
      <c r="AT650" s="135" t="s">
        <v>179</v>
      </c>
      <c r="AU650" s="135" t="s">
        <v>78</v>
      </c>
      <c r="AV650" s="13" t="s">
        <v>76</v>
      </c>
      <c r="AW650" s="13" t="s">
        <v>30</v>
      </c>
      <c r="AX650" s="13" t="s">
        <v>68</v>
      </c>
      <c r="AY650" s="135" t="s">
        <v>168</v>
      </c>
    </row>
    <row r="651" spans="1:51" s="13" customFormat="1" ht="12">
      <c r="A651" s="306"/>
      <c r="B651" s="307"/>
      <c r="C651" s="306"/>
      <c r="D651" s="308" t="s">
        <v>179</v>
      </c>
      <c r="E651" s="309" t="s">
        <v>3</v>
      </c>
      <c r="F651" s="310" t="s">
        <v>2271</v>
      </c>
      <c r="G651" s="306"/>
      <c r="H651" s="309" t="s">
        <v>3</v>
      </c>
      <c r="I651" s="267"/>
      <c r="J651" s="306"/>
      <c r="K651" s="306"/>
      <c r="L651" s="134"/>
      <c r="M651" s="136"/>
      <c r="N651" s="137"/>
      <c r="O651" s="137"/>
      <c r="P651" s="137"/>
      <c r="Q651" s="137"/>
      <c r="R651" s="137"/>
      <c r="S651" s="137"/>
      <c r="T651" s="138"/>
      <c r="AT651" s="135" t="s">
        <v>179</v>
      </c>
      <c r="AU651" s="135" t="s">
        <v>78</v>
      </c>
      <c r="AV651" s="13" t="s">
        <v>76</v>
      </c>
      <c r="AW651" s="13" t="s">
        <v>30</v>
      </c>
      <c r="AX651" s="13" t="s">
        <v>68</v>
      </c>
      <c r="AY651" s="135" t="s">
        <v>168</v>
      </c>
    </row>
    <row r="652" spans="1:51" s="14" customFormat="1" ht="12">
      <c r="A652" s="311"/>
      <c r="B652" s="312"/>
      <c r="C652" s="311"/>
      <c r="D652" s="308" t="s">
        <v>179</v>
      </c>
      <c r="E652" s="313" t="s">
        <v>3</v>
      </c>
      <c r="F652" s="314" t="s">
        <v>2598</v>
      </c>
      <c r="G652" s="311"/>
      <c r="H652" s="315">
        <v>0.65</v>
      </c>
      <c r="I652" s="268"/>
      <c r="J652" s="311"/>
      <c r="K652" s="311"/>
      <c r="L652" s="139"/>
      <c r="M652" s="141"/>
      <c r="N652" s="142"/>
      <c r="O652" s="142"/>
      <c r="P652" s="142"/>
      <c r="Q652" s="142"/>
      <c r="R652" s="142"/>
      <c r="S652" s="142"/>
      <c r="T652" s="143"/>
      <c r="AT652" s="140" t="s">
        <v>179</v>
      </c>
      <c r="AU652" s="140" t="s">
        <v>78</v>
      </c>
      <c r="AV652" s="14" t="s">
        <v>78</v>
      </c>
      <c r="AW652" s="14" t="s">
        <v>30</v>
      </c>
      <c r="AX652" s="14" t="s">
        <v>68</v>
      </c>
      <c r="AY652" s="140" t="s">
        <v>168</v>
      </c>
    </row>
    <row r="653" spans="1:51" s="15" customFormat="1" ht="12">
      <c r="A653" s="316"/>
      <c r="B653" s="317"/>
      <c r="C653" s="316"/>
      <c r="D653" s="308" t="s">
        <v>179</v>
      </c>
      <c r="E653" s="318" t="s">
        <v>3</v>
      </c>
      <c r="F653" s="319" t="s">
        <v>186</v>
      </c>
      <c r="G653" s="316"/>
      <c r="H653" s="320">
        <v>1.79</v>
      </c>
      <c r="I653" s="269"/>
      <c r="J653" s="316"/>
      <c r="K653" s="316"/>
      <c r="L653" s="144"/>
      <c r="M653" s="146"/>
      <c r="N653" s="147"/>
      <c r="O653" s="147"/>
      <c r="P653" s="147"/>
      <c r="Q653" s="147"/>
      <c r="R653" s="147"/>
      <c r="S653" s="147"/>
      <c r="T653" s="148"/>
      <c r="AT653" s="145" t="s">
        <v>179</v>
      </c>
      <c r="AU653" s="145" t="s">
        <v>78</v>
      </c>
      <c r="AV653" s="15" t="s">
        <v>175</v>
      </c>
      <c r="AW653" s="15" t="s">
        <v>30</v>
      </c>
      <c r="AX653" s="15" t="s">
        <v>76</v>
      </c>
      <c r="AY653" s="145" t="s">
        <v>168</v>
      </c>
    </row>
    <row r="654" spans="1:65" s="2" customFormat="1" ht="24.2" customHeight="1">
      <c r="A654" s="273"/>
      <c r="B654" s="276"/>
      <c r="C654" s="298" t="s">
        <v>821</v>
      </c>
      <c r="D654" s="298" t="s">
        <v>170</v>
      </c>
      <c r="E654" s="299" t="s">
        <v>2599</v>
      </c>
      <c r="F654" s="300" t="s">
        <v>2600</v>
      </c>
      <c r="G654" s="301" t="s">
        <v>263</v>
      </c>
      <c r="H654" s="302">
        <v>1.71</v>
      </c>
      <c r="I654" s="266"/>
      <c r="J654" s="303">
        <f>ROUND(I654*H654,2)</f>
        <v>0</v>
      </c>
      <c r="K654" s="300" t="s">
        <v>174</v>
      </c>
      <c r="L654" s="32"/>
      <c r="M654" s="126" t="s">
        <v>3</v>
      </c>
      <c r="N654" s="127" t="s">
        <v>39</v>
      </c>
      <c r="O654" s="128">
        <v>0.43</v>
      </c>
      <c r="P654" s="128">
        <f>O654*H654</f>
        <v>0.7353</v>
      </c>
      <c r="Q654" s="128">
        <v>0</v>
      </c>
      <c r="R654" s="128">
        <f>Q654*H654</f>
        <v>0</v>
      </c>
      <c r="S654" s="128">
        <v>0.27</v>
      </c>
      <c r="T654" s="129">
        <f>S654*H654</f>
        <v>0.4617</v>
      </c>
      <c r="U654" s="31"/>
      <c r="V654" s="31"/>
      <c r="W654" s="31"/>
      <c r="X654" s="31"/>
      <c r="Y654" s="31"/>
      <c r="Z654" s="31"/>
      <c r="AA654" s="31"/>
      <c r="AB654" s="31"/>
      <c r="AC654" s="31"/>
      <c r="AD654" s="31"/>
      <c r="AE654" s="31"/>
      <c r="AR654" s="130" t="s">
        <v>175</v>
      </c>
      <c r="AT654" s="130" t="s">
        <v>170</v>
      </c>
      <c r="AU654" s="130" t="s">
        <v>78</v>
      </c>
      <c r="AY654" s="19" t="s">
        <v>168</v>
      </c>
      <c r="BE654" s="131">
        <f>IF(N654="základní",J654,0)</f>
        <v>0</v>
      </c>
      <c r="BF654" s="131">
        <f>IF(N654="snížená",J654,0)</f>
        <v>0</v>
      </c>
      <c r="BG654" s="131">
        <f>IF(N654="zákl. přenesená",J654,0)</f>
        <v>0</v>
      </c>
      <c r="BH654" s="131">
        <f>IF(N654="sníž. přenesená",J654,0)</f>
        <v>0</v>
      </c>
      <c r="BI654" s="131">
        <f>IF(N654="nulová",J654,0)</f>
        <v>0</v>
      </c>
      <c r="BJ654" s="19" t="s">
        <v>76</v>
      </c>
      <c r="BK654" s="131">
        <f>ROUND(I654*H654,2)</f>
        <v>0</v>
      </c>
      <c r="BL654" s="19" t="s">
        <v>175</v>
      </c>
      <c r="BM654" s="130" t="s">
        <v>2601</v>
      </c>
    </row>
    <row r="655" spans="1:47" s="2" customFormat="1" ht="12">
      <c r="A655" s="273"/>
      <c r="B655" s="276"/>
      <c r="C655" s="273"/>
      <c r="D655" s="304" t="s">
        <v>177</v>
      </c>
      <c r="E655" s="273"/>
      <c r="F655" s="305" t="s">
        <v>2602</v>
      </c>
      <c r="G655" s="273"/>
      <c r="H655" s="273"/>
      <c r="I655" s="263"/>
      <c r="J655" s="273"/>
      <c r="K655" s="273"/>
      <c r="L655" s="32"/>
      <c r="M655" s="132"/>
      <c r="N655" s="133"/>
      <c r="O655" s="50"/>
      <c r="P655" s="50"/>
      <c r="Q655" s="50"/>
      <c r="R655" s="50"/>
      <c r="S655" s="50"/>
      <c r="T655" s="51"/>
      <c r="U655" s="31"/>
      <c r="V655" s="31"/>
      <c r="W655" s="31"/>
      <c r="X655" s="31"/>
      <c r="Y655" s="31"/>
      <c r="Z655" s="31"/>
      <c r="AA655" s="31"/>
      <c r="AB655" s="31"/>
      <c r="AC655" s="31"/>
      <c r="AD655" s="31"/>
      <c r="AE655" s="31"/>
      <c r="AT655" s="19" t="s">
        <v>177</v>
      </c>
      <c r="AU655" s="19" t="s">
        <v>78</v>
      </c>
    </row>
    <row r="656" spans="1:51" s="13" customFormat="1" ht="12">
      <c r="A656" s="306"/>
      <c r="B656" s="307"/>
      <c r="C656" s="306"/>
      <c r="D656" s="308" t="s">
        <v>179</v>
      </c>
      <c r="E656" s="309" t="s">
        <v>3</v>
      </c>
      <c r="F656" s="310" t="s">
        <v>2603</v>
      </c>
      <c r="G656" s="306"/>
      <c r="H656" s="309" t="s">
        <v>3</v>
      </c>
      <c r="I656" s="267"/>
      <c r="J656" s="306"/>
      <c r="K656" s="306"/>
      <c r="L656" s="134"/>
      <c r="M656" s="136"/>
      <c r="N656" s="137"/>
      <c r="O656" s="137"/>
      <c r="P656" s="137"/>
      <c r="Q656" s="137"/>
      <c r="R656" s="137"/>
      <c r="S656" s="137"/>
      <c r="T656" s="138"/>
      <c r="AT656" s="135" t="s">
        <v>179</v>
      </c>
      <c r="AU656" s="135" t="s">
        <v>78</v>
      </c>
      <c r="AV656" s="13" t="s">
        <v>76</v>
      </c>
      <c r="AW656" s="13" t="s">
        <v>30</v>
      </c>
      <c r="AX656" s="13" t="s">
        <v>68</v>
      </c>
      <c r="AY656" s="135" t="s">
        <v>168</v>
      </c>
    </row>
    <row r="657" spans="1:51" s="13" customFormat="1" ht="12">
      <c r="A657" s="306"/>
      <c r="B657" s="307"/>
      <c r="C657" s="306"/>
      <c r="D657" s="308" t="s">
        <v>179</v>
      </c>
      <c r="E657" s="309" t="s">
        <v>3</v>
      </c>
      <c r="F657" s="310" t="s">
        <v>2604</v>
      </c>
      <c r="G657" s="306"/>
      <c r="H657" s="309" t="s">
        <v>3</v>
      </c>
      <c r="I657" s="267"/>
      <c r="J657" s="306"/>
      <c r="K657" s="306"/>
      <c r="L657" s="134"/>
      <c r="M657" s="136"/>
      <c r="N657" s="137"/>
      <c r="O657" s="137"/>
      <c r="P657" s="137"/>
      <c r="Q657" s="137"/>
      <c r="R657" s="137"/>
      <c r="S657" s="137"/>
      <c r="T657" s="138"/>
      <c r="AT657" s="135" t="s">
        <v>179</v>
      </c>
      <c r="AU657" s="135" t="s">
        <v>78</v>
      </c>
      <c r="AV657" s="13" t="s">
        <v>76</v>
      </c>
      <c r="AW657" s="13" t="s">
        <v>30</v>
      </c>
      <c r="AX657" s="13" t="s">
        <v>68</v>
      </c>
      <c r="AY657" s="135" t="s">
        <v>168</v>
      </c>
    </row>
    <row r="658" spans="1:51" s="14" customFormat="1" ht="12">
      <c r="A658" s="311"/>
      <c r="B658" s="312"/>
      <c r="C658" s="311"/>
      <c r="D658" s="308" t="s">
        <v>179</v>
      </c>
      <c r="E658" s="313" t="s">
        <v>3</v>
      </c>
      <c r="F658" s="314" t="s">
        <v>2605</v>
      </c>
      <c r="G658" s="311"/>
      <c r="H658" s="315">
        <v>1.71</v>
      </c>
      <c r="I658" s="268"/>
      <c r="J658" s="311"/>
      <c r="K658" s="311"/>
      <c r="L658" s="139"/>
      <c r="M658" s="141"/>
      <c r="N658" s="142"/>
      <c r="O658" s="142"/>
      <c r="P658" s="142"/>
      <c r="Q658" s="142"/>
      <c r="R658" s="142"/>
      <c r="S658" s="142"/>
      <c r="T658" s="143"/>
      <c r="AT658" s="140" t="s">
        <v>179</v>
      </c>
      <c r="AU658" s="140" t="s">
        <v>78</v>
      </c>
      <c r="AV658" s="14" t="s">
        <v>78</v>
      </c>
      <c r="AW658" s="14" t="s">
        <v>30</v>
      </c>
      <c r="AX658" s="14" t="s">
        <v>76</v>
      </c>
      <c r="AY658" s="140" t="s">
        <v>168</v>
      </c>
    </row>
    <row r="659" spans="1:65" s="2" customFormat="1" ht="24.2" customHeight="1">
      <c r="A659" s="273"/>
      <c r="B659" s="276"/>
      <c r="C659" s="298" t="s">
        <v>829</v>
      </c>
      <c r="D659" s="298" t="s">
        <v>170</v>
      </c>
      <c r="E659" s="299" t="s">
        <v>2606</v>
      </c>
      <c r="F659" s="300" t="s">
        <v>2607</v>
      </c>
      <c r="G659" s="301" t="s">
        <v>335</v>
      </c>
      <c r="H659" s="302">
        <v>6</v>
      </c>
      <c r="I659" s="266"/>
      <c r="J659" s="303">
        <f>ROUND(I659*H659,2)</f>
        <v>0</v>
      </c>
      <c r="K659" s="300" t="s">
        <v>174</v>
      </c>
      <c r="L659" s="32"/>
      <c r="M659" s="126" t="s">
        <v>3</v>
      </c>
      <c r="N659" s="127" t="s">
        <v>39</v>
      </c>
      <c r="O659" s="128">
        <v>0.715</v>
      </c>
      <c r="P659" s="128">
        <f>O659*H659</f>
        <v>4.29</v>
      </c>
      <c r="Q659" s="128">
        <v>0</v>
      </c>
      <c r="R659" s="128">
        <f>Q659*H659</f>
        <v>0</v>
      </c>
      <c r="S659" s="128">
        <v>0.042</v>
      </c>
      <c r="T659" s="129">
        <f>S659*H659</f>
        <v>0.252</v>
      </c>
      <c r="U659" s="31"/>
      <c r="V659" s="31"/>
      <c r="W659" s="31"/>
      <c r="X659" s="31"/>
      <c r="Y659" s="31"/>
      <c r="Z659" s="31"/>
      <c r="AA659" s="31"/>
      <c r="AB659" s="31"/>
      <c r="AC659" s="31"/>
      <c r="AD659" s="31"/>
      <c r="AE659" s="31"/>
      <c r="AR659" s="130" t="s">
        <v>175</v>
      </c>
      <c r="AT659" s="130" t="s">
        <v>170</v>
      </c>
      <c r="AU659" s="130" t="s">
        <v>78</v>
      </c>
      <c r="AY659" s="19" t="s">
        <v>168</v>
      </c>
      <c r="BE659" s="131">
        <f>IF(N659="základní",J659,0)</f>
        <v>0</v>
      </c>
      <c r="BF659" s="131">
        <f>IF(N659="snížená",J659,0)</f>
        <v>0</v>
      </c>
      <c r="BG659" s="131">
        <f>IF(N659="zákl. přenesená",J659,0)</f>
        <v>0</v>
      </c>
      <c r="BH659" s="131">
        <f>IF(N659="sníž. přenesená",J659,0)</f>
        <v>0</v>
      </c>
      <c r="BI659" s="131">
        <f>IF(N659="nulová",J659,0)</f>
        <v>0</v>
      </c>
      <c r="BJ659" s="19" t="s">
        <v>76</v>
      </c>
      <c r="BK659" s="131">
        <f>ROUND(I659*H659,2)</f>
        <v>0</v>
      </c>
      <c r="BL659" s="19" t="s">
        <v>175</v>
      </c>
      <c r="BM659" s="130" t="s">
        <v>2608</v>
      </c>
    </row>
    <row r="660" spans="1:47" s="2" customFormat="1" ht="12">
      <c r="A660" s="273"/>
      <c r="B660" s="276"/>
      <c r="C660" s="273"/>
      <c r="D660" s="304" t="s">
        <v>177</v>
      </c>
      <c r="E660" s="273"/>
      <c r="F660" s="305" t="s">
        <v>2609</v>
      </c>
      <c r="G660" s="273"/>
      <c r="H660" s="273"/>
      <c r="I660" s="263"/>
      <c r="J660" s="273"/>
      <c r="K660" s="273"/>
      <c r="L660" s="32"/>
      <c r="M660" s="132"/>
      <c r="N660" s="133"/>
      <c r="O660" s="50"/>
      <c r="P660" s="50"/>
      <c r="Q660" s="50"/>
      <c r="R660" s="50"/>
      <c r="S660" s="50"/>
      <c r="T660" s="51"/>
      <c r="U660" s="31"/>
      <c r="V660" s="31"/>
      <c r="W660" s="31"/>
      <c r="X660" s="31"/>
      <c r="Y660" s="31"/>
      <c r="Z660" s="31"/>
      <c r="AA660" s="31"/>
      <c r="AB660" s="31"/>
      <c r="AC660" s="31"/>
      <c r="AD660" s="31"/>
      <c r="AE660" s="31"/>
      <c r="AT660" s="19" t="s">
        <v>177</v>
      </c>
      <c r="AU660" s="19" t="s">
        <v>78</v>
      </c>
    </row>
    <row r="661" spans="1:51" s="13" customFormat="1" ht="12">
      <c r="A661" s="306"/>
      <c r="B661" s="307"/>
      <c r="C661" s="306"/>
      <c r="D661" s="308" t="s">
        <v>179</v>
      </c>
      <c r="E661" s="309" t="s">
        <v>3</v>
      </c>
      <c r="F661" s="310" t="s">
        <v>2215</v>
      </c>
      <c r="G661" s="306"/>
      <c r="H661" s="309" t="s">
        <v>3</v>
      </c>
      <c r="I661" s="267"/>
      <c r="J661" s="306"/>
      <c r="K661" s="306"/>
      <c r="L661" s="134"/>
      <c r="M661" s="136"/>
      <c r="N661" s="137"/>
      <c r="O661" s="137"/>
      <c r="P661" s="137"/>
      <c r="Q661" s="137"/>
      <c r="R661" s="137"/>
      <c r="S661" s="137"/>
      <c r="T661" s="138"/>
      <c r="AT661" s="135" t="s">
        <v>179</v>
      </c>
      <c r="AU661" s="135" t="s">
        <v>78</v>
      </c>
      <c r="AV661" s="13" t="s">
        <v>76</v>
      </c>
      <c r="AW661" s="13" t="s">
        <v>30</v>
      </c>
      <c r="AX661" s="13" t="s">
        <v>68</v>
      </c>
      <c r="AY661" s="135" t="s">
        <v>168</v>
      </c>
    </row>
    <row r="662" spans="1:51" s="13" customFormat="1" ht="12">
      <c r="A662" s="306"/>
      <c r="B662" s="307"/>
      <c r="C662" s="306"/>
      <c r="D662" s="308" t="s">
        <v>179</v>
      </c>
      <c r="E662" s="309" t="s">
        <v>3</v>
      </c>
      <c r="F662" s="310" t="s">
        <v>2216</v>
      </c>
      <c r="G662" s="306"/>
      <c r="H662" s="309" t="s">
        <v>3</v>
      </c>
      <c r="I662" s="267"/>
      <c r="J662" s="306"/>
      <c r="K662" s="306"/>
      <c r="L662" s="134"/>
      <c r="M662" s="136"/>
      <c r="N662" s="137"/>
      <c r="O662" s="137"/>
      <c r="P662" s="137"/>
      <c r="Q662" s="137"/>
      <c r="R662" s="137"/>
      <c r="S662" s="137"/>
      <c r="T662" s="138"/>
      <c r="AT662" s="135" t="s">
        <v>179</v>
      </c>
      <c r="AU662" s="135" t="s">
        <v>78</v>
      </c>
      <c r="AV662" s="13" t="s">
        <v>76</v>
      </c>
      <c r="AW662" s="13" t="s">
        <v>30</v>
      </c>
      <c r="AX662" s="13" t="s">
        <v>68</v>
      </c>
      <c r="AY662" s="135" t="s">
        <v>168</v>
      </c>
    </row>
    <row r="663" spans="1:51" s="14" customFormat="1" ht="12">
      <c r="A663" s="311"/>
      <c r="B663" s="312"/>
      <c r="C663" s="311"/>
      <c r="D663" s="308" t="s">
        <v>179</v>
      </c>
      <c r="E663" s="313" t="s">
        <v>3</v>
      </c>
      <c r="F663" s="314" t="s">
        <v>2610</v>
      </c>
      <c r="G663" s="311"/>
      <c r="H663" s="315">
        <v>6</v>
      </c>
      <c r="I663" s="268"/>
      <c r="J663" s="311"/>
      <c r="K663" s="311"/>
      <c r="L663" s="139"/>
      <c r="M663" s="141"/>
      <c r="N663" s="142"/>
      <c r="O663" s="142"/>
      <c r="P663" s="142"/>
      <c r="Q663" s="142"/>
      <c r="R663" s="142"/>
      <c r="S663" s="142"/>
      <c r="T663" s="143"/>
      <c r="AT663" s="140" t="s">
        <v>179</v>
      </c>
      <c r="AU663" s="140" t="s">
        <v>78</v>
      </c>
      <c r="AV663" s="14" t="s">
        <v>78</v>
      </c>
      <c r="AW663" s="14" t="s">
        <v>30</v>
      </c>
      <c r="AX663" s="14" t="s">
        <v>76</v>
      </c>
      <c r="AY663" s="140" t="s">
        <v>168</v>
      </c>
    </row>
    <row r="664" spans="1:65" s="2" customFormat="1" ht="24.2" customHeight="1">
      <c r="A664" s="273"/>
      <c r="B664" s="276"/>
      <c r="C664" s="298" t="s">
        <v>859</v>
      </c>
      <c r="D664" s="298" t="s">
        <v>170</v>
      </c>
      <c r="E664" s="299" t="s">
        <v>2611</v>
      </c>
      <c r="F664" s="300" t="s">
        <v>2612</v>
      </c>
      <c r="G664" s="301" t="s">
        <v>335</v>
      </c>
      <c r="H664" s="302">
        <v>2</v>
      </c>
      <c r="I664" s="266"/>
      <c r="J664" s="303">
        <f>ROUND(I664*H664,2)</f>
        <v>0</v>
      </c>
      <c r="K664" s="300" t="s">
        <v>174</v>
      </c>
      <c r="L664" s="32"/>
      <c r="M664" s="126" t="s">
        <v>3</v>
      </c>
      <c r="N664" s="127" t="s">
        <v>39</v>
      </c>
      <c r="O664" s="128">
        <v>0.592</v>
      </c>
      <c r="P664" s="128">
        <f>O664*H664</f>
        <v>1.184</v>
      </c>
      <c r="Q664" s="128">
        <v>0.01804</v>
      </c>
      <c r="R664" s="128">
        <f>Q664*H664</f>
        <v>0.03608</v>
      </c>
      <c r="S664" s="128">
        <v>0</v>
      </c>
      <c r="T664" s="129">
        <f>S664*H664</f>
        <v>0</v>
      </c>
      <c r="U664" s="31"/>
      <c r="V664" s="31"/>
      <c r="W664" s="31"/>
      <c r="X664" s="31"/>
      <c r="Y664" s="31"/>
      <c r="Z664" s="31"/>
      <c r="AA664" s="31"/>
      <c r="AB664" s="31"/>
      <c r="AC664" s="31"/>
      <c r="AD664" s="31"/>
      <c r="AE664" s="31"/>
      <c r="AR664" s="130" t="s">
        <v>175</v>
      </c>
      <c r="AT664" s="130" t="s">
        <v>170</v>
      </c>
      <c r="AU664" s="130" t="s">
        <v>78</v>
      </c>
      <c r="AY664" s="19" t="s">
        <v>168</v>
      </c>
      <c r="BE664" s="131">
        <f>IF(N664="základní",J664,0)</f>
        <v>0</v>
      </c>
      <c r="BF664" s="131">
        <f>IF(N664="snížená",J664,0)</f>
        <v>0</v>
      </c>
      <c r="BG664" s="131">
        <f>IF(N664="zákl. přenesená",J664,0)</f>
        <v>0</v>
      </c>
      <c r="BH664" s="131">
        <f>IF(N664="sníž. přenesená",J664,0)</f>
        <v>0</v>
      </c>
      <c r="BI664" s="131">
        <f>IF(N664="nulová",J664,0)</f>
        <v>0</v>
      </c>
      <c r="BJ664" s="19" t="s">
        <v>76</v>
      </c>
      <c r="BK664" s="131">
        <f>ROUND(I664*H664,2)</f>
        <v>0</v>
      </c>
      <c r="BL664" s="19" t="s">
        <v>175</v>
      </c>
      <c r="BM664" s="130" t="s">
        <v>2613</v>
      </c>
    </row>
    <row r="665" spans="1:47" s="2" customFormat="1" ht="12">
      <c r="A665" s="273"/>
      <c r="B665" s="276"/>
      <c r="C665" s="273"/>
      <c r="D665" s="304" t="s">
        <v>177</v>
      </c>
      <c r="E665" s="273"/>
      <c r="F665" s="305" t="s">
        <v>2614</v>
      </c>
      <c r="G665" s="273"/>
      <c r="H665" s="273"/>
      <c r="I665" s="263"/>
      <c r="J665" s="273"/>
      <c r="K665" s="273"/>
      <c r="L665" s="32"/>
      <c r="M665" s="132"/>
      <c r="N665" s="133"/>
      <c r="O665" s="50"/>
      <c r="P665" s="50"/>
      <c r="Q665" s="50"/>
      <c r="R665" s="50"/>
      <c r="S665" s="50"/>
      <c r="T665" s="51"/>
      <c r="U665" s="31"/>
      <c r="V665" s="31"/>
      <c r="W665" s="31"/>
      <c r="X665" s="31"/>
      <c r="Y665" s="31"/>
      <c r="Z665" s="31"/>
      <c r="AA665" s="31"/>
      <c r="AB665" s="31"/>
      <c r="AC665" s="31"/>
      <c r="AD665" s="31"/>
      <c r="AE665" s="31"/>
      <c r="AT665" s="19" t="s">
        <v>177</v>
      </c>
      <c r="AU665" s="19" t="s">
        <v>78</v>
      </c>
    </row>
    <row r="666" spans="1:51" s="13" customFormat="1" ht="12">
      <c r="A666" s="306"/>
      <c r="B666" s="307"/>
      <c r="C666" s="306"/>
      <c r="D666" s="308" t="s">
        <v>179</v>
      </c>
      <c r="E666" s="309" t="s">
        <v>3</v>
      </c>
      <c r="F666" s="310" t="s">
        <v>2302</v>
      </c>
      <c r="G666" s="306"/>
      <c r="H666" s="309" t="s">
        <v>3</v>
      </c>
      <c r="I666" s="267"/>
      <c r="J666" s="306"/>
      <c r="K666" s="306"/>
      <c r="L666" s="134"/>
      <c r="M666" s="136"/>
      <c r="N666" s="137"/>
      <c r="O666" s="137"/>
      <c r="P666" s="137"/>
      <c r="Q666" s="137"/>
      <c r="R666" s="137"/>
      <c r="S666" s="137"/>
      <c r="T666" s="138"/>
      <c r="AT666" s="135" t="s">
        <v>179</v>
      </c>
      <c r="AU666" s="135" t="s">
        <v>78</v>
      </c>
      <c r="AV666" s="13" t="s">
        <v>76</v>
      </c>
      <c r="AW666" s="13" t="s">
        <v>30</v>
      </c>
      <c r="AX666" s="13" t="s">
        <v>68</v>
      </c>
      <c r="AY666" s="135" t="s">
        <v>168</v>
      </c>
    </row>
    <row r="667" spans="1:51" s="14" customFormat="1" ht="12">
      <c r="A667" s="311"/>
      <c r="B667" s="312"/>
      <c r="C667" s="311"/>
      <c r="D667" s="308" t="s">
        <v>179</v>
      </c>
      <c r="E667" s="313" t="s">
        <v>3</v>
      </c>
      <c r="F667" s="314" t="s">
        <v>2615</v>
      </c>
      <c r="G667" s="311"/>
      <c r="H667" s="315">
        <v>2</v>
      </c>
      <c r="I667" s="268"/>
      <c r="J667" s="311"/>
      <c r="K667" s="311"/>
      <c r="L667" s="139"/>
      <c r="M667" s="141"/>
      <c r="N667" s="142"/>
      <c r="O667" s="142"/>
      <c r="P667" s="142"/>
      <c r="Q667" s="142"/>
      <c r="R667" s="142"/>
      <c r="S667" s="142"/>
      <c r="T667" s="143"/>
      <c r="AT667" s="140" t="s">
        <v>179</v>
      </c>
      <c r="AU667" s="140" t="s">
        <v>78</v>
      </c>
      <c r="AV667" s="14" t="s">
        <v>78</v>
      </c>
      <c r="AW667" s="14" t="s">
        <v>30</v>
      </c>
      <c r="AX667" s="14" t="s">
        <v>76</v>
      </c>
      <c r="AY667" s="140" t="s">
        <v>168</v>
      </c>
    </row>
    <row r="668" spans="1:65" s="2" customFormat="1" ht="21.75" customHeight="1">
      <c r="A668" s="273"/>
      <c r="B668" s="276"/>
      <c r="C668" s="298" t="s">
        <v>864</v>
      </c>
      <c r="D668" s="298" t="s">
        <v>170</v>
      </c>
      <c r="E668" s="299" t="s">
        <v>2616</v>
      </c>
      <c r="F668" s="300" t="s">
        <v>2617</v>
      </c>
      <c r="G668" s="301" t="s">
        <v>263</v>
      </c>
      <c r="H668" s="302">
        <v>93.005</v>
      </c>
      <c r="I668" s="266"/>
      <c r="J668" s="303">
        <f>ROUND(I668*H668,2)</f>
        <v>0</v>
      </c>
      <c r="K668" s="300" t="s">
        <v>174</v>
      </c>
      <c r="L668" s="32"/>
      <c r="M668" s="126" t="s">
        <v>3</v>
      </c>
      <c r="N668" s="127" t="s">
        <v>39</v>
      </c>
      <c r="O668" s="128">
        <v>0.33</v>
      </c>
      <c r="P668" s="128">
        <f>O668*H668</f>
        <v>30.69165</v>
      </c>
      <c r="Q668" s="128">
        <v>0</v>
      </c>
      <c r="R668" s="128">
        <f>Q668*H668</f>
        <v>0</v>
      </c>
      <c r="S668" s="128">
        <v>0.05</v>
      </c>
      <c r="T668" s="129">
        <f>S668*H668</f>
        <v>4.65025</v>
      </c>
      <c r="U668" s="31"/>
      <c r="V668" s="31"/>
      <c r="W668" s="31"/>
      <c r="X668" s="31"/>
      <c r="Y668" s="31"/>
      <c r="Z668" s="31"/>
      <c r="AA668" s="31"/>
      <c r="AB668" s="31"/>
      <c r="AC668" s="31"/>
      <c r="AD668" s="31"/>
      <c r="AE668" s="31"/>
      <c r="AR668" s="130" t="s">
        <v>175</v>
      </c>
      <c r="AT668" s="130" t="s">
        <v>170</v>
      </c>
      <c r="AU668" s="130" t="s">
        <v>78</v>
      </c>
      <c r="AY668" s="19" t="s">
        <v>168</v>
      </c>
      <c r="BE668" s="131">
        <f>IF(N668="základní",J668,0)</f>
        <v>0</v>
      </c>
      <c r="BF668" s="131">
        <f>IF(N668="snížená",J668,0)</f>
        <v>0</v>
      </c>
      <c r="BG668" s="131">
        <f>IF(N668="zákl. přenesená",J668,0)</f>
        <v>0</v>
      </c>
      <c r="BH668" s="131">
        <f>IF(N668="sníž. přenesená",J668,0)</f>
        <v>0</v>
      </c>
      <c r="BI668" s="131">
        <f>IF(N668="nulová",J668,0)</f>
        <v>0</v>
      </c>
      <c r="BJ668" s="19" t="s">
        <v>76</v>
      </c>
      <c r="BK668" s="131">
        <f>ROUND(I668*H668,2)</f>
        <v>0</v>
      </c>
      <c r="BL668" s="19" t="s">
        <v>175</v>
      </c>
      <c r="BM668" s="130" t="s">
        <v>2618</v>
      </c>
    </row>
    <row r="669" spans="1:47" s="2" customFormat="1" ht="12">
      <c r="A669" s="273"/>
      <c r="B669" s="276"/>
      <c r="C669" s="273"/>
      <c r="D669" s="304" t="s">
        <v>177</v>
      </c>
      <c r="E669" s="273"/>
      <c r="F669" s="305" t="s">
        <v>2619</v>
      </c>
      <c r="G669" s="273"/>
      <c r="H669" s="273"/>
      <c r="I669" s="263"/>
      <c r="J669" s="273"/>
      <c r="K669" s="273"/>
      <c r="L669" s="32"/>
      <c r="M669" s="132"/>
      <c r="N669" s="133"/>
      <c r="O669" s="50"/>
      <c r="P669" s="50"/>
      <c r="Q669" s="50"/>
      <c r="R669" s="50"/>
      <c r="S669" s="50"/>
      <c r="T669" s="51"/>
      <c r="U669" s="31"/>
      <c r="V669" s="31"/>
      <c r="W669" s="31"/>
      <c r="X669" s="31"/>
      <c r="Y669" s="31"/>
      <c r="Z669" s="31"/>
      <c r="AA669" s="31"/>
      <c r="AB669" s="31"/>
      <c r="AC669" s="31"/>
      <c r="AD669" s="31"/>
      <c r="AE669" s="31"/>
      <c r="AT669" s="19" t="s">
        <v>177</v>
      </c>
      <c r="AU669" s="19" t="s">
        <v>78</v>
      </c>
    </row>
    <row r="670" spans="1:51" s="13" customFormat="1" ht="12">
      <c r="A670" s="306"/>
      <c r="B670" s="307"/>
      <c r="C670" s="306"/>
      <c r="D670" s="308" t="s">
        <v>179</v>
      </c>
      <c r="E670" s="309" t="s">
        <v>3</v>
      </c>
      <c r="F670" s="310" t="s">
        <v>2093</v>
      </c>
      <c r="G670" s="306"/>
      <c r="H670" s="309" t="s">
        <v>3</v>
      </c>
      <c r="I670" s="267"/>
      <c r="J670" s="306"/>
      <c r="K670" s="306"/>
      <c r="L670" s="134"/>
      <c r="M670" s="136"/>
      <c r="N670" s="137"/>
      <c r="O670" s="137"/>
      <c r="P670" s="137"/>
      <c r="Q670" s="137"/>
      <c r="R670" s="137"/>
      <c r="S670" s="137"/>
      <c r="T670" s="138"/>
      <c r="AT670" s="135" t="s">
        <v>179</v>
      </c>
      <c r="AU670" s="135" t="s">
        <v>78</v>
      </c>
      <c r="AV670" s="13" t="s">
        <v>76</v>
      </c>
      <c r="AW670" s="13" t="s">
        <v>30</v>
      </c>
      <c r="AX670" s="13" t="s">
        <v>68</v>
      </c>
      <c r="AY670" s="135" t="s">
        <v>168</v>
      </c>
    </row>
    <row r="671" spans="1:51" s="14" customFormat="1" ht="12">
      <c r="A671" s="311"/>
      <c r="B671" s="312"/>
      <c r="C671" s="311"/>
      <c r="D671" s="308" t="s">
        <v>179</v>
      </c>
      <c r="E671" s="313" t="s">
        <v>3</v>
      </c>
      <c r="F671" s="314" t="s">
        <v>2315</v>
      </c>
      <c r="G671" s="311"/>
      <c r="H671" s="315">
        <v>14.41</v>
      </c>
      <c r="I671" s="268"/>
      <c r="J671" s="311"/>
      <c r="K671" s="311"/>
      <c r="L671" s="139"/>
      <c r="M671" s="141"/>
      <c r="N671" s="142"/>
      <c r="O671" s="142"/>
      <c r="P671" s="142"/>
      <c r="Q671" s="142"/>
      <c r="R671" s="142"/>
      <c r="S671" s="142"/>
      <c r="T671" s="143"/>
      <c r="AT671" s="140" t="s">
        <v>179</v>
      </c>
      <c r="AU671" s="140" t="s">
        <v>78</v>
      </c>
      <c r="AV671" s="14" t="s">
        <v>78</v>
      </c>
      <c r="AW671" s="14" t="s">
        <v>30</v>
      </c>
      <c r="AX671" s="14" t="s">
        <v>68</v>
      </c>
      <c r="AY671" s="140" t="s">
        <v>168</v>
      </c>
    </row>
    <row r="672" spans="1:51" s="14" customFormat="1" ht="12">
      <c r="A672" s="311"/>
      <c r="B672" s="312"/>
      <c r="C672" s="311"/>
      <c r="D672" s="308" t="s">
        <v>179</v>
      </c>
      <c r="E672" s="313" t="s">
        <v>3</v>
      </c>
      <c r="F672" s="314" t="s">
        <v>2316</v>
      </c>
      <c r="G672" s="311"/>
      <c r="H672" s="315">
        <v>10.78</v>
      </c>
      <c r="I672" s="268"/>
      <c r="J672" s="311"/>
      <c r="K672" s="311"/>
      <c r="L672" s="139"/>
      <c r="M672" s="141"/>
      <c r="N672" s="142"/>
      <c r="O672" s="142"/>
      <c r="P672" s="142"/>
      <c r="Q672" s="142"/>
      <c r="R672" s="142"/>
      <c r="S672" s="142"/>
      <c r="T672" s="143"/>
      <c r="AT672" s="140" t="s">
        <v>179</v>
      </c>
      <c r="AU672" s="140" t="s">
        <v>78</v>
      </c>
      <c r="AV672" s="14" t="s">
        <v>78</v>
      </c>
      <c r="AW672" s="14" t="s">
        <v>30</v>
      </c>
      <c r="AX672" s="14" t="s">
        <v>68</v>
      </c>
      <c r="AY672" s="140" t="s">
        <v>168</v>
      </c>
    </row>
    <row r="673" spans="1:51" s="14" customFormat="1" ht="12">
      <c r="A673" s="311"/>
      <c r="B673" s="312"/>
      <c r="C673" s="311"/>
      <c r="D673" s="308" t="s">
        <v>179</v>
      </c>
      <c r="E673" s="313" t="s">
        <v>3</v>
      </c>
      <c r="F673" s="314" t="s">
        <v>2317</v>
      </c>
      <c r="G673" s="311"/>
      <c r="H673" s="315">
        <v>14.3</v>
      </c>
      <c r="I673" s="268"/>
      <c r="J673" s="311"/>
      <c r="K673" s="311"/>
      <c r="L673" s="139"/>
      <c r="M673" s="141"/>
      <c r="N673" s="142"/>
      <c r="O673" s="142"/>
      <c r="P673" s="142"/>
      <c r="Q673" s="142"/>
      <c r="R673" s="142"/>
      <c r="S673" s="142"/>
      <c r="T673" s="143"/>
      <c r="AT673" s="140" t="s">
        <v>179</v>
      </c>
      <c r="AU673" s="140" t="s">
        <v>78</v>
      </c>
      <c r="AV673" s="14" t="s">
        <v>78</v>
      </c>
      <c r="AW673" s="14" t="s">
        <v>30</v>
      </c>
      <c r="AX673" s="14" t="s">
        <v>68</v>
      </c>
      <c r="AY673" s="140" t="s">
        <v>168</v>
      </c>
    </row>
    <row r="674" spans="1:51" s="14" customFormat="1" ht="12">
      <c r="A674" s="311"/>
      <c r="B674" s="312"/>
      <c r="C674" s="311"/>
      <c r="D674" s="308" t="s">
        <v>179</v>
      </c>
      <c r="E674" s="313" t="s">
        <v>3</v>
      </c>
      <c r="F674" s="314" t="s">
        <v>2318</v>
      </c>
      <c r="G674" s="311"/>
      <c r="H674" s="315">
        <v>19.91</v>
      </c>
      <c r="I674" s="268"/>
      <c r="J674" s="311"/>
      <c r="K674" s="311"/>
      <c r="L674" s="139"/>
      <c r="M674" s="141"/>
      <c r="N674" s="142"/>
      <c r="O674" s="142"/>
      <c r="P674" s="142"/>
      <c r="Q674" s="142"/>
      <c r="R674" s="142"/>
      <c r="S674" s="142"/>
      <c r="T674" s="143"/>
      <c r="AT674" s="140" t="s">
        <v>179</v>
      </c>
      <c r="AU674" s="140" t="s">
        <v>78</v>
      </c>
      <c r="AV674" s="14" t="s">
        <v>78</v>
      </c>
      <c r="AW674" s="14" t="s">
        <v>30</v>
      </c>
      <c r="AX674" s="14" t="s">
        <v>68</v>
      </c>
      <c r="AY674" s="140" t="s">
        <v>168</v>
      </c>
    </row>
    <row r="675" spans="1:51" s="14" customFormat="1" ht="12">
      <c r="A675" s="311"/>
      <c r="B675" s="312"/>
      <c r="C675" s="311"/>
      <c r="D675" s="308" t="s">
        <v>179</v>
      </c>
      <c r="E675" s="313" t="s">
        <v>3</v>
      </c>
      <c r="F675" s="314" t="s">
        <v>2319</v>
      </c>
      <c r="G675" s="311"/>
      <c r="H675" s="315">
        <v>11.33</v>
      </c>
      <c r="I675" s="268"/>
      <c r="J675" s="311"/>
      <c r="K675" s="311"/>
      <c r="L675" s="139"/>
      <c r="M675" s="141"/>
      <c r="N675" s="142"/>
      <c r="O675" s="142"/>
      <c r="P675" s="142"/>
      <c r="Q675" s="142"/>
      <c r="R675" s="142"/>
      <c r="S675" s="142"/>
      <c r="T675" s="143"/>
      <c r="AT675" s="140" t="s">
        <v>179</v>
      </c>
      <c r="AU675" s="140" t="s">
        <v>78</v>
      </c>
      <c r="AV675" s="14" t="s">
        <v>78</v>
      </c>
      <c r="AW675" s="14" t="s">
        <v>30</v>
      </c>
      <c r="AX675" s="14" t="s">
        <v>68</v>
      </c>
      <c r="AY675" s="140" t="s">
        <v>168</v>
      </c>
    </row>
    <row r="676" spans="1:51" s="14" customFormat="1" ht="12">
      <c r="A676" s="311"/>
      <c r="B676" s="312"/>
      <c r="C676" s="311"/>
      <c r="D676" s="308" t="s">
        <v>179</v>
      </c>
      <c r="E676" s="313" t="s">
        <v>3</v>
      </c>
      <c r="F676" s="314" t="s">
        <v>2320</v>
      </c>
      <c r="G676" s="311"/>
      <c r="H676" s="315">
        <v>8.47</v>
      </c>
      <c r="I676" s="268"/>
      <c r="J676" s="311"/>
      <c r="K676" s="311"/>
      <c r="L676" s="139"/>
      <c r="M676" s="141"/>
      <c r="N676" s="142"/>
      <c r="O676" s="142"/>
      <c r="P676" s="142"/>
      <c r="Q676" s="142"/>
      <c r="R676" s="142"/>
      <c r="S676" s="142"/>
      <c r="T676" s="143"/>
      <c r="AT676" s="140" t="s">
        <v>179</v>
      </c>
      <c r="AU676" s="140" t="s">
        <v>78</v>
      </c>
      <c r="AV676" s="14" t="s">
        <v>78</v>
      </c>
      <c r="AW676" s="14" t="s">
        <v>30</v>
      </c>
      <c r="AX676" s="14" t="s">
        <v>68</v>
      </c>
      <c r="AY676" s="140" t="s">
        <v>168</v>
      </c>
    </row>
    <row r="677" spans="1:51" s="14" customFormat="1" ht="12">
      <c r="A677" s="311"/>
      <c r="B677" s="312"/>
      <c r="C677" s="311"/>
      <c r="D677" s="308" t="s">
        <v>179</v>
      </c>
      <c r="E677" s="313" t="s">
        <v>3</v>
      </c>
      <c r="F677" s="314" t="s">
        <v>2321</v>
      </c>
      <c r="G677" s="311"/>
      <c r="H677" s="315">
        <v>9.79</v>
      </c>
      <c r="I677" s="268"/>
      <c r="J677" s="311"/>
      <c r="K677" s="311"/>
      <c r="L677" s="139"/>
      <c r="M677" s="141"/>
      <c r="N677" s="142"/>
      <c r="O677" s="142"/>
      <c r="P677" s="142"/>
      <c r="Q677" s="142"/>
      <c r="R677" s="142"/>
      <c r="S677" s="142"/>
      <c r="T677" s="143"/>
      <c r="AT677" s="140" t="s">
        <v>179</v>
      </c>
      <c r="AU677" s="140" t="s">
        <v>78</v>
      </c>
      <c r="AV677" s="14" t="s">
        <v>78</v>
      </c>
      <c r="AW677" s="14" t="s">
        <v>30</v>
      </c>
      <c r="AX677" s="14" t="s">
        <v>68</v>
      </c>
      <c r="AY677" s="140" t="s">
        <v>168</v>
      </c>
    </row>
    <row r="678" spans="1:51" s="14" customFormat="1" ht="12">
      <c r="A678" s="311"/>
      <c r="B678" s="312"/>
      <c r="C678" s="311"/>
      <c r="D678" s="308" t="s">
        <v>179</v>
      </c>
      <c r="E678" s="313" t="s">
        <v>3</v>
      </c>
      <c r="F678" s="314" t="s">
        <v>2322</v>
      </c>
      <c r="G678" s="311"/>
      <c r="H678" s="315">
        <v>1.98</v>
      </c>
      <c r="I678" s="268"/>
      <c r="J678" s="311"/>
      <c r="K678" s="311"/>
      <c r="L678" s="139"/>
      <c r="M678" s="141"/>
      <c r="N678" s="142"/>
      <c r="O678" s="142"/>
      <c r="P678" s="142"/>
      <c r="Q678" s="142"/>
      <c r="R678" s="142"/>
      <c r="S678" s="142"/>
      <c r="T678" s="143"/>
      <c r="AT678" s="140" t="s">
        <v>179</v>
      </c>
      <c r="AU678" s="140" t="s">
        <v>78</v>
      </c>
      <c r="AV678" s="14" t="s">
        <v>78</v>
      </c>
      <c r="AW678" s="14" t="s">
        <v>30</v>
      </c>
      <c r="AX678" s="14" t="s">
        <v>68</v>
      </c>
      <c r="AY678" s="140" t="s">
        <v>168</v>
      </c>
    </row>
    <row r="679" spans="1:51" s="14" customFormat="1" ht="12">
      <c r="A679" s="311"/>
      <c r="B679" s="312"/>
      <c r="C679" s="311"/>
      <c r="D679" s="308" t="s">
        <v>179</v>
      </c>
      <c r="E679" s="313" t="s">
        <v>3</v>
      </c>
      <c r="F679" s="314" t="s">
        <v>2323</v>
      </c>
      <c r="G679" s="311"/>
      <c r="H679" s="315">
        <v>2.035</v>
      </c>
      <c r="I679" s="268"/>
      <c r="J679" s="311"/>
      <c r="K679" s="311"/>
      <c r="L679" s="139"/>
      <c r="M679" s="141"/>
      <c r="N679" s="142"/>
      <c r="O679" s="142"/>
      <c r="P679" s="142"/>
      <c r="Q679" s="142"/>
      <c r="R679" s="142"/>
      <c r="S679" s="142"/>
      <c r="T679" s="143"/>
      <c r="AT679" s="140" t="s">
        <v>179</v>
      </c>
      <c r="AU679" s="140" t="s">
        <v>78</v>
      </c>
      <c r="AV679" s="14" t="s">
        <v>78</v>
      </c>
      <c r="AW679" s="14" t="s">
        <v>30</v>
      </c>
      <c r="AX679" s="14" t="s">
        <v>68</v>
      </c>
      <c r="AY679" s="140" t="s">
        <v>168</v>
      </c>
    </row>
    <row r="680" spans="1:51" s="15" customFormat="1" ht="12">
      <c r="A680" s="316"/>
      <c r="B680" s="317"/>
      <c r="C680" s="316"/>
      <c r="D680" s="308" t="s">
        <v>179</v>
      </c>
      <c r="E680" s="318" t="s">
        <v>3</v>
      </c>
      <c r="F680" s="319" t="s">
        <v>186</v>
      </c>
      <c r="G680" s="316"/>
      <c r="H680" s="320">
        <v>93.005</v>
      </c>
      <c r="I680" s="269"/>
      <c r="J680" s="316"/>
      <c r="K680" s="316"/>
      <c r="L680" s="144"/>
      <c r="M680" s="146"/>
      <c r="N680" s="147"/>
      <c r="O680" s="147"/>
      <c r="P680" s="147"/>
      <c r="Q680" s="147"/>
      <c r="R680" s="147"/>
      <c r="S680" s="147"/>
      <c r="T680" s="148"/>
      <c r="AT680" s="145" t="s">
        <v>179</v>
      </c>
      <c r="AU680" s="145" t="s">
        <v>78</v>
      </c>
      <c r="AV680" s="15" t="s">
        <v>175</v>
      </c>
      <c r="AW680" s="15" t="s">
        <v>30</v>
      </c>
      <c r="AX680" s="15" t="s">
        <v>76</v>
      </c>
      <c r="AY680" s="145" t="s">
        <v>168</v>
      </c>
    </row>
    <row r="681" spans="1:65" s="2" customFormat="1" ht="24.2" customHeight="1">
      <c r="A681" s="273"/>
      <c r="B681" s="276"/>
      <c r="C681" s="298" t="s">
        <v>873</v>
      </c>
      <c r="D681" s="298" t="s">
        <v>170</v>
      </c>
      <c r="E681" s="299" t="s">
        <v>2620</v>
      </c>
      <c r="F681" s="300" t="s">
        <v>2621</v>
      </c>
      <c r="G681" s="301" t="s">
        <v>263</v>
      </c>
      <c r="H681" s="302">
        <v>227.331</v>
      </c>
      <c r="I681" s="266"/>
      <c r="J681" s="303">
        <f>ROUND(I681*H681,2)</f>
        <v>0</v>
      </c>
      <c r="K681" s="300" t="s">
        <v>174</v>
      </c>
      <c r="L681" s="32"/>
      <c r="M681" s="126" t="s">
        <v>3</v>
      </c>
      <c r="N681" s="127" t="s">
        <v>39</v>
      </c>
      <c r="O681" s="128">
        <v>0.26</v>
      </c>
      <c r="P681" s="128">
        <f>O681*H681</f>
        <v>59.10606</v>
      </c>
      <c r="Q681" s="128">
        <v>0</v>
      </c>
      <c r="R681" s="128">
        <f>Q681*H681</f>
        <v>0</v>
      </c>
      <c r="S681" s="128">
        <v>0.046</v>
      </c>
      <c r="T681" s="129">
        <f>S681*H681</f>
        <v>10.457225999999999</v>
      </c>
      <c r="U681" s="31"/>
      <c r="V681" s="31"/>
      <c r="W681" s="31"/>
      <c r="X681" s="31"/>
      <c r="Y681" s="31"/>
      <c r="Z681" s="31"/>
      <c r="AA681" s="31"/>
      <c r="AB681" s="31"/>
      <c r="AC681" s="31"/>
      <c r="AD681" s="31"/>
      <c r="AE681" s="31"/>
      <c r="AR681" s="130" t="s">
        <v>175</v>
      </c>
      <c r="AT681" s="130" t="s">
        <v>170</v>
      </c>
      <c r="AU681" s="130" t="s">
        <v>78</v>
      </c>
      <c r="AY681" s="19" t="s">
        <v>168</v>
      </c>
      <c r="BE681" s="131">
        <f>IF(N681="základní",J681,0)</f>
        <v>0</v>
      </c>
      <c r="BF681" s="131">
        <f>IF(N681="snížená",J681,0)</f>
        <v>0</v>
      </c>
      <c r="BG681" s="131">
        <f>IF(N681="zákl. přenesená",J681,0)</f>
        <v>0</v>
      </c>
      <c r="BH681" s="131">
        <f>IF(N681="sníž. přenesená",J681,0)</f>
        <v>0</v>
      </c>
      <c r="BI681" s="131">
        <f>IF(N681="nulová",J681,0)</f>
        <v>0</v>
      </c>
      <c r="BJ681" s="19" t="s">
        <v>76</v>
      </c>
      <c r="BK681" s="131">
        <f>ROUND(I681*H681,2)</f>
        <v>0</v>
      </c>
      <c r="BL681" s="19" t="s">
        <v>175</v>
      </c>
      <c r="BM681" s="130" t="s">
        <v>2622</v>
      </c>
    </row>
    <row r="682" spans="1:47" s="2" customFormat="1" ht="12">
      <c r="A682" s="273"/>
      <c r="B682" s="276"/>
      <c r="C682" s="273"/>
      <c r="D682" s="304" t="s">
        <v>177</v>
      </c>
      <c r="E682" s="273"/>
      <c r="F682" s="305" t="s">
        <v>2623</v>
      </c>
      <c r="G682" s="273"/>
      <c r="H682" s="273"/>
      <c r="I682" s="263"/>
      <c r="J682" s="273"/>
      <c r="K682" s="273"/>
      <c r="L682" s="32"/>
      <c r="M682" s="132"/>
      <c r="N682" s="133"/>
      <c r="O682" s="50"/>
      <c r="P682" s="50"/>
      <c r="Q682" s="50"/>
      <c r="R682" s="50"/>
      <c r="S682" s="50"/>
      <c r="T682" s="51"/>
      <c r="U682" s="31"/>
      <c r="V682" s="31"/>
      <c r="W682" s="31"/>
      <c r="X682" s="31"/>
      <c r="Y682" s="31"/>
      <c r="Z682" s="31"/>
      <c r="AA682" s="31"/>
      <c r="AB682" s="31"/>
      <c r="AC682" s="31"/>
      <c r="AD682" s="31"/>
      <c r="AE682" s="31"/>
      <c r="AT682" s="19" t="s">
        <v>177</v>
      </c>
      <c r="AU682" s="19" t="s">
        <v>78</v>
      </c>
    </row>
    <row r="683" spans="1:51" s="13" customFormat="1" ht="12">
      <c r="A683" s="306"/>
      <c r="B683" s="307"/>
      <c r="C683" s="306"/>
      <c r="D683" s="308" t="s">
        <v>179</v>
      </c>
      <c r="E683" s="309" t="s">
        <v>3</v>
      </c>
      <c r="F683" s="310" t="s">
        <v>2093</v>
      </c>
      <c r="G683" s="306"/>
      <c r="H683" s="309" t="s">
        <v>3</v>
      </c>
      <c r="I683" s="267"/>
      <c r="J683" s="306"/>
      <c r="K683" s="306"/>
      <c r="L683" s="134"/>
      <c r="M683" s="136"/>
      <c r="N683" s="137"/>
      <c r="O683" s="137"/>
      <c r="P683" s="137"/>
      <c r="Q683" s="137"/>
      <c r="R683" s="137"/>
      <c r="S683" s="137"/>
      <c r="T683" s="138"/>
      <c r="AT683" s="135" t="s">
        <v>179</v>
      </c>
      <c r="AU683" s="135" t="s">
        <v>78</v>
      </c>
      <c r="AV683" s="13" t="s">
        <v>76</v>
      </c>
      <c r="AW683" s="13" t="s">
        <v>30</v>
      </c>
      <c r="AX683" s="13" t="s">
        <v>68</v>
      </c>
      <c r="AY683" s="135" t="s">
        <v>168</v>
      </c>
    </row>
    <row r="684" spans="1:51" s="13" customFormat="1" ht="12">
      <c r="A684" s="306"/>
      <c r="B684" s="307"/>
      <c r="C684" s="306"/>
      <c r="D684" s="308" t="s">
        <v>179</v>
      </c>
      <c r="E684" s="309" t="s">
        <v>3</v>
      </c>
      <c r="F684" s="310" t="s">
        <v>2184</v>
      </c>
      <c r="G684" s="306"/>
      <c r="H684" s="309" t="s">
        <v>3</v>
      </c>
      <c r="I684" s="267"/>
      <c r="J684" s="306"/>
      <c r="K684" s="306"/>
      <c r="L684" s="134"/>
      <c r="M684" s="136"/>
      <c r="N684" s="137"/>
      <c r="O684" s="137"/>
      <c r="P684" s="137"/>
      <c r="Q684" s="137"/>
      <c r="R684" s="137"/>
      <c r="S684" s="137"/>
      <c r="T684" s="138"/>
      <c r="AT684" s="135" t="s">
        <v>179</v>
      </c>
      <c r="AU684" s="135" t="s">
        <v>78</v>
      </c>
      <c r="AV684" s="13" t="s">
        <v>76</v>
      </c>
      <c r="AW684" s="13" t="s">
        <v>30</v>
      </c>
      <c r="AX684" s="13" t="s">
        <v>68</v>
      </c>
      <c r="AY684" s="135" t="s">
        <v>168</v>
      </c>
    </row>
    <row r="685" spans="1:51" s="14" customFormat="1" ht="12">
      <c r="A685" s="311"/>
      <c r="B685" s="312"/>
      <c r="C685" s="311"/>
      <c r="D685" s="308" t="s">
        <v>179</v>
      </c>
      <c r="E685" s="313" t="s">
        <v>3</v>
      </c>
      <c r="F685" s="314" t="s">
        <v>2399</v>
      </c>
      <c r="G685" s="311"/>
      <c r="H685" s="315">
        <v>41.123</v>
      </c>
      <c r="I685" s="268"/>
      <c r="J685" s="311"/>
      <c r="K685" s="311"/>
      <c r="L685" s="139"/>
      <c r="M685" s="141"/>
      <c r="N685" s="142"/>
      <c r="O685" s="142"/>
      <c r="P685" s="142"/>
      <c r="Q685" s="142"/>
      <c r="R685" s="142"/>
      <c r="S685" s="142"/>
      <c r="T685" s="143"/>
      <c r="AT685" s="140" t="s">
        <v>179</v>
      </c>
      <c r="AU685" s="140" t="s">
        <v>78</v>
      </c>
      <c r="AV685" s="14" t="s">
        <v>78</v>
      </c>
      <c r="AW685" s="14" t="s">
        <v>30</v>
      </c>
      <c r="AX685" s="14" t="s">
        <v>68</v>
      </c>
      <c r="AY685" s="140" t="s">
        <v>168</v>
      </c>
    </row>
    <row r="686" spans="1:51" s="14" customFormat="1" ht="12">
      <c r="A686" s="311"/>
      <c r="B686" s="312"/>
      <c r="C686" s="311"/>
      <c r="D686" s="308" t="s">
        <v>179</v>
      </c>
      <c r="E686" s="313" t="s">
        <v>3</v>
      </c>
      <c r="F686" s="314" t="s">
        <v>2624</v>
      </c>
      <c r="G686" s="311"/>
      <c r="H686" s="315">
        <v>0.116</v>
      </c>
      <c r="I686" s="268"/>
      <c r="J686" s="311"/>
      <c r="K686" s="311"/>
      <c r="L686" s="139"/>
      <c r="M686" s="141"/>
      <c r="N686" s="142"/>
      <c r="O686" s="142"/>
      <c r="P686" s="142"/>
      <c r="Q686" s="142"/>
      <c r="R686" s="142"/>
      <c r="S686" s="142"/>
      <c r="T686" s="143"/>
      <c r="AT686" s="140" t="s">
        <v>179</v>
      </c>
      <c r="AU686" s="140" t="s">
        <v>78</v>
      </c>
      <c r="AV686" s="14" t="s">
        <v>78</v>
      </c>
      <c r="AW686" s="14" t="s">
        <v>30</v>
      </c>
      <c r="AX686" s="14" t="s">
        <v>68</v>
      </c>
      <c r="AY686" s="140" t="s">
        <v>168</v>
      </c>
    </row>
    <row r="687" spans="1:51" s="14" customFormat="1" ht="12">
      <c r="A687" s="311"/>
      <c r="B687" s="312"/>
      <c r="C687" s="311"/>
      <c r="D687" s="308" t="s">
        <v>179</v>
      </c>
      <c r="E687" s="313" t="s">
        <v>3</v>
      </c>
      <c r="F687" s="314" t="s">
        <v>2402</v>
      </c>
      <c r="G687" s="311"/>
      <c r="H687" s="315">
        <v>1.053</v>
      </c>
      <c r="I687" s="268"/>
      <c r="J687" s="311"/>
      <c r="K687" s="311"/>
      <c r="L687" s="139"/>
      <c r="M687" s="141"/>
      <c r="N687" s="142"/>
      <c r="O687" s="142"/>
      <c r="P687" s="142"/>
      <c r="Q687" s="142"/>
      <c r="R687" s="142"/>
      <c r="S687" s="142"/>
      <c r="T687" s="143"/>
      <c r="AT687" s="140" t="s">
        <v>179</v>
      </c>
      <c r="AU687" s="140" t="s">
        <v>78</v>
      </c>
      <c r="AV687" s="14" t="s">
        <v>78</v>
      </c>
      <c r="AW687" s="14" t="s">
        <v>30</v>
      </c>
      <c r="AX687" s="14" t="s">
        <v>68</v>
      </c>
      <c r="AY687" s="140" t="s">
        <v>168</v>
      </c>
    </row>
    <row r="688" spans="1:51" s="14" customFormat="1" ht="12">
      <c r="A688" s="311"/>
      <c r="B688" s="312"/>
      <c r="C688" s="311"/>
      <c r="D688" s="308" t="s">
        <v>179</v>
      </c>
      <c r="E688" s="313" t="s">
        <v>3</v>
      </c>
      <c r="F688" s="314" t="s">
        <v>2402</v>
      </c>
      <c r="G688" s="311"/>
      <c r="H688" s="315">
        <v>1.053</v>
      </c>
      <c r="I688" s="268"/>
      <c r="J688" s="311"/>
      <c r="K688" s="311"/>
      <c r="L688" s="139"/>
      <c r="M688" s="141"/>
      <c r="N688" s="142"/>
      <c r="O688" s="142"/>
      <c r="P688" s="142"/>
      <c r="Q688" s="142"/>
      <c r="R688" s="142"/>
      <c r="S688" s="142"/>
      <c r="T688" s="143"/>
      <c r="AT688" s="140" t="s">
        <v>179</v>
      </c>
      <c r="AU688" s="140" t="s">
        <v>78</v>
      </c>
      <c r="AV688" s="14" t="s">
        <v>78</v>
      </c>
      <c r="AW688" s="14" t="s">
        <v>30</v>
      </c>
      <c r="AX688" s="14" t="s">
        <v>68</v>
      </c>
      <c r="AY688" s="140" t="s">
        <v>168</v>
      </c>
    </row>
    <row r="689" spans="1:51" s="14" customFormat="1" ht="12">
      <c r="A689" s="311"/>
      <c r="B689" s="312"/>
      <c r="C689" s="311"/>
      <c r="D689" s="308" t="s">
        <v>179</v>
      </c>
      <c r="E689" s="313" t="s">
        <v>3</v>
      </c>
      <c r="F689" s="314" t="s">
        <v>2625</v>
      </c>
      <c r="G689" s="311"/>
      <c r="H689" s="315">
        <v>-1.813</v>
      </c>
      <c r="I689" s="268"/>
      <c r="J689" s="311"/>
      <c r="K689" s="311"/>
      <c r="L689" s="139"/>
      <c r="M689" s="141"/>
      <c r="N689" s="142"/>
      <c r="O689" s="142"/>
      <c r="P689" s="142"/>
      <c r="Q689" s="142"/>
      <c r="R689" s="142"/>
      <c r="S689" s="142"/>
      <c r="T689" s="143"/>
      <c r="AT689" s="140" t="s">
        <v>179</v>
      </c>
      <c r="AU689" s="140" t="s">
        <v>78</v>
      </c>
      <c r="AV689" s="14" t="s">
        <v>78</v>
      </c>
      <c r="AW689" s="14" t="s">
        <v>30</v>
      </c>
      <c r="AX689" s="14" t="s">
        <v>68</v>
      </c>
      <c r="AY689" s="140" t="s">
        <v>168</v>
      </c>
    </row>
    <row r="690" spans="1:51" s="14" customFormat="1" ht="12">
      <c r="A690" s="311"/>
      <c r="B690" s="312"/>
      <c r="C690" s="311"/>
      <c r="D690" s="308" t="s">
        <v>179</v>
      </c>
      <c r="E690" s="313" t="s">
        <v>3</v>
      </c>
      <c r="F690" s="314" t="s">
        <v>2403</v>
      </c>
      <c r="G690" s="311"/>
      <c r="H690" s="315">
        <v>1.339</v>
      </c>
      <c r="I690" s="268"/>
      <c r="J690" s="311"/>
      <c r="K690" s="311"/>
      <c r="L690" s="139"/>
      <c r="M690" s="141"/>
      <c r="N690" s="142"/>
      <c r="O690" s="142"/>
      <c r="P690" s="142"/>
      <c r="Q690" s="142"/>
      <c r="R690" s="142"/>
      <c r="S690" s="142"/>
      <c r="T690" s="143"/>
      <c r="AT690" s="140" t="s">
        <v>179</v>
      </c>
      <c r="AU690" s="140" t="s">
        <v>78</v>
      </c>
      <c r="AV690" s="14" t="s">
        <v>78</v>
      </c>
      <c r="AW690" s="14" t="s">
        <v>30</v>
      </c>
      <c r="AX690" s="14" t="s">
        <v>68</v>
      </c>
      <c r="AY690" s="140" t="s">
        <v>168</v>
      </c>
    </row>
    <row r="691" spans="1:51" s="14" customFormat="1" ht="12">
      <c r="A691" s="311"/>
      <c r="B691" s="312"/>
      <c r="C691" s="311"/>
      <c r="D691" s="308" t="s">
        <v>179</v>
      </c>
      <c r="E691" s="313" t="s">
        <v>3</v>
      </c>
      <c r="F691" s="314" t="s">
        <v>2420</v>
      </c>
      <c r="G691" s="311"/>
      <c r="H691" s="315">
        <v>0.264</v>
      </c>
      <c r="I691" s="268"/>
      <c r="J691" s="311"/>
      <c r="K691" s="311"/>
      <c r="L691" s="139"/>
      <c r="M691" s="141"/>
      <c r="N691" s="142"/>
      <c r="O691" s="142"/>
      <c r="P691" s="142"/>
      <c r="Q691" s="142"/>
      <c r="R691" s="142"/>
      <c r="S691" s="142"/>
      <c r="T691" s="143"/>
      <c r="AT691" s="140" t="s">
        <v>179</v>
      </c>
      <c r="AU691" s="140" t="s">
        <v>78</v>
      </c>
      <c r="AV691" s="14" t="s">
        <v>78</v>
      </c>
      <c r="AW691" s="14" t="s">
        <v>30</v>
      </c>
      <c r="AX691" s="14" t="s">
        <v>68</v>
      </c>
      <c r="AY691" s="140" t="s">
        <v>168</v>
      </c>
    </row>
    <row r="692" spans="1:51" s="14" customFormat="1" ht="12">
      <c r="A692" s="311"/>
      <c r="B692" s="312"/>
      <c r="C692" s="311"/>
      <c r="D692" s="308" t="s">
        <v>179</v>
      </c>
      <c r="E692" s="313" t="s">
        <v>3</v>
      </c>
      <c r="F692" s="314" t="s">
        <v>2405</v>
      </c>
      <c r="G692" s="311"/>
      <c r="H692" s="315">
        <v>0.64</v>
      </c>
      <c r="I692" s="268"/>
      <c r="J692" s="311"/>
      <c r="K692" s="311"/>
      <c r="L692" s="139"/>
      <c r="M692" s="141"/>
      <c r="N692" s="142"/>
      <c r="O692" s="142"/>
      <c r="P692" s="142"/>
      <c r="Q692" s="142"/>
      <c r="R692" s="142"/>
      <c r="S692" s="142"/>
      <c r="T692" s="143"/>
      <c r="AT692" s="140" t="s">
        <v>179</v>
      </c>
      <c r="AU692" s="140" t="s">
        <v>78</v>
      </c>
      <c r="AV692" s="14" t="s">
        <v>78</v>
      </c>
      <c r="AW692" s="14" t="s">
        <v>30</v>
      </c>
      <c r="AX692" s="14" t="s">
        <v>68</v>
      </c>
      <c r="AY692" s="140" t="s">
        <v>168</v>
      </c>
    </row>
    <row r="693" spans="1:51" s="13" customFormat="1" ht="12">
      <c r="A693" s="306"/>
      <c r="B693" s="307"/>
      <c r="C693" s="306"/>
      <c r="D693" s="308" t="s">
        <v>179</v>
      </c>
      <c r="E693" s="309" t="s">
        <v>3</v>
      </c>
      <c r="F693" s="310" t="s">
        <v>2345</v>
      </c>
      <c r="G693" s="306"/>
      <c r="H693" s="309" t="s">
        <v>3</v>
      </c>
      <c r="I693" s="267"/>
      <c r="J693" s="306"/>
      <c r="K693" s="306"/>
      <c r="L693" s="134"/>
      <c r="M693" s="136"/>
      <c r="N693" s="137"/>
      <c r="O693" s="137"/>
      <c r="P693" s="137"/>
      <c r="Q693" s="137"/>
      <c r="R693" s="137"/>
      <c r="S693" s="137"/>
      <c r="T693" s="138"/>
      <c r="AT693" s="135" t="s">
        <v>179</v>
      </c>
      <c r="AU693" s="135" t="s">
        <v>78</v>
      </c>
      <c r="AV693" s="13" t="s">
        <v>76</v>
      </c>
      <c r="AW693" s="13" t="s">
        <v>30</v>
      </c>
      <c r="AX693" s="13" t="s">
        <v>68</v>
      </c>
      <c r="AY693" s="135" t="s">
        <v>168</v>
      </c>
    </row>
    <row r="694" spans="1:51" s="14" customFormat="1" ht="12">
      <c r="A694" s="311"/>
      <c r="B694" s="312"/>
      <c r="C694" s="311"/>
      <c r="D694" s="308" t="s">
        <v>179</v>
      </c>
      <c r="E694" s="313" t="s">
        <v>3</v>
      </c>
      <c r="F694" s="314" t="s">
        <v>2406</v>
      </c>
      <c r="G694" s="311"/>
      <c r="H694" s="315">
        <v>36.654</v>
      </c>
      <c r="I694" s="268"/>
      <c r="J694" s="311"/>
      <c r="K694" s="311"/>
      <c r="L694" s="139"/>
      <c r="M694" s="141"/>
      <c r="N694" s="142"/>
      <c r="O694" s="142"/>
      <c r="P694" s="142"/>
      <c r="Q694" s="142"/>
      <c r="R694" s="142"/>
      <c r="S694" s="142"/>
      <c r="T694" s="143"/>
      <c r="AT694" s="140" t="s">
        <v>179</v>
      </c>
      <c r="AU694" s="140" t="s">
        <v>78</v>
      </c>
      <c r="AV694" s="14" t="s">
        <v>78</v>
      </c>
      <c r="AW694" s="14" t="s">
        <v>30</v>
      </c>
      <c r="AX694" s="14" t="s">
        <v>68</v>
      </c>
      <c r="AY694" s="140" t="s">
        <v>168</v>
      </c>
    </row>
    <row r="695" spans="1:51" s="14" customFormat="1" ht="12">
      <c r="A695" s="311"/>
      <c r="B695" s="312"/>
      <c r="C695" s="311"/>
      <c r="D695" s="308" t="s">
        <v>179</v>
      </c>
      <c r="E695" s="313" t="s">
        <v>3</v>
      </c>
      <c r="F695" s="314" t="s">
        <v>2407</v>
      </c>
      <c r="G695" s="311"/>
      <c r="H695" s="315">
        <v>0.185</v>
      </c>
      <c r="I695" s="268"/>
      <c r="J695" s="311"/>
      <c r="K695" s="311"/>
      <c r="L695" s="139"/>
      <c r="M695" s="141"/>
      <c r="N695" s="142"/>
      <c r="O695" s="142"/>
      <c r="P695" s="142"/>
      <c r="Q695" s="142"/>
      <c r="R695" s="142"/>
      <c r="S695" s="142"/>
      <c r="T695" s="143"/>
      <c r="AT695" s="140" t="s">
        <v>179</v>
      </c>
      <c r="AU695" s="140" t="s">
        <v>78</v>
      </c>
      <c r="AV695" s="14" t="s">
        <v>78</v>
      </c>
      <c r="AW695" s="14" t="s">
        <v>30</v>
      </c>
      <c r="AX695" s="14" t="s">
        <v>68</v>
      </c>
      <c r="AY695" s="140" t="s">
        <v>168</v>
      </c>
    </row>
    <row r="696" spans="1:51" s="14" customFormat="1" ht="12">
      <c r="A696" s="311"/>
      <c r="B696" s="312"/>
      <c r="C696" s="311"/>
      <c r="D696" s="308" t="s">
        <v>179</v>
      </c>
      <c r="E696" s="313" t="s">
        <v>3</v>
      </c>
      <c r="F696" s="314" t="s">
        <v>2626</v>
      </c>
      <c r="G696" s="311"/>
      <c r="H696" s="315">
        <v>1.04</v>
      </c>
      <c r="I696" s="268"/>
      <c r="J696" s="311"/>
      <c r="K696" s="311"/>
      <c r="L696" s="139"/>
      <c r="M696" s="141"/>
      <c r="N696" s="142"/>
      <c r="O696" s="142"/>
      <c r="P696" s="142"/>
      <c r="Q696" s="142"/>
      <c r="R696" s="142"/>
      <c r="S696" s="142"/>
      <c r="T696" s="143"/>
      <c r="AT696" s="140" t="s">
        <v>179</v>
      </c>
      <c r="AU696" s="140" t="s">
        <v>78</v>
      </c>
      <c r="AV696" s="14" t="s">
        <v>78</v>
      </c>
      <c r="AW696" s="14" t="s">
        <v>30</v>
      </c>
      <c r="AX696" s="14" t="s">
        <v>68</v>
      </c>
      <c r="AY696" s="140" t="s">
        <v>168</v>
      </c>
    </row>
    <row r="697" spans="1:51" s="14" customFormat="1" ht="12">
      <c r="A697" s="311"/>
      <c r="B697" s="312"/>
      <c r="C697" s="311"/>
      <c r="D697" s="308" t="s">
        <v>179</v>
      </c>
      <c r="E697" s="313" t="s">
        <v>3</v>
      </c>
      <c r="F697" s="314" t="s">
        <v>2404</v>
      </c>
      <c r="G697" s="311"/>
      <c r="H697" s="315">
        <v>-1.71</v>
      </c>
      <c r="I697" s="268"/>
      <c r="J697" s="311"/>
      <c r="K697" s="311"/>
      <c r="L697" s="139"/>
      <c r="M697" s="141"/>
      <c r="N697" s="142"/>
      <c r="O697" s="142"/>
      <c r="P697" s="142"/>
      <c r="Q697" s="142"/>
      <c r="R697" s="142"/>
      <c r="S697" s="142"/>
      <c r="T697" s="143"/>
      <c r="AT697" s="140" t="s">
        <v>179</v>
      </c>
      <c r="AU697" s="140" t="s">
        <v>78</v>
      </c>
      <c r="AV697" s="14" t="s">
        <v>78</v>
      </c>
      <c r="AW697" s="14" t="s">
        <v>30</v>
      </c>
      <c r="AX697" s="14" t="s">
        <v>68</v>
      </c>
      <c r="AY697" s="140" t="s">
        <v>168</v>
      </c>
    </row>
    <row r="698" spans="1:51" s="14" customFormat="1" ht="12">
      <c r="A698" s="311"/>
      <c r="B698" s="312"/>
      <c r="C698" s="311"/>
      <c r="D698" s="308" t="s">
        <v>179</v>
      </c>
      <c r="E698" s="313" t="s">
        <v>3</v>
      </c>
      <c r="F698" s="314" t="s">
        <v>2408</v>
      </c>
      <c r="G698" s="311"/>
      <c r="H698" s="315">
        <v>0.672</v>
      </c>
      <c r="I698" s="268"/>
      <c r="J698" s="311"/>
      <c r="K698" s="311"/>
      <c r="L698" s="139"/>
      <c r="M698" s="141"/>
      <c r="N698" s="142"/>
      <c r="O698" s="142"/>
      <c r="P698" s="142"/>
      <c r="Q698" s="142"/>
      <c r="R698" s="142"/>
      <c r="S698" s="142"/>
      <c r="T698" s="143"/>
      <c r="AT698" s="140" t="s">
        <v>179</v>
      </c>
      <c r="AU698" s="140" t="s">
        <v>78</v>
      </c>
      <c r="AV698" s="14" t="s">
        <v>78</v>
      </c>
      <c r="AW698" s="14" t="s">
        <v>30</v>
      </c>
      <c r="AX698" s="14" t="s">
        <v>68</v>
      </c>
      <c r="AY698" s="140" t="s">
        <v>168</v>
      </c>
    </row>
    <row r="699" spans="1:51" s="13" customFormat="1" ht="12">
      <c r="A699" s="306"/>
      <c r="B699" s="307"/>
      <c r="C699" s="306"/>
      <c r="D699" s="308" t="s">
        <v>179</v>
      </c>
      <c r="E699" s="309" t="s">
        <v>3</v>
      </c>
      <c r="F699" s="310" t="s">
        <v>2349</v>
      </c>
      <c r="G699" s="306"/>
      <c r="H699" s="309" t="s">
        <v>3</v>
      </c>
      <c r="I699" s="267"/>
      <c r="J699" s="306"/>
      <c r="K699" s="306"/>
      <c r="L699" s="134"/>
      <c r="M699" s="136"/>
      <c r="N699" s="137"/>
      <c r="O699" s="137"/>
      <c r="P699" s="137"/>
      <c r="Q699" s="137"/>
      <c r="R699" s="137"/>
      <c r="S699" s="137"/>
      <c r="T699" s="138"/>
      <c r="AT699" s="135" t="s">
        <v>179</v>
      </c>
      <c r="AU699" s="135" t="s">
        <v>78</v>
      </c>
      <c r="AV699" s="13" t="s">
        <v>76</v>
      </c>
      <c r="AW699" s="13" t="s">
        <v>30</v>
      </c>
      <c r="AX699" s="13" t="s">
        <v>68</v>
      </c>
      <c r="AY699" s="135" t="s">
        <v>168</v>
      </c>
    </row>
    <row r="700" spans="1:51" s="14" customFormat="1" ht="12">
      <c r="A700" s="311"/>
      <c r="B700" s="312"/>
      <c r="C700" s="311"/>
      <c r="D700" s="308" t="s">
        <v>179</v>
      </c>
      <c r="E700" s="313" t="s">
        <v>3</v>
      </c>
      <c r="F700" s="314" t="s">
        <v>2409</v>
      </c>
      <c r="G700" s="311"/>
      <c r="H700" s="315">
        <v>29.766</v>
      </c>
      <c r="I700" s="268"/>
      <c r="J700" s="311"/>
      <c r="K700" s="311"/>
      <c r="L700" s="139"/>
      <c r="M700" s="141"/>
      <c r="N700" s="142"/>
      <c r="O700" s="142"/>
      <c r="P700" s="142"/>
      <c r="Q700" s="142"/>
      <c r="R700" s="142"/>
      <c r="S700" s="142"/>
      <c r="T700" s="143"/>
      <c r="AT700" s="140" t="s">
        <v>179</v>
      </c>
      <c r="AU700" s="140" t="s">
        <v>78</v>
      </c>
      <c r="AV700" s="14" t="s">
        <v>78</v>
      </c>
      <c r="AW700" s="14" t="s">
        <v>30</v>
      </c>
      <c r="AX700" s="14" t="s">
        <v>68</v>
      </c>
      <c r="AY700" s="140" t="s">
        <v>168</v>
      </c>
    </row>
    <row r="701" spans="1:51" s="14" customFormat="1" ht="12">
      <c r="A701" s="311"/>
      <c r="B701" s="312"/>
      <c r="C701" s="311"/>
      <c r="D701" s="308" t="s">
        <v>179</v>
      </c>
      <c r="E701" s="313" t="s">
        <v>3</v>
      </c>
      <c r="F701" s="314" t="s">
        <v>2627</v>
      </c>
      <c r="G701" s="311"/>
      <c r="H701" s="315">
        <v>0.881</v>
      </c>
      <c r="I701" s="268"/>
      <c r="J701" s="311"/>
      <c r="K701" s="311"/>
      <c r="L701" s="139"/>
      <c r="M701" s="141"/>
      <c r="N701" s="142"/>
      <c r="O701" s="142"/>
      <c r="P701" s="142"/>
      <c r="Q701" s="142"/>
      <c r="R701" s="142"/>
      <c r="S701" s="142"/>
      <c r="T701" s="143"/>
      <c r="AT701" s="140" t="s">
        <v>179</v>
      </c>
      <c r="AU701" s="140" t="s">
        <v>78</v>
      </c>
      <c r="AV701" s="14" t="s">
        <v>78</v>
      </c>
      <c r="AW701" s="14" t="s">
        <v>30</v>
      </c>
      <c r="AX701" s="14" t="s">
        <v>68</v>
      </c>
      <c r="AY701" s="140" t="s">
        <v>168</v>
      </c>
    </row>
    <row r="702" spans="1:51" s="14" customFormat="1" ht="12">
      <c r="A702" s="311"/>
      <c r="B702" s="312"/>
      <c r="C702" s="311"/>
      <c r="D702" s="308" t="s">
        <v>179</v>
      </c>
      <c r="E702" s="313" t="s">
        <v>3</v>
      </c>
      <c r="F702" s="314" t="s">
        <v>2410</v>
      </c>
      <c r="G702" s="311"/>
      <c r="H702" s="315">
        <v>-1.575</v>
      </c>
      <c r="I702" s="268"/>
      <c r="J702" s="311"/>
      <c r="K702" s="311"/>
      <c r="L702" s="139"/>
      <c r="M702" s="141"/>
      <c r="N702" s="142"/>
      <c r="O702" s="142"/>
      <c r="P702" s="142"/>
      <c r="Q702" s="142"/>
      <c r="R702" s="142"/>
      <c r="S702" s="142"/>
      <c r="T702" s="143"/>
      <c r="AT702" s="140" t="s">
        <v>179</v>
      </c>
      <c r="AU702" s="140" t="s">
        <v>78</v>
      </c>
      <c r="AV702" s="14" t="s">
        <v>78</v>
      </c>
      <c r="AW702" s="14" t="s">
        <v>30</v>
      </c>
      <c r="AX702" s="14" t="s">
        <v>68</v>
      </c>
      <c r="AY702" s="140" t="s">
        <v>168</v>
      </c>
    </row>
    <row r="703" spans="1:51" s="14" customFormat="1" ht="12">
      <c r="A703" s="311"/>
      <c r="B703" s="312"/>
      <c r="C703" s="311"/>
      <c r="D703" s="308" t="s">
        <v>179</v>
      </c>
      <c r="E703" s="313" t="s">
        <v>3</v>
      </c>
      <c r="F703" s="314" t="s">
        <v>2411</v>
      </c>
      <c r="G703" s="311"/>
      <c r="H703" s="315">
        <v>0.46</v>
      </c>
      <c r="I703" s="268"/>
      <c r="J703" s="311"/>
      <c r="K703" s="311"/>
      <c r="L703" s="139"/>
      <c r="M703" s="141"/>
      <c r="N703" s="142"/>
      <c r="O703" s="142"/>
      <c r="P703" s="142"/>
      <c r="Q703" s="142"/>
      <c r="R703" s="142"/>
      <c r="S703" s="142"/>
      <c r="T703" s="143"/>
      <c r="AT703" s="140" t="s">
        <v>179</v>
      </c>
      <c r="AU703" s="140" t="s">
        <v>78</v>
      </c>
      <c r="AV703" s="14" t="s">
        <v>78</v>
      </c>
      <c r="AW703" s="14" t="s">
        <v>30</v>
      </c>
      <c r="AX703" s="14" t="s">
        <v>68</v>
      </c>
      <c r="AY703" s="140" t="s">
        <v>168</v>
      </c>
    </row>
    <row r="704" spans="1:51" s="13" customFormat="1" ht="12">
      <c r="A704" s="306"/>
      <c r="B704" s="307"/>
      <c r="C704" s="306"/>
      <c r="D704" s="308" t="s">
        <v>179</v>
      </c>
      <c r="E704" s="309" t="s">
        <v>3</v>
      </c>
      <c r="F704" s="310" t="s">
        <v>2351</v>
      </c>
      <c r="G704" s="306"/>
      <c r="H704" s="309" t="s">
        <v>3</v>
      </c>
      <c r="I704" s="267"/>
      <c r="J704" s="306"/>
      <c r="K704" s="306"/>
      <c r="L704" s="134"/>
      <c r="M704" s="136"/>
      <c r="N704" s="137"/>
      <c r="O704" s="137"/>
      <c r="P704" s="137"/>
      <c r="Q704" s="137"/>
      <c r="R704" s="137"/>
      <c r="S704" s="137"/>
      <c r="T704" s="138"/>
      <c r="AT704" s="135" t="s">
        <v>179</v>
      </c>
      <c r="AU704" s="135" t="s">
        <v>78</v>
      </c>
      <c r="AV704" s="13" t="s">
        <v>76</v>
      </c>
      <c r="AW704" s="13" t="s">
        <v>30</v>
      </c>
      <c r="AX704" s="13" t="s">
        <v>68</v>
      </c>
      <c r="AY704" s="135" t="s">
        <v>168</v>
      </c>
    </row>
    <row r="705" spans="1:51" s="14" customFormat="1" ht="12">
      <c r="A705" s="311"/>
      <c r="B705" s="312"/>
      <c r="C705" s="311"/>
      <c r="D705" s="308" t="s">
        <v>179</v>
      </c>
      <c r="E705" s="313" t="s">
        <v>3</v>
      </c>
      <c r="F705" s="314" t="s">
        <v>2412</v>
      </c>
      <c r="G705" s="311"/>
      <c r="H705" s="315">
        <v>40.426</v>
      </c>
      <c r="I705" s="268"/>
      <c r="J705" s="311"/>
      <c r="K705" s="311"/>
      <c r="L705" s="139"/>
      <c r="M705" s="141"/>
      <c r="N705" s="142"/>
      <c r="O705" s="142"/>
      <c r="P705" s="142"/>
      <c r="Q705" s="142"/>
      <c r="R705" s="142"/>
      <c r="S705" s="142"/>
      <c r="T705" s="143"/>
      <c r="AT705" s="140" t="s">
        <v>179</v>
      </c>
      <c r="AU705" s="140" t="s">
        <v>78</v>
      </c>
      <c r="AV705" s="14" t="s">
        <v>78</v>
      </c>
      <c r="AW705" s="14" t="s">
        <v>30</v>
      </c>
      <c r="AX705" s="14" t="s">
        <v>68</v>
      </c>
      <c r="AY705" s="140" t="s">
        <v>168</v>
      </c>
    </row>
    <row r="706" spans="1:51" s="14" customFormat="1" ht="12">
      <c r="A706" s="311"/>
      <c r="B706" s="312"/>
      <c r="C706" s="311"/>
      <c r="D706" s="308" t="s">
        <v>179</v>
      </c>
      <c r="E706" s="313" t="s">
        <v>3</v>
      </c>
      <c r="F706" s="314" t="s">
        <v>2628</v>
      </c>
      <c r="G706" s="311"/>
      <c r="H706" s="315">
        <v>0.348</v>
      </c>
      <c r="I706" s="268"/>
      <c r="J706" s="311"/>
      <c r="K706" s="311"/>
      <c r="L706" s="139"/>
      <c r="M706" s="141"/>
      <c r="N706" s="142"/>
      <c r="O706" s="142"/>
      <c r="P706" s="142"/>
      <c r="Q706" s="142"/>
      <c r="R706" s="142"/>
      <c r="S706" s="142"/>
      <c r="T706" s="143"/>
      <c r="AT706" s="140" t="s">
        <v>179</v>
      </c>
      <c r="AU706" s="140" t="s">
        <v>78</v>
      </c>
      <c r="AV706" s="14" t="s">
        <v>78</v>
      </c>
      <c r="AW706" s="14" t="s">
        <v>30</v>
      </c>
      <c r="AX706" s="14" t="s">
        <v>68</v>
      </c>
      <c r="AY706" s="140" t="s">
        <v>168</v>
      </c>
    </row>
    <row r="707" spans="1:51" s="14" customFormat="1" ht="12">
      <c r="A707" s="311"/>
      <c r="B707" s="312"/>
      <c r="C707" s="311"/>
      <c r="D707" s="308" t="s">
        <v>179</v>
      </c>
      <c r="E707" s="313" t="s">
        <v>3</v>
      </c>
      <c r="F707" s="314" t="s">
        <v>2629</v>
      </c>
      <c r="G707" s="311"/>
      <c r="H707" s="315">
        <v>0.684</v>
      </c>
      <c r="I707" s="268"/>
      <c r="J707" s="311"/>
      <c r="K707" s="311"/>
      <c r="L707" s="139"/>
      <c r="M707" s="141"/>
      <c r="N707" s="142"/>
      <c r="O707" s="142"/>
      <c r="P707" s="142"/>
      <c r="Q707" s="142"/>
      <c r="R707" s="142"/>
      <c r="S707" s="142"/>
      <c r="T707" s="143"/>
      <c r="AT707" s="140" t="s">
        <v>179</v>
      </c>
      <c r="AU707" s="140" t="s">
        <v>78</v>
      </c>
      <c r="AV707" s="14" t="s">
        <v>78</v>
      </c>
      <c r="AW707" s="14" t="s">
        <v>30</v>
      </c>
      <c r="AX707" s="14" t="s">
        <v>68</v>
      </c>
      <c r="AY707" s="140" t="s">
        <v>168</v>
      </c>
    </row>
    <row r="708" spans="1:51" s="14" customFormat="1" ht="12">
      <c r="A708" s="311"/>
      <c r="B708" s="312"/>
      <c r="C708" s="311"/>
      <c r="D708" s="308" t="s">
        <v>179</v>
      </c>
      <c r="E708" s="313" t="s">
        <v>3</v>
      </c>
      <c r="F708" s="314" t="s">
        <v>2630</v>
      </c>
      <c r="G708" s="311"/>
      <c r="H708" s="315">
        <v>-1.6</v>
      </c>
      <c r="I708" s="268"/>
      <c r="J708" s="311"/>
      <c r="K708" s="311"/>
      <c r="L708" s="139"/>
      <c r="M708" s="141"/>
      <c r="N708" s="142"/>
      <c r="O708" s="142"/>
      <c r="P708" s="142"/>
      <c r="Q708" s="142"/>
      <c r="R708" s="142"/>
      <c r="S708" s="142"/>
      <c r="T708" s="143"/>
      <c r="AT708" s="140" t="s">
        <v>179</v>
      </c>
      <c r="AU708" s="140" t="s">
        <v>78</v>
      </c>
      <c r="AV708" s="14" t="s">
        <v>78</v>
      </c>
      <c r="AW708" s="14" t="s">
        <v>30</v>
      </c>
      <c r="AX708" s="14" t="s">
        <v>68</v>
      </c>
      <c r="AY708" s="140" t="s">
        <v>168</v>
      </c>
    </row>
    <row r="709" spans="1:51" s="14" customFormat="1" ht="12">
      <c r="A709" s="311"/>
      <c r="B709" s="312"/>
      <c r="C709" s="311"/>
      <c r="D709" s="308" t="s">
        <v>179</v>
      </c>
      <c r="E709" s="313" t="s">
        <v>3</v>
      </c>
      <c r="F709" s="314" t="s">
        <v>2631</v>
      </c>
      <c r="G709" s="311"/>
      <c r="H709" s="315">
        <v>-1.82</v>
      </c>
      <c r="I709" s="268"/>
      <c r="J709" s="311"/>
      <c r="K709" s="311"/>
      <c r="L709" s="139"/>
      <c r="M709" s="141"/>
      <c r="N709" s="142"/>
      <c r="O709" s="142"/>
      <c r="P709" s="142"/>
      <c r="Q709" s="142"/>
      <c r="R709" s="142"/>
      <c r="S709" s="142"/>
      <c r="T709" s="143"/>
      <c r="AT709" s="140" t="s">
        <v>179</v>
      </c>
      <c r="AU709" s="140" t="s">
        <v>78</v>
      </c>
      <c r="AV709" s="14" t="s">
        <v>78</v>
      </c>
      <c r="AW709" s="14" t="s">
        <v>30</v>
      </c>
      <c r="AX709" s="14" t="s">
        <v>68</v>
      </c>
      <c r="AY709" s="140" t="s">
        <v>168</v>
      </c>
    </row>
    <row r="710" spans="1:51" s="13" customFormat="1" ht="12">
      <c r="A710" s="306"/>
      <c r="B710" s="307"/>
      <c r="C710" s="306"/>
      <c r="D710" s="308" t="s">
        <v>179</v>
      </c>
      <c r="E710" s="309" t="s">
        <v>3</v>
      </c>
      <c r="F710" s="310" t="s">
        <v>2353</v>
      </c>
      <c r="G710" s="306"/>
      <c r="H710" s="309" t="s">
        <v>3</v>
      </c>
      <c r="I710" s="267"/>
      <c r="J710" s="306"/>
      <c r="K710" s="306"/>
      <c r="L710" s="134"/>
      <c r="M710" s="136"/>
      <c r="N710" s="137"/>
      <c r="O710" s="137"/>
      <c r="P710" s="137"/>
      <c r="Q710" s="137"/>
      <c r="R710" s="137"/>
      <c r="S710" s="137"/>
      <c r="T710" s="138"/>
      <c r="AT710" s="135" t="s">
        <v>179</v>
      </c>
      <c r="AU710" s="135" t="s">
        <v>78</v>
      </c>
      <c r="AV710" s="13" t="s">
        <v>76</v>
      </c>
      <c r="AW710" s="13" t="s">
        <v>30</v>
      </c>
      <c r="AX710" s="13" t="s">
        <v>68</v>
      </c>
      <c r="AY710" s="135" t="s">
        <v>168</v>
      </c>
    </row>
    <row r="711" spans="1:51" s="14" customFormat="1" ht="12">
      <c r="A711" s="311"/>
      <c r="B711" s="312"/>
      <c r="C711" s="311"/>
      <c r="D711" s="308" t="s">
        <v>179</v>
      </c>
      <c r="E711" s="313" t="s">
        <v>3</v>
      </c>
      <c r="F711" s="314" t="s">
        <v>2417</v>
      </c>
      <c r="G711" s="311"/>
      <c r="H711" s="315">
        <v>25.748</v>
      </c>
      <c r="I711" s="268"/>
      <c r="J711" s="311"/>
      <c r="K711" s="311"/>
      <c r="L711" s="139"/>
      <c r="M711" s="141"/>
      <c r="N711" s="142"/>
      <c r="O711" s="142"/>
      <c r="P711" s="142"/>
      <c r="Q711" s="142"/>
      <c r="R711" s="142"/>
      <c r="S711" s="142"/>
      <c r="T711" s="143"/>
      <c r="AT711" s="140" t="s">
        <v>179</v>
      </c>
      <c r="AU711" s="140" t="s">
        <v>78</v>
      </c>
      <c r="AV711" s="14" t="s">
        <v>78</v>
      </c>
      <c r="AW711" s="14" t="s">
        <v>30</v>
      </c>
      <c r="AX711" s="14" t="s">
        <v>68</v>
      </c>
      <c r="AY711" s="140" t="s">
        <v>168</v>
      </c>
    </row>
    <row r="712" spans="1:51" s="14" customFormat="1" ht="12">
      <c r="A712" s="311"/>
      <c r="B712" s="312"/>
      <c r="C712" s="311"/>
      <c r="D712" s="308" t="s">
        <v>179</v>
      </c>
      <c r="E712" s="313" t="s">
        <v>3</v>
      </c>
      <c r="F712" s="314" t="s">
        <v>2418</v>
      </c>
      <c r="G712" s="311"/>
      <c r="H712" s="315">
        <v>1.263</v>
      </c>
      <c r="I712" s="268"/>
      <c r="J712" s="311"/>
      <c r="K712" s="311"/>
      <c r="L712" s="139"/>
      <c r="M712" s="141"/>
      <c r="N712" s="142"/>
      <c r="O712" s="142"/>
      <c r="P712" s="142"/>
      <c r="Q712" s="142"/>
      <c r="R712" s="142"/>
      <c r="S712" s="142"/>
      <c r="T712" s="143"/>
      <c r="AT712" s="140" t="s">
        <v>179</v>
      </c>
      <c r="AU712" s="140" t="s">
        <v>78</v>
      </c>
      <c r="AV712" s="14" t="s">
        <v>78</v>
      </c>
      <c r="AW712" s="14" t="s">
        <v>30</v>
      </c>
      <c r="AX712" s="14" t="s">
        <v>68</v>
      </c>
      <c r="AY712" s="140" t="s">
        <v>168</v>
      </c>
    </row>
    <row r="713" spans="1:51" s="14" customFormat="1" ht="12">
      <c r="A713" s="311"/>
      <c r="B713" s="312"/>
      <c r="C713" s="311"/>
      <c r="D713" s="308" t="s">
        <v>179</v>
      </c>
      <c r="E713" s="313" t="s">
        <v>3</v>
      </c>
      <c r="F713" s="314" t="s">
        <v>2404</v>
      </c>
      <c r="G713" s="311"/>
      <c r="H713" s="315">
        <v>-1.71</v>
      </c>
      <c r="I713" s="268"/>
      <c r="J713" s="311"/>
      <c r="K713" s="311"/>
      <c r="L713" s="139"/>
      <c r="M713" s="141"/>
      <c r="N713" s="142"/>
      <c r="O713" s="142"/>
      <c r="P713" s="142"/>
      <c r="Q713" s="142"/>
      <c r="R713" s="142"/>
      <c r="S713" s="142"/>
      <c r="T713" s="143"/>
      <c r="AT713" s="140" t="s">
        <v>179</v>
      </c>
      <c r="AU713" s="140" t="s">
        <v>78</v>
      </c>
      <c r="AV713" s="14" t="s">
        <v>78</v>
      </c>
      <c r="AW713" s="14" t="s">
        <v>30</v>
      </c>
      <c r="AX713" s="14" t="s">
        <v>68</v>
      </c>
      <c r="AY713" s="140" t="s">
        <v>168</v>
      </c>
    </row>
    <row r="714" spans="1:51" s="14" customFormat="1" ht="12">
      <c r="A714" s="311"/>
      <c r="B714" s="312"/>
      <c r="C714" s="311"/>
      <c r="D714" s="308" t="s">
        <v>179</v>
      </c>
      <c r="E714" s="313" t="s">
        <v>3</v>
      </c>
      <c r="F714" s="314" t="s">
        <v>2629</v>
      </c>
      <c r="G714" s="311"/>
      <c r="H714" s="315">
        <v>0.684</v>
      </c>
      <c r="I714" s="268"/>
      <c r="J714" s="311"/>
      <c r="K714" s="311"/>
      <c r="L714" s="139"/>
      <c r="M714" s="141"/>
      <c r="N714" s="142"/>
      <c r="O714" s="142"/>
      <c r="P714" s="142"/>
      <c r="Q714" s="142"/>
      <c r="R714" s="142"/>
      <c r="S714" s="142"/>
      <c r="T714" s="143"/>
      <c r="AT714" s="140" t="s">
        <v>179</v>
      </c>
      <c r="AU714" s="140" t="s">
        <v>78</v>
      </c>
      <c r="AV714" s="14" t="s">
        <v>78</v>
      </c>
      <c r="AW714" s="14" t="s">
        <v>30</v>
      </c>
      <c r="AX714" s="14" t="s">
        <v>68</v>
      </c>
      <c r="AY714" s="140" t="s">
        <v>168</v>
      </c>
    </row>
    <row r="715" spans="1:51" s="14" customFormat="1" ht="12">
      <c r="A715" s="311"/>
      <c r="B715" s="312"/>
      <c r="C715" s="311"/>
      <c r="D715" s="308" t="s">
        <v>179</v>
      </c>
      <c r="E715" s="313" t="s">
        <v>3</v>
      </c>
      <c r="F715" s="314" t="s">
        <v>2420</v>
      </c>
      <c r="G715" s="311"/>
      <c r="H715" s="315">
        <v>0.264</v>
      </c>
      <c r="I715" s="268"/>
      <c r="J715" s="311"/>
      <c r="K715" s="311"/>
      <c r="L715" s="139"/>
      <c r="M715" s="141"/>
      <c r="N715" s="142"/>
      <c r="O715" s="142"/>
      <c r="P715" s="142"/>
      <c r="Q715" s="142"/>
      <c r="R715" s="142"/>
      <c r="S715" s="142"/>
      <c r="T715" s="143"/>
      <c r="AT715" s="140" t="s">
        <v>179</v>
      </c>
      <c r="AU715" s="140" t="s">
        <v>78</v>
      </c>
      <c r="AV715" s="14" t="s">
        <v>78</v>
      </c>
      <c r="AW715" s="14" t="s">
        <v>30</v>
      </c>
      <c r="AX715" s="14" t="s">
        <v>68</v>
      </c>
      <c r="AY715" s="140" t="s">
        <v>168</v>
      </c>
    </row>
    <row r="716" spans="1:51" s="14" customFormat="1" ht="12">
      <c r="A716" s="311"/>
      <c r="B716" s="312"/>
      <c r="C716" s="311"/>
      <c r="D716" s="308" t="s">
        <v>179</v>
      </c>
      <c r="E716" s="313" t="s">
        <v>3</v>
      </c>
      <c r="F716" s="314" t="s">
        <v>2421</v>
      </c>
      <c r="G716" s="311"/>
      <c r="H716" s="315">
        <v>0.687</v>
      </c>
      <c r="I716" s="268"/>
      <c r="J716" s="311"/>
      <c r="K716" s="311"/>
      <c r="L716" s="139"/>
      <c r="M716" s="141"/>
      <c r="N716" s="142"/>
      <c r="O716" s="142"/>
      <c r="P716" s="142"/>
      <c r="Q716" s="142"/>
      <c r="R716" s="142"/>
      <c r="S716" s="142"/>
      <c r="T716" s="143"/>
      <c r="AT716" s="140" t="s">
        <v>179</v>
      </c>
      <c r="AU716" s="140" t="s">
        <v>78</v>
      </c>
      <c r="AV716" s="14" t="s">
        <v>78</v>
      </c>
      <c r="AW716" s="14" t="s">
        <v>30</v>
      </c>
      <c r="AX716" s="14" t="s">
        <v>68</v>
      </c>
      <c r="AY716" s="140" t="s">
        <v>168</v>
      </c>
    </row>
    <row r="717" spans="1:51" s="13" customFormat="1" ht="12">
      <c r="A717" s="306"/>
      <c r="B717" s="307"/>
      <c r="C717" s="306"/>
      <c r="D717" s="308" t="s">
        <v>179</v>
      </c>
      <c r="E717" s="309" t="s">
        <v>3</v>
      </c>
      <c r="F717" s="310" t="s">
        <v>2356</v>
      </c>
      <c r="G717" s="306"/>
      <c r="H717" s="309" t="s">
        <v>3</v>
      </c>
      <c r="I717" s="267"/>
      <c r="J717" s="306"/>
      <c r="K717" s="306"/>
      <c r="L717" s="134"/>
      <c r="M717" s="136"/>
      <c r="N717" s="137"/>
      <c r="O717" s="137"/>
      <c r="P717" s="137"/>
      <c r="Q717" s="137"/>
      <c r="R717" s="137"/>
      <c r="S717" s="137"/>
      <c r="T717" s="138"/>
      <c r="AT717" s="135" t="s">
        <v>179</v>
      </c>
      <c r="AU717" s="135" t="s">
        <v>78</v>
      </c>
      <c r="AV717" s="13" t="s">
        <v>76</v>
      </c>
      <c r="AW717" s="13" t="s">
        <v>30</v>
      </c>
      <c r="AX717" s="13" t="s">
        <v>68</v>
      </c>
      <c r="AY717" s="135" t="s">
        <v>168</v>
      </c>
    </row>
    <row r="718" spans="1:51" s="14" customFormat="1" ht="12">
      <c r="A718" s="311"/>
      <c r="B718" s="312"/>
      <c r="C718" s="311"/>
      <c r="D718" s="308" t="s">
        <v>179</v>
      </c>
      <c r="E718" s="313" t="s">
        <v>3</v>
      </c>
      <c r="F718" s="314" t="s">
        <v>2422</v>
      </c>
      <c r="G718" s="311"/>
      <c r="H718" s="315">
        <v>22.468</v>
      </c>
      <c r="I718" s="268"/>
      <c r="J718" s="311"/>
      <c r="K718" s="311"/>
      <c r="L718" s="139"/>
      <c r="M718" s="141"/>
      <c r="N718" s="142"/>
      <c r="O718" s="142"/>
      <c r="P718" s="142"/>
      <c r="Q718" s="142"/>
      <c r="R718" s="142"/>
      <c r="S718" s="142"/>
      <c r="T718" s="143"/>
      <c r="AT718" s="140" t="s">
        <v>179</v>
      </c>
      <c r="AU718" s="140" t="s">
        <v>78</v>
      </c>
      <c r="AV718" s="14" t="s">
        <v>78</v>
      </c>
      <c r="AW718" s="14" t="s">
        <v>30</v>
      </c>
      <c r="AX718" s="14" t="s">
        <v>68</v>
      </c>
      <c r="AY718" s="140" t="s">
        <v>168</v>
      </c>
    </row>
    <row r="719" spans="1:51" s="14" customFormat="1" ht="12">
      <c r="A719" s="311"/>
      <c r="B719" s="312"/>
      <c r="C719" s="311"/>
      <c r="D719" s="308" t="s">
        <v>179</v>
      </c>
      <c r="E719" s="313" t="s">
        <v>3</v>
      </c>
      <c r="F719" s="314" t="s">
        <v>2404</v>
      </c>
      <c r="G719" s="311"/>
      <c r="H719" s="315">
        <v>-1.71</v>
      </c>
      <c r="I719" s="268"/>
      <c r="J719" s="311"/>
      <c r="K719" s="311"/>
      <c r="L719" s="139"/>
      <c r="M719" s="141"/>
      <c r="N719" s="142"/>
      <c r="O719" s="142"/>
      <c r="P719" s="142"/>
      <c r="Q719" s="142"/>
      <c r="R719" s="142"/>
      <c r="S719" s="142"/>
      <c r="T719" s="143"/>
      <c r="AT719" s="140" t="s">
        <v>179</v>
      </c>
      <c r="AU719" s="140" t="s">
        <v>78</v>
      </c>
      <c r="AV719" s="14" t="s">
        <v>78</v>
      </c>
      <c r="AW719" s="14" t="s">
        <v>30</v>
      </c>
      <c r="AX719" s="14" t="s">
        <v>68</v>
      </c>
      <c r="AY719" s="140" t="s">
        <v>168</v>
      </c>
    </row>
    <row r="720" spans="1:51" s="14" customFormat="1" ht="12">
      <c r="A720" s="311"/>
      <c r="B720" s="312"/>
      <c r="C720" s="311"/>
      <c r="D720" s="308" t="s">
        <v>179</v>
      </c>
      <c r="E720" s="313" t="s">
        <v>3</v>
      </c>
      <c r="F720" s="314" t="s">
        <v>2632</v>
      </c>
      <c r="G720" s="311"/>
      <c r="H720" s="315">
        <v>0.666</v>
      </c>
      <c r="I720" s="268"/>
      <c r="J720" s="311"/>
      <c r="K720" s="311"/>
      <c r="L720" s="139"/>
      <c r="M720" s="141"/>
      <c r="N720" s="142"/>
      <c r="O720" s="142"/>
      <c r="P720" s="142"/>
      <c r="Q720" s="142"/>
      <c r="R720" s="142"/>
      <c r="S720" s="142"/>
      <c r="T720" s="143"/>
      <c r="AT720" s="140" t="s">
        <v>179</v>
      </c>
      <c r="AU720" s="140" t="s">
        <v>78</v>
      </c>
      <c r="AV720" s="14" t="s">
        <v>78</v>
      </c>
      <c r="AW720" s="14" t="s">
        <v>30</v>
      </c>
      <c r="AX720" s="14" t="s">
        <v>68</v>
      </c>
      <c r="AY720" s="140" t="s">
        <v>168</v>
      </c>
    </row>
    <row r="721" spans="1:51" s="14" customFormat="1" ht="12">
      <c r="A721" s="311"/>
      <c r="B721" s="312"/>
      <c r="C721" s="311"/>
      <c r="D721" s="308" t="s">
        <v>179</v>
      </c>
      <c r="E721" s="313" t="s">
        <v>3</v>
      </c>
      <c r="F721" s="314" t="s">
        <v>2633</v>
      </c>
      <c r="G721" s="311"/>
      <c r="H721" s="315">
        <v>0.774</v>
      </c>
      <c r="I721" s="268"/>
      <c r="J721" s="311"/>
      <c r="K721" s="311"/>
      <c r="L721" s="139"/>
      <c r="M721" s="141"/>
      <c r="N721" s="142"/>
      <c r="O721" s="142"/>
      <c r="P721" s="142"/>
      <c r="Q721" s="142"/>
      <c r="R721" s="142"/>
      <c r="S721" s="142"/>
      <c r="T721" s="143"/>
      <c r="AT721" s="140" t="s">
        <v>179</v>
      </c>
      <c r="AU721" s="140" t="s">
        <v>78</v>
      </c>
      <c r="AV721" s="14" t="s">
        <v>78</v>
      </c>
      <c r="AW721" s="14" t="s">
        <v>30</v>
      </c>
      <c r="AX721" s="14" t="s">
        <v>68</v>
      </c>
      <c r="AY721" s="140" t="s">
        <v>168</v>
      </c>
    </row>
    <row r="722" spans="1:51" s="13" customFormat="1" ht="12">
      <c r="A722" s="306"/>
      <c r="B722" s="307"/>
      <c r="C722" s="306"/>
      <c r="D722" s="308" t="s">
        <v>179</v>
      </c>
      <c r="E722" s="309" t="s">
        <v>3</v>
      </c>
      <c r="F722" s="310" t="s">
        <v>2634</v>
      </c>
      <c r="G722" s="306"/>
      <c r="H722" s="309" t="s">
        <v>3</v>
      </c>
      <c r="I722" s="267"/>
      <c r="J722" s="306"/>
      <c r="K722" s="306"/>
      <c r="L722" s="134"/>
      <c r="M722" s="136"/>
      <c r="N722" s="137"/>
      <c r="O722" s="137"/>
      <c r="P722" s="137"/>
      <c r="Q722" s="137"/>
      <c r="R722" s="137"/>
      <c r="S722" s="137"/>
      <c r="T722" s="138"/>
      <c r="AT722" s="135" t="s">
        <v>179</v>
      </c>
      <c r="AU722" s="135" t="s">
        <v>78</v>
      </c>
      <c r="AV722" s="13" t="s">
        <v>76</v>
      </c>
      <c r="AW722" s="13" t="s">
        <v>30</v>
      </c>
      <c r="AX722" s="13" t="s">
        <v>68</v>
      </c>
      <c r="AY722" s="135" t="s">
        <v>168</v>
      </c>
    </row>
    <row r="723" spans="1:51" s="14" customFormat="1" ht="12">
      <c r="A723" s="311"/>
      <c r="B723" s="312"/>
      <c r="C723" s="311"/>
      <c r="D723" s="308" t="s">
        <v>179</v>
      </c>
      <c r="E723" s="313" t="s">
        <v>3</v>
      </c>
      <c r="F723" s="314" t="s">
        <v>2635</v>
      </c>
      <c r="G723" s="311"/>
      <c r="H723" s="315">
        <v>29.971</v>
      </c>
      <c r="I723" s="268"/>
      <c r="J723" s="311"/>
      <c r="K723" s="311"/>
      <c r="L723" s="139"/>
      <c r="M723" s="141"/>
      <c r="N723" s="142"/>
      <c r="O723" s="142"/>
      <c r="P723" s="142"/>
      <c r="Q723" s="142"/>
      <c r="R723" s="142"/>
      <c r="S723" s="142"/>
      <c r="T723" s="143"/>
      <c r="AT723" s="140" t="s">
        <v>179</v>
      </c>
      <c r="AU723" s="140" t="s">
        <v>78</v>
      </c>
      <c r="AV723" s="14" t="s">
        <v>78</v>
      </c>
      <c r="AW723" s="14" t="s">
        <v>30</v>
      </c>
      <c r="AX723" s="14" t="s">
        <v>68</v>
      </c>
      <c r="AY723" s="140" t="s">
        <v>168</v>
      </c>
    </row>
    <row r="724" spans="1:51" s="14" customFormat="1" ht="12">
      <c r="A724" s="311"/>
      <c r="B724" s="312"/>
      <c r="C724" s="311"/>
      <c r="D724" s="308" t="s">
        <v>179</v>
      </c>
      <c r="E724" s="313" t="s">
        <v>3</v>
      </c>
      <c r="F724" s="314" t="s">
        <v>2636</v>
      </c>
      <c r="G724" s="311"/>
      <c r="H724" s="315">
        <v>0.258</v>
      </c>
      <c r="I724" s="268"/>
      <c r="J724" s="311"/>
      <c r="K724" s="311"/>
      <c r="L724" s="139"/>
      <c r="M724" s="141"/>
      <c r="N724" s="142"/>
      <c r="O724" s="142"/>
      <c r="P724" s="142"/>
      <c r="Q724" s="142"/>
      <c r="R724" s="142"/>
      <c r="S724" s="142"/>
      <c r="T724" s="143"/>
      <c r="AT724" s="140" t="s">
        <v>179</v>
      </c>
      <c r="AU724" s="140" t="s">
        <v>78</v>
      </c>
      <c r="AV724" s="14" t="s">
        <v>78</v>
      </c>
      <c r="AW724" s="14" t="s">
        <v>30</v>
      </c>
      <c r="AX724" s="14" t="s">
        <v>68</v>
      </c>
      <c r="AY724" s="140" t="s">
        <v>168</v>
      </c>
    </row>
    <row r="725" spans="1:51" s="14" customFormat="1" ht="12">
      <c r="A725" s="311"/>
      <c r="B725" s="312"/>
      <c r="C725" s="311"/>
      <c r="D725" s="308" t="s">
        <v>179</v>
      </c>
      <c r="E725" s="313" t="s">
        <v>3</v>
      </c>
      <c r="F725" s="314" t="s">
        <v>2637</v>
      </c>
      <c r="G725" s="311"/>
      <c r="H725" s="315">
        <v>-1.7</v>
      </c>
      <c r="I725" s="268"/>
      <c r="J725" s="311"/>
      <c r="K725" s="311"/>
      <c r="L725" s="139"/>
      <c r="M725" s="141"/>
      <c r="N725" s="142"/>
      <c r="O725" s="142"/>
      <c r="P725" s="142"/>
      <c r="Q725" s="142"/>
      <c r="R725" s="142"/>
      <c r="S725" s="142"/>
      <c r="T725" s="143"/>
      <c r="AT725" s="140" t="s">
        <v>179</v>
      </c>
      <c r="AU725" s="140" t="s">
        <v>78</v>
      </c>
      <c r="AV725" s="14" t="s">
        <v>78</v>
      </c>
      <c r="AW725" s="14" t="s">
        <v>30</v>
      </c>
      <c r="AX725" s="14" t="s">
        <v>68</v>
      </c>
      <c r="AY725" s="140" t="s">
        <v>168</v>
      </c>
    </row>
    <row r="726" spans="1:51" s="14" customFormat="1" ht="12">
      <c r="A726" s="311"/>
      <c r="B726" s="312"/>
      <c r="C726" s="311"/>
      <c r="D726" s="308" t="s">
        <v>179</v>
      </c>
      <c r="E726" s="313" t="s">
        <v>3</v>
      </c>
      <c r="F726" s="314" t="s">
        <v>2638</v>
      </c>
      <c r="G726" s="311"/>
      <c r="H726" s="315">
        <v>1.482</v>
      </c>
      <c r="I726" s="268"/>
      <c r="J726" s="311"/>
      <c r="K726" s="311"/>
      <c r="L726" s="139"/>
      <c r="M726" s="141"/>
      <c r="N726" s="142"/>
      <c r="O726" s="142"/>
      <c r="P726" s="142"/>
      <c r="Q726" s="142"/>
      <c r="R726" s="142"/>
      <c r="S726" s="142"/>
      <c r="T726" s="143"/>
      <c r="AT726" s="140" t="s">
        <v>179</v>
      </c>
      <c r="AU726" s="140" t="s">
        <v>78</v>
      </c>
      <c r="AV726" s="14" t="s">
        <v>78</v>
      </c>
      <c r="AW726" s="14" t="s">
        <v>30</v>
      </c>
      <c r="AX726" s="14" t="s">
        <v>68</v>
      </c>
      <c r="AY726" s="140" t="s">
        <v>168</v>
      </c>
    </row>
    <row r="727" spans="1:51" s="15" customFormat="1" ht="12">
      <c r="A727" s="316"/>
      <c r="B727" s="317"/>
      <c r="C727" s="316"/>
      <c r="D727" s="308" t="s">
        <v>179</v>
      </c>
      <c r="E727" s="318" t="s">
        <v>3</v>
      </c>
      <c r="F727" s="319" t="s">
        <v>186</v>
      </c>
      <c r="G727" s="316"/>
      <c r="H727" s="320">
        <v>227.331</v>
      </c>
      <c r="I727" s="269"/>
      <c r="J727" s="316"/>
      <c r="K727" s="316"/>
      <c r="L727" s="144"/>
      <c r="M727" s="146"/>
      <c r="N727" s="147"/>
      <c r="O727" s="147"/>
      <c r="P727" s="147"/>
      <c r="Q727" s="147"/>
      <c r="R727" s="147"/>
      <c r="S727" s="147"/>
      <c r="T727" s="148"/>
      <c r="AT727" s="145" t="s">
        <v>179</v>
      </c>
      <c r="AU727" s="145" t="s">
        <v>78</v>
      </c>
      <c r="AV727" s="15" t="s">
        <v>175</v>
      </c>
      <c r="AW727" s="15" t="s">
        <v>30</v>
      </c>
      <c r="AX727" s="15" t="s">
        <v>76</v>
      </c>
      <c r="AY727" s="145" t="s">
        <v>168</v>
      </c>
    </row>
    <row r="728" spans="1:65" s="2" customFormat="1" ht="16.5" customHeight="1">
      <c r="A728" s="273"/>
      <c r="B728" s="276"/>
      <c r="C728" s="298" t="s">
        <v>881</v>
      </c>
      <c r="D728" s="298" t="s">
        <v>170</v>
      </c>
      <c r="E728" s="299" t="s">
        <v>2639</v>
      </c>
      <c r="F728" s="300" t="s">
        <v>2640</v>
      </c>
      <c r="G728" s="301" t="s">
        <v>263</v>
      </c>
      <c r="H728" s="302">
        <v>227.331</v>
      </c>
      <c r="I728" s="266"/>
      <c r="J728" s="303">
        <f>ROUND(I728*H728,2)</f>
        <v>0</v>
      </c>
      <c r="K728" s="300" t="s">
        <v>174</v>
      </c>
      <c r="L728" s="32"/>
      <c r="M728" s="126" t="s">
        <v>3</v>
      </c>
      <c r="N728" s="127" t="s">
        <v>39</v>
      </c>
      <c r="O728" s="128">
        <v>0.22</v>
      </c>
      <c r="P728" s="128">
        <f>O728*H728</f>
        <v>50.01282</v>
      </c>
      <c r="Q728" s="128">
        <v>0</v>
      </c>
      <c r="R728" s="128">
        <f>Q728*H728</f>
        <v>0</v>
      </c>
      <c r="S728" s="128">
        <v>0.014</v>
      </c>
      <c r="T728" s="129">
        <f>S728*H728</f>
        <v>3.1826339999999997</v>
      </c>
      <c r="U728" s="31"/>
      <c r="V728" s="31"/>
      <c r="W728" s="31"/>
      <c r="X728" s="31"/>
      <c r="Y728" s="31"/>
      <c r="Z728" s="31"/>
      <c r="AA728" s="31"/>
      <c r="AB728" s="31"/>
      <c r="AC728" s="31"/>
      <c r="AD728" s="31"/>
      <c r="AE728" s="31"/>
      <c r="AR728" s="130" t="s">
        <v>175</v>
      </c>
      <c r="AT728" s="130" t="s">
        <v>170</v>
      </c>
      <c r="AU728" s="130" t="s">
        <v>78</v>
      </c>
      <c r="AY728" s="19" t="s">
        <v>168</v>
      </c>
      <c r="BE728" s="131">
        <f>IF(N728="základní",J728,0)</f>
        <v>0</v>
      </c>
      <c r="BF728" s="131">
        <f>IF(N728="snížená",J728,0)</f>
        <v>0</v>
      </c>
      <c r="BG728" s="131">
        <f>IF(N728="zákl. přenesená",J728,0)</f>
        <v>0</v>
      </c>
      <c r="BH728" s="131">
        <f>IF(N728="sníž. přenesená",J728,0)</f>
        <v>0</v>
      </c>
      <c r="BI728" s="131">
        <f>IF(N728="nulová",J728,0)</f>
        <v>0</v>
      </c>
      <c r="BJ728" s="19" t="s">
        <v>76</v>
      </c>
      <c r="BK728" s="131">
        <f>ROUND(I728*H728,2)</f>
        <v>0</v>
      </c>
      <c r="BL728" s="19" t="s">
        <v>175</v>
      </c>
      <c r="BM728" s="130" t="s">
        <v>2641</v>
      </c>
    </row>
    <row r="729" spans="1:47" s="2" customFormat="1" ht="12">
      <c r="A729" s="273"/>
      <c r="B729" s="276"/>
      <c r="C729" s="273"/>
      <c r="D729" s="304" t="s">
        <v>177</v>
      </c>
      <c r="E729" s="273"/>
      <c r="F729" s="305" t="s">
        <v>2642</v>
      </c>
      <c r="G729" s="273"/>
      <c r="H729" s="273"/>
      <c r="I729" s="263"/>
      <c r="J729" s="273"/>
      <c r="K729" s="273"/>
      <c r="L729" s="32"/>
      <c r="M729" s="132"/>
      <c r="N729" s="133"/>
      <c r="O729" s="50"/>
      <c r="P729" s="50"/>
      <c r="Q729" s="50"/>
      <c r="R729" s="50"/>
      <c r="S729" s="50"/>
      <c r="T729" s="51"/>
      <c r="U729" s="31"/>
      <c r="V729" s="31"/>
      <c r="W729" s="31"/>
      <c r="X729" s="31"/>
      <c r="Y729" s="31"/>
      <c r="Z729" s="31"/>
      <c r="AA729" s="31"/>
      <c r="AB729" s="31"/>
      <c r="AC729" s="31"/>
      <c r="AD729" s="31"/>
      <c r="AE729" s="31"/>
      <c r="AT729" s="19" t="s">
        <v>177</v>
      </c>
      <c r="AU729" s="19" t="s">
        <v>78</v>
      </c>
    </row>
    <row r="730" spans="1:51" s="13" customFormat="1" ht="12">
      <c r="A730" s="306"/>
      <c r="B730" s="307"/>
      <c r="C730" s="306"/>
      <c r="D730" s="308" t="s">
        <v>179</v>
      </c>
      <c r="E730" s="309" t="s">
        <v>3</v>
      </c>
      <c r="F730" s="310" t="s">
        <v>2093</v>
      </c>
      <c r="G730" s="306"/>
      <c r="H730" s="309" t="s">
        <v>3</v>
      </c>
      <c r="I730" s="267"/>
      <c r="J730" s="306"/>
      <c r="K730" s="306"/>
      <c r="L730" s="134"/>
      <c r="M730" s="136"/>
      <c r="N730" s="137"/>
      <c r="O730" s="137"/>
      <c r="P730" s="137"/>
      <c r="Q730" s="137"/>
      <c r="R730" s="137"/>
      <c r="S730" s="137"/>
      <c r="T730" s="138"/>
      <c r="AT730" s="135" t="s">
        <v>179</v>
      </c>
      <c r="AU730" s="135" t="s">
        <v>78</v>
      </c>
      <c r="AV730" s="13" t="s">
        <v>76</v>
      </c>
      <c r="AW730" s="13" t="s">
        <v>30</v>
      </c>
      <c r="AX730" s="13" t="s">
        <v>68</v>
      </c>
      <c r="AY730" s="135" t="s">
        <v>168</v>
      </c>
    </row>
    <row r="731" spans="1:51" s="14" customFormat="1" ht="12">
      <c r="A731" s="311"/>
      <c r="B731" s="312"/>
      <c r="C731" s="311"/>
      <c r="D731" s="308" t="s">
        <v>179</v>
      </c>
      <c r="E731" s="313" t="s">
        <v>3</v>
      </c>
      <c r="F731" s="314" t="s">
        <v>2643</v>
      </c>
      <c r="G731" s="311"/>
      <c r="H731" s="315">
        <v>227.331</v>
      </c>
      <c r="I731" s="268"/>
      <c r="J731" s="311"/>
      <c r="K731" s="311"/>
      <c r="L731" s="139"/>
      <c r="M731" s="141"/>
      <c r="N731" s="142"/>
      <c r="O731" s="142"/>
      <c r="P731" s="142"/>
      <c r="Q731" s="142"/>
      <c r="R731" s="142"/>
      <c r="S731" s="142"/>
      <c r="T731" s="143"/>
      <c r="AT731" s="140" t="s">
        <v>179</v>
      </c>
      <c r="AU731" s="140" t="s">
        <v>78</v>
      </c>
      <c r="AV731" s="14" t="s">
        <v>78</v>
      </c>
      <c r="AW731" s="14" t="s">
        <v>30</v>
      </c>
      <c r="AX731" s="14" t="s">
        <v>76</v>
      </c>
      <c r="AY731" s="140" t="s">
        <v>168</v>
      </c>
    </row>
    <row r="732" spans="1:65" s="2" customFormat="1" ht="24.2" customHeight="1">
      <c r="A732" s="273"/>
      <c r="B732" s="276"/>
      <c r="C732" s="298" t="s">
        <v>887</v>
      </c>
      <c r="D732" s="298" t="s">
        <v>170</v>
      </c>
      <c r="E732" s="299" t="s">
        <v>2644</v>
      </c>
      <c r="F732" s="300" t="s">
        <v>2645</v>
      </c>
      <c r="G732" s="301" t="s">
        <v>263</v>
      </c>
      <c r="H732" s="302">
        <v>40</v>
      </c>
      <c r="I732" s="266"/>
      <c r="J732" s="303">
        <f>ROUND(I732*H732,2)</f>
        <v>0</v>
      </c>
      <c r="K732" s="300" t="s">
        <v>174</v>
      </c>
      <c r="L732" s="32"/>
      <c r="M732" s="126" t="s">
        <v>3</v>
      </c>
      <c r="N732" s="127" t="s">
        <v>39</v>
      </c>
      <c r="O732" s="128">
        <v>0.3</v>
      </c>
      <c r="P732" s="128">
        <f>O732*H732</f>
        <v>12</v>
      </c>
      <c r="Q732" s="128">
        <v>0</v>
      </c>
      <c r="R732" s="128">
        <f>Q732*H732</f>
        <v>0</v>
      </c>
      <c r="S732" s="128">
        <v>0.068</v>
      </c>
      <c r="T732" s="129">
        <f>S732*H732</f>
        <v>2.72</v>
      </c>
      <c r="U732" s="31"/>
      <c r="V732" s="31"/>
      <c r="W732" s="31"/>
      <c r="X732" s="31"/>
      <c r="Y732" s="31"/>
      <c r="Z732" s="31"/>
      <c r="AA732" s="31"/>
      <c r="AB732" s="31"/>
      <c r="AC732" s="31"/>
      <c r="AD732" s="31"/>
      <c r="AE732" s="31"/>
      <c r="AR732" s="130" t="s">
        <v>175</v>
      </c>
      <c r="AT732" s="130" t="s">
        <v>170</v>
      </c>
      <c r="AU732" s="130" t="s">
        <v>78</v>
      </c>
      <c r="AY732" s="19" t="s">
        <v>168</v>
      </c>
      <c r="BE732" s="131">
        <f>IF(N732="základní",J732,0)</f>
        <v>0</v>
      </c>
      <c r="BF732" s="131">
        <f>IF(N732="snížená",J732,0)</f>
        <v>0</v>
      </c>
      <c r="BG732" s="131">
        <f>IF(N732="zákl. přenesená",J732,0)</f>
        <v>0</v>
      </c>
      <c r="BH732" s="131">
        <f>IF(N732="sníž. přenesená",J732,0)</f>
        <v>0</v>
      </c>
      <c r="BI732" s="131">
        <f>IF(N732="nulová",J732,0)</f>
        <v>0</v>
      </c>
      <c r="BJ732" s="19" t="s">
        <v>76</v>
      </c>
      <c r="BK732" s="131">
        <f>ROUND(I732*H732,2)</f>
        <v>0</v>
      </c>
      <c r="BL732" s="19" t="s">
        <v>175</v>
      </c>
      <c r="BM732" s="130" t="s">
        <v>2646</v>
      </c>
    </row>
    <row r="733" spans="1:47" s="2" customFormat="1" ht="12">
      <c r="A733" s="273"/>
      <c r="B733" s="276"/>
      <c r="C733" s="273"/>
      <c r="D733" s="304" t="s">
        <v>177</v>
      </c>
      <c r="E733" s="273"/>
      <c r="F733" s="305" t="s">
        <v>2647</v>
      </c>
      <c r="G733" s="273"/>
      <c r="H733" s="273"/>
      <c r="I733" s="263"/>
      <c r="J733" s="273"/>
      <c r="K733" s="273"/>
      <c r="L733" s="32"/>
      <c r="M733" s="132"/>
      <c r="N733" s="133"/>
      <c r="O733" s="50"/>
      <c r="P733" s="50"/>
      <c r="Q733" s="50"/>
      <c r="R733" s="50"/>
      <c r="S733" s="50"/>
      <c r="T733" s="51"/>
      <c r="U733" s="31"/>
      <c r="V733" s="31"/>
      <c r="W733" s="31"/>
      <c r="X733" s="31"/>
      <c r="Y733" s="31"/>
      <c r="Z733" s="31"/>
      <c r="AA733" s="31"/>
      <c r="AB733" s="31"/>
      <c r="AC733" s="31"/>
      <c r="AD733" s="31"/>
      <c r="AE733" s="31"/>
      <c r="AT733" s="19" t="s">
        <v>177</v>
      </c>
      <c r="AU733" s="19" t="s">
        <v>78</v>
      </c>
    </row>
    <row r="734" spans="1:51" s="13" customFormat="1" ht="12">
      <c r="A734" s="306"/>
      <c r="B734" s="307"/>
      <c r="C734" s="306"/>
      <c r="D734" s="308" t="s">
        <v>179</v>
      </c>
      <c r="E734" s="309" t="s">
        <v>3</v>
      </c>
      <c r="F734" s="310" t="s">
        <v>2093</v>
      </c>
      <c r="G734" s="306"/>
      <c r="H734" s="309" t="s">
        <v>3</v>
      </c>
      <c r="I734" s="267"/>
      <c r="J734" s="306"/>
      <c r="K734" s="306"/>
      <c r="L734" s="134"/>
      <c r="M734" s="136"/>
      <c r="N734" s="137"/>
      <c r="O734" s="137"/>
      <c r="P734" s="137"/>
      <c r="Q734" s="137"/>
      <c r="R734" s="137"/>
      <c r="S734" s="137"/>
      <c r="T734" s="138"/>
      <c r="AT734" s="135" t="s">
        <v>179</v>
      </c>
      <c r="AU734" s="135" t="s">
        <v>78</v>
      </c>
      <c r="AV734" s="13" t="s">
        <v>76</v>
      </c>
      <c r="AW734" s="13" t="s">
        <v>30</v>
      </c>
      <c r="AX734" s="13" t="s">
        <v>68</v>
      </c>
      <c r="AY734" s="135" t="s">
        <v>168</v>
      </c>
    </row>
    <row r="735" spans="1:51" s="14" customFormat="1" ht="12">
      <c r="A735" s="311"/>
      <c r="B735" s="312"/>
      <c r="C735" s="311"/>
      <c r="D735" s="308" t="s">
        <v>179</v>
      </c>
      <c r="E735" s="313" t="s">
        <v>3</v>
      </c>
      <c r="F735" s="314" t="s">
        <v>2648</v>
      </c>
      <c r="G735" s="311"/>
      <c r="H735" s="315">
        <v>26</v>
      </c>
      <c r="I735" s="268"/>
      <c r="J735" s="311"/>
      <c r="K735" s="311"/>
      <c r="L735" s="139"/>
      <c r="M735" s="141"/>
      <c r="N735" s="142"/>
      <c r="O735" s="142"/>
      <c r="P735" s="142"/>
      <c r="Q735" s="142"/>
      <c r="R735" s="142"/>
      <c r="S735" s="142"/>
      <c r="T735" s="143"/>
      <c r="AT735" s="140" t="s">
        <v>179</v>
      </c>
      <c r="AU735" s="140" t="s">
        <v>78</v>
      </c>
      <c r="AV735" s="14" t="s">
        <v>78</v>
      </c>
      <c r="AW735" s="14" t="s">
        <v>30</v>
      </c>
      <c r="AX735" s="14" t="s">
        <v>68</v>
      </c>
      <c r="AY735" s="140" t="s">
        <v>168</v>
      </c>
    </row>
    <row r="736" spans="1:51" s="14" customFormat="1" ht="12">
      <c r="A736" s="311"/>
      <c r="B736" s="312"/>
      <c r="C736" s="311"/>
      <c r="D736" s="308" t="s">
        <v>179</v>
      </c>
      <c r="E736" s="313" t="s">
        <v>3</v>
      </c>
      <c r="F736" s="314" t="s">
        <v>2649</v>
      </c>
      <c r="G736" s="311"/>
      <c r="H736" s="315">
        <v>14</v>
      </c>
      <c r="I736" s="268"/>
      <c r="J736" s="311"/>
      <c r="K736" s="311"/>
      <c r="L736" s="139"/>
      <c r="M736" s="141"/>
      <c r="N736" s="142"/>
      <c r="O736" s="142"/>
      <c r="P736" s="142"/>
      <c r="Q736" s="142"/>
      <c r="R736" s="142"/>
      <c r="S736" s="142"/>
      <c r="T736" s="143"/>
      <c r="AT736" s="140" t="s">
        <v>179</v>
      </c>
      <c r="AU736" s="140" t="s">
        <v>78</v>
      </c>
      <c r="AV736" s="14" t="s">
        <v>78</v>
      </c>
      <c r="AW736" s="14" t="s">
        <v>30</v>
      </c>
      <c r="AX736" s="14" t="s">
        <v>68</v>
      </c>
      <c r="AY736" s="140" t="s">
        <v>168</v>
      </c>
    </row>
    <row r="737" spans="1:51" s="15" customFormat="1" ht="12">
      <c r="A737" s="316"/>
      <c r="B737" s="317"/>
      <c r="C737" s="316"/>
      <c r="D737" s="308" t="s">
        <v>179</v>
      </c>
      <c r="E737" s="318" t="s">
        <v>3</v>
      </c>
      <c r="F737" s="319" t="s">
        <v>186</v>
      </c>
      <c r="G737" s="316"/>
      <c r="H737" s="320">
        <v>40</v>
      </c>
      <c r="I737" s="269"/>
      <c r="J737" s="316"/>
      <c r="K737" s="316"/>
      <c r="L737" s="144"/>
      <c r="M737" s="146"/>
      <c r="N737" s="147"/>
      <c r="O737" s="147"/>
      <c r="P737" s="147"/>
      <c r="Q737" s="147"/>
      <c r="R737" s="147"/>
      <c r="S737" s="147"/>
      <c r="T737" s="148"/>
      <c r="AT737" s="145" t="s">
        <v>179</v>
      </c>
      <c r="AU737" s="145" t="s">
        <v>78</v>
      </c>
      <c r="AV737" s="15" t="s">
        <v>175</v>
      </c>
      <c r="AW737" s="15" t="s">
        <v>30</v>
      </c>
      <c r="AX737" s="15" t="s">
        <v>76</v>
      </c>
      <c r="AY737" s="145" t="s">
        <v>168</v>
      </c>
    </row>
    <row r="738" spans="1:63" s="12" customFormat="1" ht="22.9" customHeight="1">
      <c r="A738" s="291"/>
      <c r="B738" s="292"/>
      <c r="C738" s="291"/>
      <c r="D738" s="293" t="s">
        <v>67</v>
      </c>
      <c r="E738" s="296" t="s">
        <v>937</v>
      </c>
      <c r="F738" s="296" t="s">
        <v>2650</v>
      </c>
      <c r="G738" s="291"/>
      <c r="H738" s="291"/>
      <c r="I738" s="271"/>
      <c r="J738" s="297">
        <f>BK738</f>
        <v>0</v>
      </c>
      <c r="K738" s="291"/>
      <c r="L738" s="118"/>
      <c r="M738" s="120"/>
      <c r="N738" s="121"/>
      <c r="O738" s="121"/>
      <c r="P738" s="122">
        <f>SUM(P739:P741)</f>
        <v>2.059</v>
      </c>
      <c r="Q738" s="121"/>
      <c r="R738" s="122">
        <f>SUM(R739:R741)</f>
        <v>0.00132</v>
      </c>
      <c r="S738" s="121"/>
      <c r="T738" s="123">
        <f>SUM(T739:T741)</f>
        <v>0.001</v>
      </c>
      <c r="AR738" s="119" t="s">
        <v>76</v>
      </c>
      <c r="AT738" s="124" t="s">
        <v>67</v>
      </c>
      <c r="AU738" s="124" t="s">
        <v>76</v>
      </c>
      <c r="AY738" s="119" t="s">
        <v>168</v>
      </c>
      <c r="BK738" s="125">
        <f>SUM(BK739:BK741)</f>
        <v>0</v>
      </c>
    </row>
    <row r="739" spans="1:65" s="2" customFormat="1" ht="24.2" customHeight="1">
      <c r="A739" s="273"/>
      <c r="B739" s="276"/>
      <c r="C739" s="298" t="s">
        <v>893</v>
      </c>
      <c r="D739" s="298" t="s">
        <v>170</v>
      </c>
      <c r="E739" s="299" t="s">
        <v>2651</v>
      </c>
      <c r="F739" s="300" t="s">
        <v>2652</v>
      </c>
      <c r="G739" s="301" t="s">
        <v>2653</v>
      </c>
      <c r="H739" s="302">
        <v>1</v>
      </c>
      <c r="I739" s="266"/>
      <c r="J739" s="303">
        <f>ROUND(I739*H739,2)</f>
        <v>0</v>
      </c>
      <c r="K739" s="300" t="s">
        <v>174</v>
      </c>
      <c r="L739" s="32"/>
      <c r="M739" s="126" t="s">
        <v>3</v>
      </c>
      <c r="N739" s="127" t="s">
        <v>39</v>
      </c>
      <c r="O739" s="128">
        <v>2.059</v>
      </c>
      <c r="P739" s="128">
        <f>O739*H739</f>
        <v>2.059</v>
      </c>
      <c r="Q739" s="128">
        <v>0.00132</v>
      </c>
      <c r="R739" s="128">
        <f>Q739*H739</f>
        <v>0.00132</v>
      </c>
      <c r="S739" s="128">
        <v>0.001</v>
      </c>
      <c r="T739" s="129">
        <f>S739*H739</f>
        <v>0.001</v>
      </c>
      <c r="U739" s="31"/>
      <c r="V739" s="31"/>
      <c r="W739" s="31"/>
      <c r="X739" s="31"/>
      <c r="Y739" s="31"/>
      <c r="Z739" s="31"/>
      <c r="AA739" s="31"/>
      <c r="AB739" s="31"/>
      <c r="AC739" s="31"/>
      <c r="AD739" s="31"/>
      <c r="AE739" s="31"/>
      <c r="AR739" s="130" t="s">
        <v>175</v>
      </c>
      <c r="AT739" s="130" t="s">
        <v>170</v>
      </c>
      <c r="AU739" s="130" t="s">
        <v>78</v>
      </c>
      <c r="AY739" s="19" t="s">
        <v>168</v>
      </c>
      <c r="BE739" s="131">
        <f>IF(N739="základní",J739,0)</f>
        <v>0</v>
      </c>
      <c r="BF739" s="131">
        <f>IF(N739="snížená",J739,0)</f>
        <v>0</v>
      </c>
      <c r="BG739" s="131">
        <f>IF(N739="zákl. přenesená",J739,0)</f>
        <v>0</v>
      </c>
      <c r="BH739" s="131">
        <f>IF(N739="sníž. přenesená",J739,0)</f>
        <v>0</v>
      </c>
      <c r="BI739" s="131">
        <f>IF(N739="nulová",J739,0)</f>
        <v>0</v>
      </c>
      <c r="BJ739" s="19" t="s">
        <v>76</v>
      </c>
      <c r="BK739" s="131">
        <f>ROUND(I739*H739,2)</f>
        <v>0</v>
      </c>
      <c r="BL739" s="19" t="s">
        <v>175</v>
      </c>
      <c r="BM739" s="130" t="s">
        <v>2654</v>
      </c>
    </row>
    <row r="740" spans="1:47" s="2" customFormat="1" ht="12">
      <c r="A740" s="273"/>
      <c r="B740" s="276"/>
      <c r="C740" s="273"/>
      <c r="D740" s="304" t="s">
        <v>177</v>
      </c>
      <c r="E740" s="273"/>
      <c r="F740" s="305" t="s">
        <v>2655</v>
      </c>
      <c r="G740" s="273"/>
      <c r="H740" s="273"/>
      <c r="I740" s="263"/>
      <c r="J740" s="273"/>
      <c r="K740" s="273"/>
      <c r="L740" s="32"/>
      <c r="M740" s="132"/>
      <c r="N740" s="133"/>
      <c r="O740" s="50"/>
      <c r="P740" s="50"/>
      <c r="Q740" s="50"/>
      <c r="R740" s="50"/>
      <c r="S740" s="50"/>
      <c r="T740" s="51"/>
      <c r="U740" s="31"/>
      <c r="V740" s="31"/>
      <c r="W740" s="31"/>
      <c r="X740" s="31"/>
      <c r="Y740" s="31"/>
      <c r="Z740" s="31"/>
      <c r="AA740" s="31"/>
      <c r="AB740" s="31"/>
      <c r="AC740" s="31"/>
      <c r="AD740" s="31"/>
      <c r="AE740" s="31"/>
      <c r="AT740" s="19" t="s">
        <v>177</v>
      </c>
      <c r="AU740" s="19" t="s">
        <v>78</v>
      </c>
    </row>
    <row r="741" spans="1:51" s="14" customFormat="1" ht="12">
      <c r="A741" s="311"/>
      <c r="B741" s="312"/>
      <c r="C741" s="311"/>
      <c r="D741" s="308" t="s">
        <v>179</v>
      </c>
      <c r="E741" s="313" t="s">
        <v>3</v>
      </c>
      <c r="F741" s="314" t="s">
        <v>2656</v>
      </c>
      <c r="G741" s="311"/>
      <c r="H741" s="315">
        <v>1</v>
      </c>
      <c r="I741" s="268"/>
      <c r="J741" s="311"/>
      <c r="K741" s="311"/>
      <c r="L741" s="139"/>
      <c r="M741" s="141"/>
      <c r="N741" s="142"/>
      <c r="O741" s="142"/>
      <c r="P741" s="142"/>
      <c r="Q741" s="142"/>
      <c r="R741" s="142"/>
      <c r="S741" s="142"/>
      <c r="T741" s="143"/>
      <c r="AT741" s="140" t="s">
        <v>179</v>
      </c>
      <c r="AU741" s="140" t="s">
        <v>78</v>
      </c>
      <c r="AV741" s="14" t="s">
        <v>78</v>
      </c>
      <c r="AW741" s="14" t="s">
        <v>30</v>
      </c>
      <c r="AX741" s="14" t="s">
        <v>76</v>
      </c>
      <c r="AY741" s="140" t="s">
        <v>168</v>
      </c>
    </row>
    <row r="742" spans="1:63" s="12" customFormat="1" ht="22.9" customHeight="1">
      <c r="A742" s="291"/>
      <c r="B742" s="292"/>
      <c r="C742" s="291"/>
      <c r="D742" s="293" t="s">
        <v>67</v>
      </c>
      <c r="E742" s="296" t="s">
        <v>729</v>
      </c>
      <c r="F742" s="296" t="s">
        <v>730</v>
      </c>
      <c r="G742" s="291"/>
      <c r="H742" s="291"/>
      <c r="I742" s="271"/>
      <c r="J742" s="297">
        <f>BK742</f>
        <v>0</v>
      </c>
      <c r="K742" s="291"/>
      <c r="L742" s="118"/>
      <c r="M742" s="120"/>
      <c r="N742" s="121"/>
      <c r="O742" s="121"/>
      <c r="P742" s="122">
        <f>SUM(P743:P751)</f>
        <v>127.86667299999999</v>
      </c>
      <c r="Q742" s="121"/>
      <c r="R742" s="122">
        <f>SUM(R743:R751)</f>
        <v>0</v>
      </c>
      <c r="S742" s="121"/>
      <c r="T742" s="123">
        <f>SUM(T743:T751)</f>
        <v>0</v>
      </c>
      <c r="AR742" s="119" t="s">
        <v>76</v>
      </c>
      <c r="AT742" s="124" t="s">
        <v>67</v>
      </c>
      <c r="AU742" s="124" t="s">
        <v>76</v>
      </c>
      <c r="AY742" s="119" t="s">
        <v>168</v>
      </c>
      <c r="BK742" s="125">
        <f>SUM(BK743:BK751)</f>
        <v>0</v>
      </c>
    </row>
    <row r="743" spans="1:65" s="2" customFormat="1" ht="24.2" customHeight="1">
      <c r="A743" s="273"/>
      <c r="B743" s="276"/>
      <c r="C743" s="298" t="s">
        <v>901</v>
      </c>
      <c r="D743" s="298" t="s">
        <v>170</v>
      </c>
      <c r="E743" s="299" t="s">
        <v>2657</v>
      </c>
      <c r="F743" s="300" t="s">
        <v>2658</v>
      </c>
      <c r="G743" s="301" t="s">
        <v>231</v>
      </c>
      <c r="H743" s="302">
        <v>48.637</v>
      </c>
      <c r="I743" s="266"/>
      <c r="J743" s="303">
        <f>ROUND(I743*H743,2)</f>
        <v>0</v>
      </c>
      <c r="K743" s="300" t="s">
        <v>174</v>
      </c>
      <c r="L743" s="32"/>
      <c r="M743" s="126" t="s">
        <v>3</v>
      </c>
      <c r="N743" s="127" t="s">
        <v>39</v>
      </c>
      <c r="O743" s="128">
        <v>2.42</v>
      </c>
      <c r="P743" s="128">
        <f>O743*H743</f>
        <v>117.70154</v>
      </c>
      <c r="Q743" s="128">
        <v>0</v>
      </c>
      <c r="R743" s="128">
        <f>Q743*H743</f>
        <v>0</v>
      </c>
      <c r="S743" s="128">
        <v>0</v>
      </c>
      <c r="T743" s="129">
        <f>S743*H743</f>
        <v>0</v>
      </c>
      <c r="U743" s="31"/>
      <c r="V743" s="31"/>
      <c r="W743" s="31"/>
      <c r="X743" s="31"/>
      <c r="Y743" s="31"/>
      <c r="Z743" s="31"/>
      <c r="AA743" s="31"/>
      <c r="AB743" s="31"/>
      <c r="AC743" s="31"/>
      <c r="AD743" s="31"/>
      <c r="AE743" s="31"/>
      <c r="AR743" s="130" t="s">
        <v>175</v>
      </c>
      <c r="AT743" s="130" t="s">
        <v>170</v>
      </c>
      <c r="AU743" s="130" t="s">
        <v>78</v>
      </c>
      <c r="AY743" s="19" t="s">
        <v>168</v>
      </c>
      <c r="BE743" s="131">
        <f>IF(N743="základní",J743,0)</f>
        <v>0</v>
      </c>
      <c r="BF743" s="131">
        <f>IF(N743="snížená",J743,0)</f>
        <v>0</v>
      </c>
      <c r="BG743" s="131">
        <f>IF(N743="zákl. přenesená",J743,0)</f>
        <v>0</v>
      </c>
      <c r="BH743" s="131">
        <f>IF(N743="sníž. přenesená",J743,0)</f>
        <v>0</v>
      </c>
      <c r="BI743" s="131">
        <f>IF(N743="nulová",J743,0)</f>
        <v>0</v>
      </c>
      <c r="BJ743" s="19" t="s">
        <v>76</v>
      </c>
      <c r="BK743" s="131">
        <f>ROUND(I743*H743,2)</f>
        <v>0</v>
      </c>
      <c r="BL743" s="19" t="s">
        <v>175</v>
      </c>
      <c r="BM743" s="130" t="s">
        <v>2659</v>
      </c>
    </row>
    <row r="744" spans="1:47" s="2" customFormat="1" ht="12">
      <c r="A744" s="273"/>
      <c r="B744" s="276"/>
      <c r="C744" s="273"/>
      <c r="D744" s="304" t="s">
        <v>177</v>
      </c>
      <c r="E744" s="273"/>
      <c r="F744" s="305" t="s">
        <v>2660</v>
      </c>
      <c r="G744" s="273"/>
      <c r="H744" s="273"/>
      <c r="I744" s="263"/>
      <c r="J744" s="273"/>
      <c r="K744" s="273"/>
      <c r="L744" s="32"/>
      <c r="M744" s="132"/>
      <c r="N744" s="133"/>
      <c r="O744" s="50"/>
      <c r="P744" s="50"/>
      <c r="Q744" s="50"/>
      <c r="R744" s="50"/>
      <c r="S744" s="50"/>
      <c r="T744" s="51"/>
      <c r="U744" s="31"/>
      <c r="V744" s="31"/>
      <c r="W744" s="31"/>
      <c r="X744" s="31"/>
      <c r="Y744" s="31"/>
      <c r="Z744" s="31"/>
      <c r="AA744" s="31"/>
      <c r="AB744" s="31"/>
      <c r="AC744" s="31"/>
      <c r="AD744" s="31"/>
      <c r="AE744" s="31"/>
      <c r="AT744" s="19" t="s">
        <v>177</v>
      </c>
      <c r="AU744" s="19" t="s">
        <v>78</v>
      </c>
    </row>
    <row r="745" spans="1:65" s="2" customFormat="1" ht="21.75" customHeight="1">
      <c r="A745" s="273"/>
      <c r="B745" s="276"/>
      <c r="C745" s="298" t="s">
        <v>623</v>
      </c>
      <c r="D745" s="298" t="s">
        <v>170</v>
      </c>
      <c r="E745" s="299" t="s">
        <v>737</v>
      </c>
      <c r="F745" s="300" t="s">
        <v>738</v>
      </c>
      <c r="G745" s="301" t="s">
        <v>231</v>
      </c>
      <c r="H745" s="302">
        <v>48.637</v>
      </c>
      <c r="I745" s="266"/>
      <c r="J745" s="303">
        <f>ROUND(I745*H745,2)</f>
        <v>0</v>
      </c>
      <c r="K745" s="300" t="s">
        <v>174</v>
      </c>
      <c r="L745" s="32"/>
      <c r="M745" s="126" t="s">
        <v>3</v>
      </c>
      <c r="N745" s="127" t="s">
        <v>39</v>
      </c>
      <c r="O745" s="128">
        <v>0.125</v>
      </c>
      <c r="P745" s="128">
        <f>O745*H745</f>
        <v>6.079625</v>
      </c>
      <c r="Q745" s="128">
        <v>0</v>
      </c>
      <c r="R745" s="128">
        <f>Q745*H745</f>
        <v>0</v>
      </c>
      <c r="S745" s="128">
        <v>0</v>
      </c>
      <c r="T745" s="129">
        <f>S745*H745</f>
        <v>0</v>
      </c>
      <c r="U745" s="31"/>
      <c r="V745" s="31"/>
      <c r="W745" s="31"/>
      <c r="X745" s="31"/>
      <c r="Y745" s="31"/>
      <c r="Z745" s="31"/>
      <c r="AA745" s="31"/>
      <c r="AB745" s="31"/>
      <c r="AC745" s="31"/>
      <c r="AD745" s="31"/>
      <c r="AE745" s="31"/>
      <c r="AR745" s="130" t="s">
        <v>175</v>
      </c>
      <c r="AT745" s="130" t="s">
        <v>170</v>
      </c>
      <c r="AU745" s="130" t="s">
        <v>78</v>
      </c>
      <c r="AY745" s="19" t="s">
        <v>168</v>
      </c>
      <c r="BE745" s="131">
        <f>IF(N745="základní",J745,0)</f>
        <v>0</v>
      </c>
      <c r="BF745" s="131">
        <f>IF(N745="snížená",J745,0)</f>
        <v>0</v>
      </c>
      <c r="BG745" s="131">
        <f>IF(N745="zákl. přenesená",J745,0)</f>
        <v>0</v>
      </c>
      <c r="BH745" s="131">
        <f>IF(N745="sníž. přenesená",J745,0)</f>
        <v>0</v>
      </c>
      <c r="BI745" s="131">
        <f>IF(N745="nulová",J745,0)</f>
        <v>0</v>
      </c>
      <c r="BJ745" s="19" t="s">
        <v>76</v>
      </c>
      <c r="BK745" s="131">
        <f>ROUND(I745*H745,2)</f>
        <v>0</v>
      </c>
      <c r="BL745" s="19" t="s">
        <v>175</v>
      </c>
      <c r="BM745" s="130" t="s">
        <v>2661</v>
      </c>
    </row>
    <row r="746" spans="1:47" s="2" customFormat="1" ht="12">
      <c r="A746" s="273"/>
      <c r="B746" s="276"/>
      <c r="C746" s="273"/>
      <c r="D746" s="304" t="s">
        <v>177</v>
      </c>
      <c r="E746" s="273"/>
      <c r="F746" s="305" t="s">
        <v>740</v>
      </c>
      <c r="G746" s="273"/>
      <c r="H746" s="273"/>
      <c r="I746" s="263"/>
      <c r="J746" s="273"/>
      <c r="K746" s="273"/>
      <c r="L746" s="32"/>
      <c r="M746" s="132"/>
      <c r="N746" s="133"/>
      <c r="O746" s="50"/>
      <c r="P746" s="50"/>
      <c r="Q746" s="50"/>
      <c r="R746" s="50"/>
      <c r="S746" s="50"/>
      <c r="T746" s="51"/>
      <c r="U746" s="31"/>
      <c r="V746" s="31"/>
      <c r="W746" s="31"/>
      <c r="X746" s="31"/>
      <c r="Y746" s="31"/>
      <c r="Z746" s="31"/>
      <c r="AA746" s="31"/>
      <c r="AB746" s="31"/>
      <c r="AC746" s="31"/>
      <c r="AD746" s="31"/>
      <c r="AE746" s="31"/>
      <c r="AT746" s="19" t="s">
        <v>177</v>
      </c>
      <c r="AU746" s="19" t="s">
        <v>78</v>
      </c>
    </row>
    <row r="747" spans="1:65" s="2" customFormat="1" ht="24.2" customHeight="1">
      <c r="A747" s="273"/>
      <c r="B747" s="276"/>
      <c r="C747" s="298" t="s">
        <v>683</v>
      </c>
      <c r="D747" s="298" t="s">
        <v>170</v>
      </c>
      <c r="E747" s="299" t="s">
        <v>742</v>
      </c>
      <c r="F747" s="300" t="s">
        <v>743</v>
      </c>
      <c r="G747" s="301" t="s">
        <v>231</v>
      </c>
      <c r="H747" s="302">
        <v>680.918</v>
      </c>
      <c r="I747" s="266"/>
      <c r="J747" s="303">
        <f>ROUND(I747*H747,2)</f>
        <v>0</v>
      </c>
      <c r="K747" s="300" t="s">
        <v>174</v>
      </c>
      <c r="L747" s="32"/>
      <c r="M747" s="126" t="s">
        <v>3</v>
      </c>
      <c r="N747" s="127" t="s">
        <v>39</v>
      </c>
      <c r="O747" s="128">
        <v>0.006</v>
      </c>
      <c r="P747" s="128">
        <f>O747*H747</f>
        <v>4.085508</v>
      </c>
      <c r="Q747" s="128">
        <v>0</v>
      </c>
      <c r="R747" s="128">
        <f>Q747*H747</f>
        <v>0</v>
      </c>
      <c r="S747" s="128">
        <v>0</v>
      </c>
      <c r="T747" s="129">
        <f>S747*H747</f>
        <v>0</v>
      </c>
      <c r="U747" s="31"/>
      <c r="V747" s="31"/>
      <c r="W747" s="31"/>
      <c r="X747" s="31"/>
      <c r="Y747" s="31"/>
      <c r="Z747" s="31"/>
      <c r="AA747" s="31"/>
      <c r="AB747" s="31"/>
      <c r="AC747" s="31"/>
      <c r="AD747" s="31"/>
      <c r="AE747" s="31"/>
      <c r="AR747" s="130" t="s">
        <v>175</v>
      </c>
      <c r="AT747" s="130" t="s">
        <v>170</v>
      </c>
      <c r="AU747" s="130" t="s">
        <v>78</v>
      </c>
      <c r="AY747" s="19" t="s">
        <v>168</v>
      </c>
      <c r="BE747" s="131">
        <f>IF(N747="základní",J747,0)</f>
        <v>0</v>
      </c>
      <c r="BF747" s="131">
        <f>IF(N747="snížená",J747,0)</f>
        <v>0</v>
      </c>
      <c r="BG747" s="131">
        <f>IF(N747="zákl. přenesená",J747,0)</f>
        <v>0</v>
      </c>
      <c r="BH747" s="131">
        <f>IF(N747="sníž. přenesená",J747,0)</f>
        <v>0</v>
      </c>
      <c r="BI747" s="131">
        <f>IF(N747="nulová",J747,0)</f>
        <v>0</v>
      </c>
      <c r="BJ747" s="19" t="s">
        <v>76</v>
      </c>
      <c r="BK747" s="131">
        <f>ROUND(I747*H747,2)</f>
        <v>0</v>
      </c>
      <c r="BL747" s="19" t="s">
        <v>175</v>
      </c>
      <c r="BM747" s="130" t="s">
        <v>2662</v>
      </c>
    </row>
    <row r="748" spans="1:47" s="2" customFormat="1" ht="12">
      <c r="A748" s="273"/>
      <c r="B748" s="276"/>
      <c r="C748" s="273"/>
      <c r="D748" s="304" t="s">
        <v>177</v>
      </c>
      <c r="E748" s="273"/>
      <c r="F748" s="305" t="s">
        <v>745</v>
      </c>
      <c r="G748" s="273"/>
      <c r="H748" s="273"/>
      <c r="I748" s="263"/>
      <c r="J748" s="273"/>
      <c r="K748" s="273"/>
      <c r="L748" s="32"/>
      <c r="M748" s="132"/>
      <c r="N748" s="133"/>
      <c r="O748" s="50"/>
      <c r="P748" s="50"/>
      <c r="Q748" s="50"/>
      <c r="R748" s="50"/>
      <c r="S748" s="50"/>
      <c r="T748" s="51"/>
      <c r="U748" s="31"/>
      <c r="V748" s="31"/>
      <c r="W748" s="31"/>
      <c r="X748" s="31"/>
      <c r="Y748" s="31"/>
      <c r="Z748" s="31"/>
      <c r="AA748" s="31"/>
      <c r="AB748" s="31"/>
      <c r="AC748" s="31"/>
      <c r="AD748" s="31"/>
      <c r="AE748" s="31"/>
      <c r="AT748" s="19" t="s">
        <v>177</v>
      </c>
      <c r="AU748" s="19" t="s">
        <v>78</v>
      </c>
    </row>
    <row r="749" spans="1:51" s="14" customFormat="1" ht="12">
      <c r="A749" s="311"/>
      <c r="B749" s="312"/>
      <c r="C749" s="311"/>
      <c r="D749" s="308" t="s">
        <v>179</v>
      </c>
      <c r="E749" s="311"/>
      <c r="F749" s="314" t="s">
        <v>2663</v>
      </c>
      <c r="G749" s="311"/>
      <c r="H749" s="315">
        <v>680.918</v>
      </c>
      <c r="I749" s="268"/>
      <c r="J749" s="311"/>
      <c r="K749" s="311"/>
      <c r="L749" s="139"/>
      <c r="M749" s="141"/>
      <c r="N749" s="142"/>
      <c r="O749" s="142"/>
      <c r="P749" s="142"/>
      <c r="Q749" s="142"/>
      <c r="R749" s="142"/>
      <c r="S749" s="142"/>
      <c r="T749" s="143"/>
      <c r="AT749" s="140" t="s">
        <v>179</v>
      </c>
      <c r="AU749" s="140" t="s">
        <v>78</v>
      </c>
      <c r="AV749" s="14" t="s">
        <v>78</v>
      </c>
      <c r="AW749" s="14" t="s">
        <v>4</v>
      </c>
      <c r="AX749" s="14" t="s">
        <v>76</v>
      </c>
      <c r="AY749" s="140" t="s">
        <v>168</v>
      </c>
    </row>
    <row r="750" spans="1:65" s="2" customFormat="1" ht="21.75" customHeight="1">
      <c r="A750" s="273"/>
      <c r="B750" s="276"/>
      <c r="C750" s="298" t="s">
        <v>711</v>
      </c>
      <c r="D750" s="298" t="s">
        <v>170</v>
      </c>
      <c r="E750" s="299" t="s">
        <v>748</v>
      </c>
      <c r="F750" s="300" t="s">
        <v>749</v>
      </c>
      <c r="G750" s="301" t="s">
        <v>231</v>
      </c>
      <c r="H750" s="302">
        <v>48.637</v>
      </c>
      <c r="I750" s="266"/>
      <c r="J750" s="303">
        <f>ROUND(I750*H750,2)</f>
        <v>0</v>
      </c>
      <c r="K750" s="300" t="s">
        <v>174</v>
      </c>
      <c r="L750" s="32"/>
      <c r="M750" s="126" t="s">
        <v>3</v>
      </c>
      <c r="N750" s="127" t="s">
        <v>39</v>
      </c>
      <c r="O750" s="128">
        <v>0</v>
      </c>
      <c r="P750" s="128">
        <f>O750*H750</f>
        <v>0</v>
      </c>
      <c r="Q750" s="128">
        <v>0</v>
      </c>
      <c r="R750" s="128">
        <f>Q750*H750</f>
        <v>0</v>
      </c>
      <c r="S750" s="128">
        <v>0</v>
      </c>
      <c r="T750" s="129">
        <f>S750*H750</f>
        <v>0</v>
      </c>
      <c r="U750" s="31"/>
      <c r="V750" s="31"/>
      <c r="W750" s="31"/>
      <c r="X750" s="31"/>
      <c r="Y750" s="31"/>
      <c r="Z750" s="31"/>
      <c r="AA750" s="31"/>
      <c r="AB750" s="31"/>
      <c r="AC750" s="31"/>
      <c r="AD750" s="31"/>
      <c r="AE750" s="31"/>
      <c r="AR750" s="130" t="s">
        <v>175</v>
      </c>
      <c r="AT750" s="130" t="s">
        <v>170</v>
      </c>
      <c r="AU750" s="130" t="s">
        <v>78</v>
      </c>
      <c r="AY750" s="19" t="s">
        <v>168</v>
      </c>
      <c r="BE750" s="131">
        <f>IF(N750="základní",J750,0)</f>
        <v>0</v>
      </c>
      <c r="BF750" s="131">
        <f>IF(N750="snížená",J750,0)</f>
        <v>0</v>
      </c>
      <c r="BG750" s="131">
        <f>IF(N750="zákl. přenesená",J750,0)</f>
        <v>0</v>
      </c>
      <c r="BH750" s="131">
        <f>IF(N750="sníž. přenesená",J750,0)</f>
        <v>0</v>
      </c>
      <c r="BI750" s="131">
        <f>IF(N750="nulová",J750,0)</f>
        <v>0</v>
      </c>
      <c r="BJ750" s="19" t="s">
        <v>76</v>
      </c>
      <c r="BK750" s="131">
        <f>ROUND(I750*H750,2)</f>
        <v>0</v>
      </c>
      <c r="BL750" s="19" t="s">
        <v>175</v>
      </c>
      <c r="BM750" s="130" t="s">
        <v>2664</v>
      </c>
    </row>
    <row r="751" spans="1:47" s="2" customFormat="1" ht="12">
      <c r="A751" s="273"/>
      <c r="B751" s="276"/>
      <c r="C751" s="273"/>
      <c r="D751" s="304" t="s">
        <v>177</v>
      </c>
      <c r="E751" s="273"/>
      <c r="F751" s="305" t="s">
        <v>751</v>
      </c>
      <c r="G751" s="273"/>
      <c r="H751" s="273"/>
      <c r="I751" s="263"/>
      <c r="J751" s="273"/>
      <c r="K751" s="273"/>
      <c r="L751" s="32"/>
      <c r="M751" s="132"/>
      <c r="N751" s="133"/>
      <c r="O751" s="50"/>
      <c r="P751" s="50"/>
      <c r="Q751" s="50"/>
      <c r="R751" s="50"/>
      <c r="S751" s="50"/>
      <c r="T751" s="51"/>
      <c r="U751" s="31"/>
      <c r="V751" s="31"/>
      <c r="W751" s="31"/>
      <c r="X751" s="31"/>
      <c r="Y751" s="31"/>
      <c r="Z751" s="31"/>
      <c r="AA751" s="31"/>
      <c r="AB751" s="31"/>
      <c r="AC751" s="31"/>
      <c r="AD751" s="31"/>
      <c r="AE751" s="31"/>
      <c r="AT751" s="19" t="s">
        <v>177</v>
      </c>
      <c r="AU751" s="19" t="s">
        <v>78</v>
      </c>
    </row>
    <row r="752" spans="1:63" s="12" customFormat="1" ht="22.9" customHeight="1">
      <c r="A752" s="291"/>
      <c r="B752" s="292"/>
      <c r="C752" s="291"/>
      <c r="D752" s="293" t="s">
        <v>67</v>
      </c>
      <c r="E752" s="296" t="s">
        <v>752</v>
      </c>
      <c r="F752" s="296" t="s">
        <v>753</v>
      </c>
      <c r="G752" s="291"/>
      <c r="H752" s="291"/>
      <c r="I752" s="271"/>
      <c r="J752" s="297">
        <f>BK752</f>
        <v>0</v>
      </c>
      <c r="K752" s="291"/>
      <c r="L752" s="118"/>
      <c r="M752" s="120"/>
      <c r="N752" s="121"/>
      <c r="O752" s="121"/>
      <c r="P752" s="122">
        <f>SUM(P753:P754)</f>
        <v>328.5934</v>
      </c>
      <c r="Q752" s="121"/>
      <c r="R752" s="122">
        <f>SUM(R753:R754)</f>
        <v>0</v>
      </c>
      <c r="S752" s="121"/>
      <c r="T752" s="123">
        <f>SUM(T753:T754)</f>
        <v>0</v>
      </c>
      <c r="AR752" s="119" t="s">
        <v>76</v>
      </c>
      <c r="AT752" s="124" t="s">
        <v>67</v>
      </c>
      <c r="AU752" s="124" t="s">
        <v>76</v>
      </c>
      <c r="AY752" s="119" t="s">
        <v>168</v>
      </c>
      <c r="BK752" s="125">
        <f>SUM(BK753:BK754)</f>
        <v>0</v>
      </c>
    </row>
    <row r="753" spans="1:65" s="2" customFormat="1" ht="33" customHeight="1">
      <c r="A753" s="273"/>
      <c r="B753" s="276"/>
      <c r="C753" s="298" t="s">
        <v>929</v>
      </c>
      <c r="D753" s="298" t="s">
        <v>170</v>
      </c>
      <c r="E753" s="299" t="s">
        <v>2665</v>
      </c>
      <c r="F753" s="300" t="s">
        <v>2666</v>
      </c>
      <c r="G753" s="301" t="s">
        <v>231</v>
      </c>
      <c r="H753" s="302">
        <v>81.335</v>
      </c>
      <c r="I753" s="266"/>
      <c r="J753" s="303">
        <f>ROUND(I753*H753,2)</f>
        <v>0</v>
      </c>
      <c r="K753" s="300" t="s">
        <v>174</v>
      </c>
      <c r="L753" s="32"/>
      <c r="M753" s="126" t="s">
        <v>3</v>
      </c>
      <c r="N753" s="127" t="s">
        <v>39</v>
      </c>
      <c r="O753" s="128">
        <v>4.04</v>
      </c>
      <c r="P753" s="128">
        <f>O753*H753</f>
        <v>328.5934</v>
      </c>
      <c r="Q753" s="128">
        <v>0</v>
      </c>
      <c r="R753" s="128">
        <f>Q753*H753</f>
        <v>0</v>
      </c>
      <c r="S753" s="128">
        <v>0</v>
      </c>
      <c r="T753" s="129">
        <f>S753*H753</f>
        <v>0</v>
      </c>
      <c r="U753" s="31"/>
      <c r="V753" s="31"/>
      <c r="W753" s="31"/>
      <c r="X753" s="31"/>
      <c r="Y753" s="31"/>
      <c r="Z753" s="31"/>
      <c r="AA753" s="31"/>
      <c r="AB753" s="31"/>
      <c r="AC753" s="31"/>
      <c r="AD753" s="31"/>
      <c r="AE753" s="31"/>
      <c r="AR753" s="130" t="s">
        <v>175</v>
      </c>
      <c r="AT753" s="130" t="s">
        <v>170</v>
      </c>
      <c r="AU753" s="130" t="s">
        <v>78</v>
      </c>
      <c r="AY753" s="19" t="s">
        <v>168</v>
      </c>
      <c r="BE753" s="131">
        <f>IF(N753="základní",J753,0)</f>
        <v>0</v>
      </c>
      <c r="BF753" s="131">
        <f>IF(N753="snížená",J753,0)</f>
        <v>0</v>
      </c>
      <c r="BG753" s="131">
        <f>IF(N753="zákl. přenesená",J753,0)</f>
        <v>0</v>
      </c>
      <c r="BH753" s="131">
        <f>IF(N753="sníž. přenesená",J753,0)</f>
        <v>0</v>
      </c>
      <c r="BI753" s="131">
        <f>IF(N753="nulová",J753,0)</f>
        <v>0</v>
      </c>
      <c r="BJ753" s="19" t="s">
        <v>76</v>
      </c>
      <c r="BK753" s="131">
        <f>ROUND(I753*H753,2)</f>
        <v>0</v>
      </c>
      <c r="BL753" s="19" t="s">
        <v>175</v>
      </c>
      <c r="BM753" s="130" t="s">
        <v>2667</v>
      </c>
    </row>
    <row r="754" spans="1:47" s="2" customFormat="1" ht="12">
      <c r="A754" s="273"/>
      <c r="B754" s="276"/>
      <c r="C754" s="273"/>
      <c r="D754" s="304" t="s">
        <v>177</v>
      </c>
      <c r="E754" s="273"/>
      <c r="F754" s="305" t="s">
        <v>2668</v>
      </c>
      <c r="G754" s="273"/>
      <c r="H754" s="273"/>
      <c r="I754" s="263"/>
      <c r="J754" s="273"/>
      <c r="K754" s="273"/>
      <c r="L754" s="32"/>
      <c r="M754" s="132"/>
      <c r="N754" s="133"/>
      <c r="O754" s="50"/>
      <c r="P754" s="50"/>
      <c r="Q754" s="50"/>
      <c r="R754" s="50"/>
      <c r="S754" s="50"/>
      <c r="T754" s="51"/>
      <c r="U754" s="31"/>
      <c r="V754" s="31"/>
      <c r="W754" s="31"/>
      <c r="X754" s="31"/>
      <c r="Y754" s="31"/>
      <c r="Z754" s="31"/>
      <c r="AA754" s="31"/>
      <c r="AB754" s="31"/>
      <c r="AC754" s="31"/>
      <c r="AD754" s="31"/>
      <c r="AE754" s="31"/>
      <c r="AT754" s="19" t="s">
        <v>177</v>
      </c>
      <c r="AU754" s="19" t="s">
        <v>78</v>
      </c>
    </row>
    <row r="755" spans="1:63" s="12" customFormat="1" ht="25.9" customHeight="1">
      <c r="A755" s="291"/>
      <c r="B755" s="292"/>
      <c r="C755" s="291"/>
      <c r="D755" s="293" t="s">
        <v>67</v>
      </c>
      <c r="E755" s="294" t="s">
        <v>759</v>
      </c>
      <c r="F755" s="294" t="s">
        <v>760</v>
      </c>
      <c r="G755" s="291"/>
      <c r="H755" s="291"/>
      <c r="I755" s="271"/>
      <c r="J755" s="295">
        <f>BK755</f>
        <v>0</v>
      </c>
      <c r="K755" s="291"/>
      <c r="L755" s="118"/>
      <c r="M755" s="120"/>
      <c r="N755" s="121"/>
      <c r="O755" s="121"/>
      <c r="P755" s="122">
        <f>P756+P826+P912+P948+P959+P967+P1007+P1021+P1037+P1042+P1101+P1123+P1183+P1220</f>
        <v>332.486257</v>
      </c>
      <c r="Q755" s="121"/>
      <c r="R755" s="122">
        <f>R756+R826+R912+R948+R959+R967+R1007+R1021+R1037+R1042+R1101+R1123+R1183+R1220</f>
        <v>8.973773029999998</v>
      </c>
      <c r="S755" s="121"/>
      <c r="T755" s="123">
        <f>T756+T826+T912+T948+T959+T967+T1007+T1021+T1037+T1042+T1101+T1123+T1183+T1220</f>
        <v>0.03967002</v>
      </c>
      <c r="AR755" s="119" t="s">
        <v>78</v>
      </c>
      <c r="AT755" s="124" t="s">
        <v>67</v>
      </c>
      <c r="AU755" s="124" t="s">
        <v>68</v>
      </c>
      <c r="AY755" s="119" t="s">
        <v>168</v>
      </c>
      <c r="BK755" s="125">
        <f>BK756+BK826+BK912+BK948+BK959+BK967+BK1007+BK1021+BK1037+BK1042+BK1101+BK1123+BK1183+BK1220</f>
        <v>0</v>
      </c>
    </row>
    <row r="756" spans="1:63" s="12" customFormat="1" ht="22.9" customHeight="1">
      <c r="A756" s="291"/>
      <c r="B756" s="292"/>
      <c r="C756" s="291"/>
      <c r="D756" s="293" t="s">
        <v>67</v>
      </c>
      <c r="E756" s="296" t="s">
        <v>761</v>
      </c>
      <c r="F756" s="296" t="s">
        <v>762</v>
      </c>
      <c r="G756" s="291"/>
      <c r="H756" s="291"/>
      <c r="I756" s="271"/>
      <c r="J756" s="297">
        <f>BK756</f>
        <v>0</v>
      </c>
      <c r="K756" s="291"/>
      <c r="L756" s="118"/>
      <c r="M756" s="120"/>
      <c r="N756" s="121"/>
      <c r="O756" s="121"/>
      <c r="P756" s="122">
        <f>SUM(P757:P825)</f>
        <v>40.190342</v>
      </c>
      <c r="Q756" s="121"/>
      <c r="R756" s="122">
        <f>SUM(R757:R825)</f>
        <v>3.61288677</v>
      </c>
      <c r="S756" s="121"/>
      <c r="T756" s="123">
        <f>SUM(T757:T825)</f>
        <v>0</v>
      </c>
      <c r="AR756" s="119" t="s">
        <v>78</v>
      </c>
      <c r="AT756" s="124" t="s">
        <v>67</v>
      </c>
      <c r="AU756" s="124" t="s">
        <v>76</v>
      </c>
      <c r="AY756" s="119" t="s">
        <v>168</v>
      </c>
      <c r="BK756" s="125">
        <f>SUM(BK757:BK825)</f>
        <v>0</v>
      </c>
    </row>
    <row r="757" spans="1:65" s="2" customFormat="1" ht="21.75" customHeight="1">
      <c r="A757" s="273"/>
      <c r="B757" s="276"/>
      <c r="C757" s="298" t="s">
        <v>937</v>
      </c>
      <c r="D757" s="298" t="s">
        <v>170</v>
      </c>
      <c r="E757" s="299" t="s">
        <v>764</v>
      </c>
      <c r="F757" s="300" t="s">
        <v>765</v>
      </c>
      <c r="G757" s="301" t="s">
        <v>263</v>
      </c>
      <c r="H757" s="302">
        <v>85.201</v>
      </c>
      <c r="I757" s="266"/>
      <c r="J757" s="303">
        <f>ROUND(I757*H757,2)</f>
        <v>0</v>
      </c>
      <c r="K757" s="300" t="s">
        <v>174</v>
      </c>
      <c r="L757" s="32"/>
      <c r="M757" s="126" t="s">
        <v>3</v>
      </c>
      <c r="N757" s="127" t="s">
        <v>39</v>
      </c>
      <c r="O757" s="128">
        <v>0.024</v>
      </c>
      <c r="P757" s="128">
        <f>O757*H757</f>
        <v>2.0448239999999998</v>
      </c>
      <c r="Q757" s="128">
        <v>0</v>
      </c>
      <c r="R757" s="128">
        <f>Q757*H757</f>
        <v>0</v>
      </c>
      <c r="S757" s="128">
        <v>0</v>
      </c>
      <c r="T757" s="129">
        <f>S757*H757</f>
        <v>0</v>
      </c>
      <c r="U757" s="31"/>
      <c r="V757" s="31"/>
      <c r="W757" s="31"/>
      <c r="X757" s="31"/>
      <c r="Y757" s="31"/>
      <c r="Z757" s="31"/>
      <c r="AA757" s="31"/>
      <c r="AB757" s="31"/>
      <c r="AC757" s="31"/>
      <c r="AD757" s="31"/>
      <c r="AE757" s="31"/>
      <c r="AR757" s="130" t="s">
        <v>323</v>
      </c>
      <c r="AT757" s="130" t="s">
        <v>170</v>
      </c>
      <c r="AU757" s="130" t="s">
        <v>78</v>
      </c>
      <c r="AY757" s="19" t="s">
        <v>168</v>
      </c>
      <c r="BE757" s="131">
        <f>IF(N757="základní",J757,0)</f>
        <v>0</v>
      </c>
      <c r="BF757" s="131">
        <f>IF(N757="snížená",J757,0)</f>
        <v>0</v>
      </c>
      <c r="BG757" s="131">
        <f>IF(N757="zákl. přenesená",J757,0)</f>
        <v>0</v>
      </c>
      <c r="BH757" s="131">
        <f>IF(N757="sníž. přenesená",J757,0)</f>
        <v>0</v>
      </c>
      <c r="BI757" s="131">
        <f>IF(N757="nulová",J757,0)</f>
        <v>0</v>
      </c>
      <c r="BJ757" s="19" t="s">
        <v>76</v>
      </c>
      <c r="BK757" s="131">
        <f>ROUND(I757*H757,2)</f>
        <v>0</v>
      </c>
      <c r="BL757" s="19" t="s">
        <v>323</v>
      </c>
      <c r="BM757" s="130" t="s">
        <v>2669</v>
      </c>
    </row>
    <row r="758" spans="1:47" s="2" customFormat="1" ht="12">
      <c r="A758" s="273"/>
      <c r="B758" s="276"/>
      <c r="C758" s="273"/>
      <c r="D758" s="304" t="s">
        <v>177</v>
      </c>
      <c r="E758" s="273"/>
      <c r="F758" s="305" t="s">
        <v>767</v>
      </c>
      <c r="G758" s="273"/>
      <c r="H758" s="273"/>
      <c r="I758" s="263"/>
      <c r="J758" s="273"/>
      <c r="K758" s="273"/>
      <c r="L758" s="32"/>
      <c r="M758" s="132"/>
      <c r="N758" s="133"/>
      <c r="O758" s="50"/>
      <c r="P758" s="50"/>
      <c r="Q758" s="50"/>
      <c r="R758" s="50"/>
      <c r="S758" s="50"/>
      <c r="T758" s="51"/>
      <c r="U758" s="31"/>
      <c r="V758" s="31"/>
      <c r="W758" s="31"/>
      <c r="X758" s="31"/>
      <c r="Y758" s="31"/>
      <c r="Z758" s="31"/>
      <c r="AA758" s="31"/>
      <c r="AB758" s="31"/>
      <c r="AC758" s="31"/>
      <c r="AD758" s="31"/>
      <c r="AE758" s="31"/>
      <c r="AT758" s="19" t="s">
        <v>177</v>
      </c>
      <c r="AU758" s="19" t="s">
        <v>78</v>
      </c>
    </row>
    <row r="759" spans="1:51" s="13" customFormat="1" ht="12">
      <c r="A759" s="306"/>
      <c r="B759" s="307"/>
      <c r="C759" s="306"/>
      <c r="D759" s="308" t="s">
        <v>179</v>
      </c>
      <c r="E759" s="309" t="s">
        <v>3</v>
      </c>
      <c r="F759" s="310" t="s">
        <v>2093</v>
      </c>
      <c r="G759" s="306"/>
      <c r="H759" s="309" t="s">
        <v>3</v>
      </c>
      <c r="I759" s="267"/>
      <c r="J759" s="306"/>
      <c r="K759" s="306"/>
      <c r="L759" s="134"/>
      <c r="M759" s="136"/>
      <c r="N759" s="137"/>
      <c r="O759" s="137"/>
      <c r="P759" s="137"/>
      <c r="Q759" s="137"/>
      <c r="R759" s="137"/>
      <c r="S759" s="137"/>
      <c r="T759" s="138"/>
      <c r="AT759" s="135" t="s">
        <v>179</v>
      </c>
      <c r="AU759" s="135" t="s">
        <v>78</v>
      </c>
      <c r="AV759" s="13" t="s">
        <v>76</v>
      </c>
      <c r="AW759" s="13" t="s">
        <v>30</v>
      </c>
      <c r="AX759" s="13" t="s">
        <v>68</v>
      </c>
      <c r="AY759" s="135" t="s">
        <v>168</v>
      </c>
    </row>
    <row r="760" spans="1:51" s="14" customFormat="1" ht="12">
      <c r="A760" s="311"/>
      <c r="B760" s="312"/>
      <c r="C760" s="311"/>
      <c r="D760" s="308" t="s">
        <v>179</v>
      </c>
      <c r="E760" s="313" t="s">
        <v>3</v>
      </c>
      <c r="F760" s="314" t="s">
        <v>2480</v>
      </c>
      <c r="G760" s="311"/>
      <c r="H760" s="315">
        <v>13.1</v>
      </c>
      <c r="I760" s="268"/>
      <c r="J760" s="311"/>
      <c r="K760" s="311"/>
      <c r="L760" s="139"/>
      <c r="M760" s="141"/>
      <c r="N760" s="142"/>
      <c r="O760" s="142"/>
      <c r="P760" s="142"/>
      <c r="Q760" s="142"/>
      <c r="R760" s="142"/>
      <c r="S760" s="142"/>
      <c r="T760" s="143"/>
      <c r="AT760" s="140" t="s">
        <v>179</v>
      </c>
      <c r="AU760" s="140" t="s">
        <v>78</v>
      </c>
      <c r="AV760" s="14" t="s">
        <v>78</v>
      </c>
      <c r="AW760" s="14" t="s">
        <v>30</v>
      </c>
      <c r="AX760" s="14" t="s">
        <v>68</v>
      </c>
      <c r="AY760" s="140" t="s">
        <v>168</v>
      </c>
    </row>
    <row r="761" spans="1:51" s="14" customFormat="1" ht="12">
      <c r="A761" s="311"/>
      <c r="B761" s="312"/>
      <c r="C761" s="311"/>
      <c r="D761" s="308" t="s">
        <v>179</v>
      </c>
      <c r="E761" s="313" t="s">
        <v>3</v>
      </c>
      <c r="F761" s="314" t="s">
        <v>2481</v>
      </c>
      <c r="G761" s="311"/>
      <c r="H761" s="315">
        <v>9.8</v>
      </c>
      <c r="I761" s="268"/>
      <c r="J761" s="311"/>
      <c r="K761" s="311"/>
      <c r="L761" s="139"/>
      <c r="M761" s="141"/>
      <c r="N761" s="142"/>
      <c r="O761" s="142"/>
      <c r="P761" s="142"/>
      <c r="Q761" s="142"/>
      <c r="R761" s="142"/>
      <c r="S761" s="142"/>
      <c r="T761" s="143"/>
      <c r="AT761" s="140" t="s">
        <v>179</v>
      </c>
      <c r="AU761" s="140" t="s">
        <v>78</v>
      </c>
      <c r="AV761" s="14" t="s">
        <v>78</v>
      </c>
      <c r="AW761" s="14" t="s">
        <v>30</v>
      </c>
      <c r="AX761" s="14" t="s">
        <v>68</v>
      </c>
      <c r="AY761" s="140" t="s">
        <v>168</v>
      </c>
    </row>
    <row r="762" spans="1:51" s="14" customFormat="1" ht="12">
      <c r="A762" s="311"/>
      <c r="B762" s="312"/>
      <c r="C762" s="311"/>
      <c r="D762" s="308" t="s">
        <v>179</v>
      </c>
      <c r="E762" s="313" t="s">
        <v>3</v>
      </c>
      <c r="F762" s="314" t="s">
        <v>2482</v>
      </c>
      <c r="G762" s="311"/>
      <c r="H762" s="315">
        <v>13</v>
      </c>
      <c r="I762" s="268"/>
      <c r="J762" s="311"/>
      <c r="K762" s="311"/>
      <c r="L762" s="139"/>
      <c r="M762" s="141"/>
      <c r="N762" s="142"/>
      <c r="O762" s="142"/>
      <c r="P762" s="142"/>
      <c r="Q762" s="142"/>
      <c r="R762" s="142"/>
      <c r="S762" s="142"/>
      <c r="T762" s="143"/>
      <c r="AT762" s="140" t="s">
        <v>179</v>
      </c>
      <c r="AU762" s="140" t="s">
        <v>78</v>
      </c>
      <c r="AV762" s="14" t="s">
        <v>78</v>
      </c>
      <c r="AW762" s="14" t="s">
        <v>30</v>
      </c>
      <c r="AX762" s="14" t="s">
        <v>68</v>
      </c>
      <c r="AY762" s="140" t="s">
        <v>168</v>
      </c>
    </row>
    <row r="763" spans="1:51" s="14" customFormat="1" ht="12">
      <c r="A763" s="311"/>
      <c r="B763" s="312"/>
      <c r="C763" s="311"/>
      <c r="D763" s="308" t="s">
        <v>179</v>
      </c>
      <c r="E763" s="313" t="s">
        <v>3</v>
      </c>
      <c r="F763" s="314" t="s">
        <v>2483</v>
      </c>
      <c r="G763" s="311"/>
      <c r="H763" s="315">
        <v>18.1</v>
      </c>
      <c r="I763" s="268"/>
      <c r="J763" s="311"/>
      <c r="K763" s="311"/>
      <c r="L763" s="139"/>
      <c r="M763" s="141"/>
      <c r="N763" s="142"/>
      <c r="O763" s="142"/>
      <c r="P763" s="142"/>
      <c r="Q763" s="142"/>
      <c r="R763" s="142"/>
      <c r="S763" s="142"/>
      <c r="T763" s="143"/>
      <c r="AT763" s="140" t="s">
        <v>179</v>
      </c>
      <c r="AU763" s="140" t="s">
        <v>78</v>
      </c>
      <c r="AV763" s="14" t="s">
        <v>78</v>
      </c>
      <c r="AW763" s="14" t="s">
        <v>30</v>
      </c>
      <c r="AX763" s="14" t="s">
        <v>68</v>
      </c>
      <c r="AY763" s="140" t="s">
        <v>168</v>
      </c>
    </row>
    <row r="764" spans="1:51" s="14" customFormat="1" ht="12">
      <c r="A764" s="311"/>
      <c r="B764" s="312"/>
      <c r="C764" s="311"/>
      <c r="D764" s="308" t="s">
        <v>179</v>
      </c>
      <c r="E764" s="313" t="s">
        <v>3</v>
      </c>
      <c r="F764" s="314" t="s">
        <v>2484</v>
      </c>
      <c r="G764" s="311"/>
      <c r="H764" s="315">
        <v>10.3</v>
      </c>
      <c r="I764" s="268"/>
      <c r="J764" s="311"/>
      <c r="K764" s="311"/>
      <c r="L764" s="139"/>
      <c r="M764" s="141"/>
      <c r="N764" s="142"/>
      <c r="O764" s="142"/>
      <c r="P764" s="142"/>
      <c r="Q764" s="142"/>
      <c r="R764" s="142"/>
      <c r="S764" s="142"/>
      <c r="T764" s="143"/>
      <c r="AT764" s="140" t="s">
        <v>179</v>
      </c>
      <c r="AU764" s="140" t="s">
        <v>78</v>
      </c>
      <c r="AV764" s="14" t="s">
        <v>78</v>
      </c>
      <c r="AW764" s="14" t="s">
        <v>30</v>
      </c>
      <c r="AX764" s="14" t="s">
        <v>68</v>
      </c>
      <c r="AY764" s="140" t="s">
        <v>168</v>
      </c>
    </row>
    <row r="765" spans="1:51" s="14" customFormat="1" ht="12">
      <c r="A765" s="311"/>
      <c r="B765" s="312"/>
      <c r="C765" s="311"/>
      <c r="D765" s="308" t="s">
        <v>179</v>
      </c>
      <c r="E765" s="313" t="s">
        <v>3</v>
      </c>
      <c r="F765" s="314" t="s">
        <v>2485</v>
      </c>
      <c r="G765" s="311"/>
      <c r="H765" s="315">
        <v>7.7</v>
      </c>
      <c r="I765" s="268"/>
      <c r="J765" s="311"/>
      <c r="K765" s="311"/>
      <c r="L765" s="139"/>
      <c r="M765" s="141"/>
      <c r="N765" s="142"/>
      <c r="O765" s="142"/>
      <c r="P765" s="142"/>
      <c r="Q765" s="142"/>
      <c r="R765" s="142"/>
      <c r="S765" s="142"/>
      <c r="T765" s="143"/>
      <c r="AT765" s="140" t="s">
        <v>179</v>
      </c>
      <c r="AU765" s="140" t="s">
        <v>78</v>
      </c>
      <c r="AV765" s="14" t="s">
        <v>78</v>
      </c>
      <c r="AW765" s="14" t="s">
        <v>30</v>
      </c>
      <c r="AX765" s="14" t="s">
        <v>68</v>
      </c>
      <c r="AY765" s="140" t="s">
        <v>168</v>
      </c>
    </row>
    <row r="766" spans="1:51" s="14" customFormat="1" ht="12">
      <c r="A766" s="311"/>
      <c r="B766" s="312"/>
      <c r="C766" s="311"/>
      <c r="D766" s="308" t="s">
        <v>179</v>
      </c>
      <c r="E766" s="313" t="s">
        <v>3</v>
      </c>
      <c r="F766" s="314" t="s">
        <v>2670</v>
      </c>
      <c r="G766" s="311"/>
      <c r="H766" s="315">
        <v>13.201</v>
      </c>
      <c r="I766" s="268"/>
      <c r="J766" s="311"/>
      <c r="K766" s="311"/>
      <c r="L766" s="139"/>
      <c r="M766" s="141"/>
      <c r="N766" s="142"/>
      <c r="O766" s="142"/>
      <c r="P766" s="142"/>
      <c r="Q766" s="142"/>
      <c r="R766" s="142"/>
      <c r="S766" s="142"/>
      <c r="T766" s="143"/>
      <c r="AT766" s="140" t="s">
        <v>179</v>
      </c>
      <c r="AU766" s="140" t="s">
        <v>78</v>
      </c>
      <c r="AV766" s="14" t="s">
        <v>78</v>
      </c>
      <c r="AW766" s="14" t="s">
        <v>30</v>
      </c>
      <c r="AX766" s="14" t="s">
        <v>68</v>
      </c>
      <c r="AY766" s="140" t="s">
        <v>168</v>
      </c>
    </row>
    <row r="767" spans="1:51" s="15" customFormat="1" ht="12">
      <c r="A767" s="316"/>
      <c r="B767" s="317"/>
      <c r="C767" s="316"/>
      <c r="D767" s="308" t="s">
        <v>179</v>
      </c>
      <c r="E767" s="318" t="s">
        <v>3</v>
      </c>
      <c r="F767" s="319" t="s">
        <v>186</v>
      </c>
      <c r="G767" s="316"/>
      <c r="H767" s="320">
        <v>85.201</v>
      </c>
      <c r="I767" s="269"/>
      <c r="J767" s="316"/>
      <c r="K767" s="316"/>
      <c r="L767" s="144"/>
      <c r="M767" s="146"/>
      <c r="N767" s="147"/>
      <c r="O767" s="147"/>
      <c r="P767" s="147"/>
      <c r="Q767" s="147"/>
      <c r="R767" s="147"/>
      <c r="S767" s="147"/>
      <c r="T767" s="148"/>
      <c r="AT767" s="145" t="s">
        <v>179</v>
      </c>
      <c r="AU767" s="145" t="s">
        <v>78</v>
      </c>
      <c r="AV767" s="15" t="s">
        <v>175</v>
      </c>
      <c r="AW767" s="15" t="s">
        <v>30</v>
      </c>
      <c r="AX767" s="15" t="s">
        <v>76</v>
      </c>
      <c r="AY767" s="145" t="s">
        <v>168</v>
      </c>
    </row>
    <row r="768" spans="1:65" s="2" customFormat="1" ht="16.5" customHeight="1">
      <c r="A768" s="273"/>
      <c r="B768" s="276"/>
      <c r="C768" s="326" t="s">
        <v>940</v>
      </c>
      <c r="D768" s="326" t="s">
        <v>332</v>
      </c>
      <c r="E768" s="327" t="s">
        <v>769</v>
      </c>
      <c r="F768" s="328" t="s">
        <v>770</v>
      </c>
      <c r="G768" s="329" t="s">
        <v>231</v>
      </c>
      <c r="H768" s="330">
        <v>0.026</v>
      </c>
      <c r="I768" s="272"/>
      <c r="J768" s="331">
        <f>ROUND(I768*H768,2)</f>
        <v>0</v>
      </c>
      <c r="K768" s="328" t="s">
        <v>174</v>
      </c>
      <c r="L768" s="154"/>
      <c r="M768" s="155" t="s">
        <v>3</v>
      </c>
      <c r="N768" s="156" t="s">
        <v>39</v>
      </c>
      <c r="O768" s="128">
        <v>0</v>
      </c>
      <c r="P768" s="128">
        <f>O768*H768</f>
        <v>0</v>
      </c>
      <c r="Q768" s="128">
        <v>1</v>
      </c>
      <c r="R768" s="128">
        <f>Q768*H768</f>
        <v>0.026</v>
      </c>
      <c r="S768" s="128">
        <v>0</v>
      </c>
      <c r="T768" s="129">
        <f>S768*H768</f>
        <v>0</v>
      </c>
      <c r="U768" s="31"/>
      <c r="V768" s="31"/>
      <c r="W768" s="31"/>
      <c r="X768" s="31"/>
      <c r="Y768" s="31"/>
      <c r="Z768" s="31"/>
      <c r="AA768" s="31"/>
      <c r="AB768" s="31"/>
      <c r="AC768" s="31"/>
      <c r="AD768" s="31"/>
      <c r="AE768" s="31"/>
      <c r="AR768" s="130" t="s">
        <v>440</v>
      </c>
      <c r="AT768" s="130" t="s">
        <v>332</v>
      </c>
      <c r="AU768" s="130" t="s">
        <v>78</v>
      </c>
      <c r="AY768" s="19" t="s">
        <v>168</v>
      </c>
      <c r="BE768" s="131">
        <f>IF(N768="základní",J768,0)</f>
        <v>0</v>
      </c>
      <c r="BF768" s="131">
        <f>IF(N768="snížená",J768,0)</f>
        <v>0</v>
      </c>
      <c r="BG768" s="131">
        <f>IF(N768="zákl. přenesená",J768,0)</f>
        <v>0</v>
      </c>
      <c r="BH768" s="131">
        <f>IF(N768="sníž. přenesená",J768,0)</f>
        <v>0</v>
      </c>
      <c r="BI768" s="131">
        <f>IF(N768="nulová",J768,0)</f>
        <v>0</v>
      </c>
      <c r="BJ768" s="19" t="s">
        <v>76</v>
      </c>
      <c r="BK768" s="131">
        <f>ROUND(I768*H768,2)</f>
        <v>0</v>
      </c>
      <c r="BL768" s="19" t="s">
        <v>323</v>
      </c>
      <c r="BM768" s="130" t="s">
        <v>2671</v>
      </c>
    </row>
    <row r="769" spans="1:51" s="14" customFormat="1" ht="12">
      <c r="A769" s="311"/>
      <c r="B769" s="312"/>
      <c r="C769" s="311"/>
      <c r="D769" s="308" t="s">
        <v>179</v>
      </c>
      <c r="E769" s="311"/>
      <c r="F769" s="314" t="s">
        <v>2672</v>
      </c>
      <c r="G769" s="311"/>
      <c r="H769" s="315">
        <v>0.026</v>
      </c>
      <c r="I769" s="268"/>
      <c r="J769" s="311"/>
      <c r="K769" s="311"/>
      <c r="L769" s="139"/>
      <c r="M769" s="141"/>
      <c r="N769" s="142"/>
      <c r="O769" s="142"/>
      <c r="P769" s="142"/>
      <c r="Q769" s="142"/>
      <c r="R769" s="142"/>
      <c r="S769" s="142"/>
      <c r="T769" s="143"/>
      <c r="AT769" s="140" t="s">
        <v>179</v>
      </c>
      <c r="AU769" s="140" t="s">
        <v>78</v>
      </c>
      <c r="AV769" s="14" t="s">
        <v>78</v>
      </c>
      <c r="AW769" s="14" t="s">
        <v>4</v>
      </c>
      <c r="AX769" s="14" t="s">
        <v>76</v>
      </c>
      <c r="AY769" s="140" t="s">
        <v>168</v>
      </c>
    </row>
    <row r="770" spans="1:65" s="2" customFormat="1" ht="21.75" customHeight="1">
      <c r="A770" s="273"/>
      <c r="B770" s="276"/>
      <c r="C770" s="298" t="s">
        <v>952</v>
      </c>
      <c r="D770" s="298" t="s">
        <v>170</v>
      </c>
      <c r="E770" s="299" t="s">
        <v>774</v>
      </c>
      <c r="F770" s="300" t="s">
        <v>775</v>
      </c>
      <c r="G770" s="301" t="s">
        <v>263</v>
      </c>
      <c r="H770" s="302">
        <v>41.421</v>
      </c>
      <c r="I770" s="266"/>
      <c r="J770" s="303">
        <f>ROUND(I770*H770,2)</f>
        <v>0</v>
      </c>
      <c r="K770" s="300" t="s">
        <v>174</v>
      </c>
      <c r="L770" s="32"/>
      <c r="M770" s="126" t="s">
        <v>3</v>
      </c>
      <c r="N770" s="127" t="s">
        <v>39</v>
      </c>
      <c r="O770" s="128">
        <v>0.054</v>
      </c>
      <c r="P770" s="128">
        <f>O770*H770</f>
        <v>2.2367339999999998</v>
      </c>
      <c r="Q770" s="128">
        <v>0</v>
      </c>
      <c r="R770" s="128">
        <f>Q770*H770</f>
        <v>0</v>
      </c>
      <c r="S770" s="128">
        <v>0</v>
      </c>
      <c r="T770" s="129">
        <f>S770*H770</f>
        <v>0</v>
      </c>
      <c r="U770" s="31"/>
      <c r="V770" s="31"/>
      <c r="W770" s="31"/>
      <c r="X770" s="31"/>
      <c r="Y770" s="31"/>
      <c r="Z770" s="31"/>
      <c r="AA770" s="31"/>
      <c r="AB770" s="31"/>
      <c r="AC770" s="31"/>
      <c r="AD770" s="31"/>
      <c r="AE770" s="31"/>
      <c r="AR770" s="130" t="s">
        <v>323</v>
      </c>
      <c r="AT770" s="130" t="s">
        <v>170</v>
      </c>
      <c r="AU770" s="130" t="s">
        <v>78</v>
      </c>
      <c r="AY770" s="19" t="s">
        <v>168</v>
      </c>
      <c r="BE770" s="131">
        <f>IF(N770="základní",J770,0)</f>
        <v>0</v>
      </c>
      <c r="BF770" s="131">
        <f>IF(N770="snížená",J770,0)</f>
        <v>0</v>
      </c>
      <c r="BG770" s="131">
        <f>IF(N770="zákl. přenesená",J770,0)</f>
        <v>0</v>
      </c>
      <c r="BH770" s="131">
        <f>IF(N770="sníž. přenesená",J770,0)</f>
        <v>0</v>
      </c>
      <c r="BI770" s="131">
        <f>IF(N770="nulová",J770,0)</f>
        <v>0</v>
      </c>
      <c r="BJ770" s="19" t="s">
        <v>76</v>
      </c>
      <c r="BK770" s="131">
        <f>ROUND(I770*H770,2)</f>
        <v>0</v>
      </c>
      <c r="BL770" s="19" t="s">
        <v>323</v>
      </c>
      <c r="BM770" s="130" t="s">
        <v>2673</v>
      </c>
    </row>
    <row r="771" spans="1:47" s="2" customFormat="1" ht="12">
      <c r="A771" s="273"/>
      <c r="B771" s="276"/>
      <c r="C771" s="273"/>
      <c r="D771" s="304" t="s">
        <v>177</v>
      </c>
      <c r="E771" s="273"/>
      <c r="F771" s="305" t="s">
        <v>777</v>
      </c>
      <c r="G771" s="273"/>
      <c r="H771" s="273"/>
      <c r="I771" s="263"/>
      <c r="J771" s="273"/>
      <c r="K771" s="273"/>
      <c r="L771" s="32"/>
      <c r="M771" s="132"/>
      <c r="N771" s="133"/>
      <c r="O771" s="50"/>
      <c r="P771" s="50"/>
      <c r="Q771" s="50"/>
      <c r="R771" s="50"/>
      <c r="S771" s="50"/>
      <c r="T771" s="51"/>
      <c r="U771" s="31"/>
      <c r="V771" s="31"/>
      <c r="W771" s="31"/>
      <c r="X771" s="31"/>
      <c r="Y771" s="31"/>
      <c r="Z771" s="31"/>
      <c r="AA771" s="31"/>
      <c r="AB771" s="31"/>
      <c r="AC771" s="31"/>
      <c r="AD771" s="31"/>
      <c r="AE771" s="31"/>
      <c r="AT771" s="19" t="s">
        <v>177</v>
      </c>
      <c r="AU771" s="19" t="s">
        <v>78</v>
      </c>
    </row>
    <row r="772" spans="1:51" s="13" customFormat="1" ht="12">
      <c r="A772" s="306"/>
      <c r="B772" s="307"/>
      <c r="C772" s="306"/>
      <c r="D772" s="308" t="s">
        <v>179</v>
      </c>
      <c r="E772" s="309" t="s">
        <v>3</v>
      </c>
      <c r="F772" s="310" t="s">
        <v>2674</v>
      </c>
      <c r="G772" s="306"/>
      <c r="H772" s="309" t="s">
        <v>3</v>
      </c>
      <c r="I772" s="267"/>
      <c r="J772" s="306"/>
      <c r="K772" s="306"/>
      <c r="L772" s="134"/>
      <c r="M772" s="136"/>
      <c r="N772" s="137"/>
      <c r="O772" s="137"/>
      <c r="P772" s="137"/>
      <c r="Q772" s="137"/>
      <c r="R772" s="137"/>
      <c r="S772" s="137"/>
      <c r="T772" s="138"/>
      <c r="AT772" s="135" t="s">
        <v>179</v>
      </c>
      <c r="AU772" s="135" t="s">
        <v>78</v>
      </c>
      <c r="AV772" s="13" t="s">
        <v>76</v>
      </c>
      <c r="AW772" s="13" t="s">
        <v>30</v>
      </c>
      <c r="AX772" s="13" t="s">
        <v>68</v>
      </c>
      <c r="AY772" s="135" t="s">
        <v>168</v>
      </c>
    </row>
    <row r="773" spans="1:51" s="14" customFormat="1" ht="12">
      <c r="A773" s="311"/>
      <c r="B773" s="312"/>
      <c r="C773" s="311"/>
      <c r="D773" s="308" t="s">
        <v>179</v>
      </c>
      <c r="E773" s="313" t="s">
        <v>3</v>
      </c>
      <c r="F773" s="314" t="s">
        <v>2228</v>
      </c>
      <c r="G773" s="311"/>
      <c r="H773" s="315">
        <v>7.053</v>
      </c>
      <c r="I773" s="268"/>
      <c r="J773" s="311"/>
      <c r="K773" s="311"/>
      <c r="L773" s="139"/>
      <c r="M773" s="141"/>
      <c r="N773" s="142"/>
      <c r="O773" s="142"/>
      <c r="P773" s="142"/>
      <c r="Q773" s="142"/>
      <c r="R773" s="142"/>
      <c r="S773" s="142"/>
      <c r="T773" s="143"/>
      <c r="AT773" s="140" t="s">
        <v>179</v>
      </c>
      <c r="AU773" s="140" t="s">
        <v>78</v>
      </c>
      <c r="AV773" s="14" t="s">
        <v>78</v>
      </c>
      <c r="AW773" s="14" t="s">
        <v>30</v>
      </c>
      <c r="AX773" s="14" t="s">
        <v>68</v>
      </c>
      <c r="AY773" s="140" t="s">
        <v>168</v>
      </c>
    </row>
    <row r="774" spans="1:51" s="16" customFormat="1" ht="12">
      <c r="A774" s="321"/>
      <c r="B774" s="322"/>
      <c r="C774" s="321"/>
      <c r="D774" s="308" t="s">
        <v>179</v>
      </c>
      <c r="E774" s="323" t="s">
        <v>3</v>
      </c>
      <c r="F774" s="324" t="s">
        <v>198</v>
      </c>
      <c r="G774" s="321"/>
      <c r="H774" s="325">
        <v>7.053</v>
      </c>
      <c r="I774" s="270"/>
      <c r="J774" s="321"/>
      <c r="K774" s="321"/>
      <c r="L774" s="149"/>
      <c r="M774" s="151"/>
      <c r="N774" s="152"/>
      <c r="O774" s="152"/>
      <c r="P774" s="152"/>
      <c r="Q774" s="152"/>
      <c r="R774" s="152"/>
      <c r="S774" s="152"/>
      <c r="T774" s="153"/>
      <c r="AT774" s="150" t="s">
        <v>179</v>
      </c>
      <c r="AU774" s="150" t="s">
        <v>78</v>
      </c>
      <c r="AV774" s="16" t="s">
        <v>199</v>
      </c>
      <c r="AW774" s="16" t="s">
        <v>30</v>
      </c>
      <c r="AX774" s="16" t="s">
        <v>68</v>
      </c>
      <c r="AY774" s="150" t="s">
        <v>168</v>
      </c>
    </row>
    <row r="775" spans="1:51" s="13" customFormat="1" ht="12">
      <c r="A775" s="306"/>
      <c r="B775" s="307"/>
      <c r="C775" s="306"/>
      <c r="D775" s="308" t="s">
        <v>179</v>
      </c>
      <c r="E775" s="309" t="s">
        <v>3</v>
      </c>
      <c r="F775" s="310" t="s">
        <v>2675</v>
      </c>
      <c r="G775" s="306"/>
      <c r="H775" s="309" t="s">
        <v>3</v>
      </c>
      <c r="I775" s="267"/>
      <c r="J775" s="306"/>
      <c r="K775" s="306"/>
      <c r="L775" s="134"/>
      <c r="M775" s="136"/>
      <c r="N775" s="137"/>
      <c r="O775" s="137"/>
      <c r="P775" s="137"/>
      <c r="Q775" s="137"/>
      <c r="R775" s="137"/>
      <c r="S775" s="137"/>
      <c r="T775" s="138"/>
      <c r="AT775" s="135" t="s">
        <v>179</v>
      </c>
      <c r="AU775" s="135" t="s">
        <v>78</v>
      </c>
      <c r="AV775" s="13" t="s">
        <v>76</v>
      </c>
      <c r="AW775" s="13" t="s">
        <v>30</v>
      </c>
      <c r="AX775" s="13" t="s">
        <v>68</v>
      </c>
      <c r="AY775" s="135" t="s">
        <v>168</v>
      </c>
    </row>
    <row r="776" spans="1:51" s="13" customFormat="1" ht="12">
      <c r="A776" s="306"/>
      <c r="B776" s="307"/>
      <c r="C776" s="306"/>
      <c r="D776" s="308" t="s">
        <v>179</v>
      </c>
      <c r="E776" s="309" t="s">
        <v>3</v>
      </c>
      <c r="F776" s="310" t="s">
        <v>2184</v>
      </c>
      <c r="G776" s="306"/>
      <c r="H776" s="309" t="s">
        <v>3</v>
      </c>
      <c r="I776" s="267"/>
      <c r="J776" s="306"/>
      <c r="K776" s="306"/>
      <c r="L776" s="134"/>
      <c r="M776" s="136"/>
      <c r="N776" s="137"/>
      <c r="O776" s="137"/>
      <c r="P776" s="137"/>
      <c r="Q776" s="137"/>
      <c r="R776" s="137"/>
      <c r="S776" s="137"/>
      <c r="T776" s="138"/>
      <c r="AT776" s="135" t="s">
        <v>179</v>
      </c>
      <c r="AU776" s="135" t="s">
        <v>78</v>
      </c>
      <c r="AV776" s="13" t="s">
        <v>76</v>
      </c>
      <c r="AW776" s="13" t="s">
        <v>30</v>
      </c>
      <c r="AX776" s="13" t="s">
        <v>68</v>
      </c>
      <c r="AY776" s="135" t="s">
        <v>168</v>
      </c>
    </row>
    <row r="777" spans="1:51" s="14" customFormat="1" ht="12">
      <c r="A777" s="311"/>
      <c r="B777" s="312"/>
      <c r="C777" s="311"/>
      <c r="D777" s="308" t="s">
        <v>179</v>
      </c>
      <c r="E777" s="313" t="s">
        <v>3</v>
      </c>
      <c r="F777" s="314" t="s">
        <v>2676</v>
      </c>
      <c r="G777" s="311"/>
      <c r="H777" s="315">
        <v>6.348</v>
      </c>
      <c r="I777" s="268"/>
      <c r="J777" s="311"/>
      <c r="K777" s="311"/>
      <c r="L777" s="139"/>
      <c r="M777" s="141"/>
      <c r="N777" s="142"/>
      <c r="O777" s="142"/>
      <c r="P777" s="142"/>
      <c r="Q777" s="142"/>
      <c r="R777" s="142"/>
      <c r="S777" s="142"/>
      <c r="T777" s="143"/>
      <c r="AT777" s="140" t="s">
        <v>179</v>
      </c>
      <c r="AU777" s="140" t="s">
        <v>78</v>
      </c>
      <c r="AV777" s="14" t="s">
        <v>78</v>
      </c>
      <c r="AW777" s="14" t="s">
        <v>30</v>
      </c>
      <c r="AX777" s="14" t="s">
        <v>68</v>
      </c>
      <c r="AY777" s="140" t="s">
        <v>168</v>
      </c>
    </row>
    <row r="778" spans="1:51" s="13" customFormat="1" ht="12">
      <c r="A778" s="306"/>
      <c r="B778" s="307"/>
      <c r="C778" s="306"/>
      <c r="D778" s="308" t="s">
        <v>179</v>
      </c>
      <c r="E778" s="309" t="s">
        <v>3</v>
      </c>
      <c r="F778" s="310" t="s">
        <v>2345</v>
      </c>
      <c r="G778" s="306"/>
      <c r="H778" s="309" t="s">
        <v>3</v>
      </c>
      <c r="I778" s="267"/>
      <c r="J778" s="306"/>
      <c r="K778" s="306"/>
      <c r="L778" s="134"/>
      <c r="M778" s="136"/>
      <c r="N778" s="137"/>
      <c r="O778" s="137"/>
      <c r="P778" s="137"/>
      <c r="Q778" s="137"/>
      <c r="R778" s="137"/>
      <c r="S778" s="137"/>
      <c r="T778" s="138"/>
      <c r="AT778" s="135" t="s">
        <v>179</v>
      </c>
      <c r="AU778" s="135" t="s">
        <v>78</v>
      </c>
      <c r="AV778" s="13" t="s">
        <v>76</v>
      </c>
      <c r="AW778" s="13" t="s">
        <v>30</v>
      </c>
      <c r="AX778" s="13" t="s">
        <v>68</v>
      </c>
      <c r="AY778" s="135" t="s">
        <v>168</v>
      </c>
    </row>
    <row r="779" spans="1:51" s="14" customFormat="1" ht="12">
      <c r="A779" s="311"/>
      <c r="B779" s="312"/>
      <c r="C779" s="311"/>
      <c r="D779" s="308" t="s">
        <v>179</v>
      </c>
      <c r="E779" s="313" t="s">
        <v>3</v>
      </c>
      <c r="F779" s="314" t="s">
        <v>2677</v>
      </c>
      <c r="G779" s="311"/>
      <c r="H779" s="315">
        <v>5.364</v>
      </c>
      <c r="I779" s="268"/>
      <c r="J779" s="311"/>
      <c r="K779" s="311"/>
      <c r="L779" s="139"/>
      <c r="M779" s="141"/>
      <c r="N779" s="142"/>
      <c r="O779" s="142"/>
      <c r="P779" s="142"/>
      <c r="Q779" s="142"/>
      <c r="R779" s="142"/>
      <c r="S779" s="142"/>
      <c r="T779" s="143"/>
      <c r="AT779" s="140" t="s">
        <v>179</v>
      </c>
      <c r="AU779" s="140" t="s">
        <v>78</v>
      </c>
      <c r="AV779" s="14" t="s">
        <v>78</v>
      </c>
      <c r="AW779" s="14" t="s">
        <v>30</v>
      </c>
      <c r="AX779" s="14" t="s">
        <v>68</v>
      </c>
      <c r="AY779" s="140" t="s">
        <v>168</v>
      </c>
    </row>
    <row r="780" spans="1:51" s="13" customFormat="1" ht="12">
      <c r="A780" s="306"/>
      <c r="B780" s="307"/>
      <c r="C780" s="306"/>
      <c r="D780" s="308" t="s">
        <v>179</v>
      </c>
      <c r="E780" s="309" t="s">
        <v>3</v>
      </c>
      <c r="F780" s="310" t="s">
        <v>2349</v>
      </c>
      <c r="G780" s="306"/>
      <c r="H780" s="309" t="s">
        <v>3</v>
      </c>
      <c r="I780" s="267"/>
      <c r="J780" s="306"/>
      <c r="K780" s="306"/>
      <c r="L780" s="134"/>
      <c r="M780" s="136"/>
      <c r="N780" s="137"/>
      <c r="O780" s="137"/>
      <c r="P780" s="137"/>
      <c r="Q780" s="137"/>
      <c r="R780" s="137"/>
      <c r="S780" s="137"/>
      <c r="T780" s="138"/>
      <c r="AT780" s="135" t="s">
        <v>179</v>
      </c>
      <c r="AU780" s="135" t="s">
        <v>78</v>
      </c>
      <c r="AV780" s="13" t="s">
        <v>76</v>
      </c>
      <c r="AW780" s="13" t="s">
        <v>30</v>
      </c>
      <c r="AX780" s="13" t="s">
        <v>68</v>
      </c>
      <c r="AY780" s="135" t="s">
        <v>168</v>
      </c>
    </row>
    <row r="781" spans="1:51" s="14" customFormat="1" ht="12">
      <c r="A781" s="311"/>
      <c r="B781" s="312"/>
      <c r="C781" s="311"/>
      <c r="D781" s="308" t="s">
        <v>179</v>
      </c>
      <c r="E781" s="313" t="s">
        <v>3</v>
      </c>
      <c r="F781" s="314" t="s">
        <v>2678</v>
      </c>
      <c r="G781" s="311"/>
      <c r="H781" s="315">
        <v>4.356</v>
      </c>
      <c r="I781" s="268"/>
      <c r="J781" s="311"/>
      <c r="K781" s="311"/>
      <c r="L781" s="139"/>
      <c r="M781" s="141"/>
      <c r="N781" s="142"/>
      <c r="O781" s="142"/>
      <c r="P781" s="142"/>
      <c r="Q781" s="142"/>
      <c r="R781" s="142"/>
      <c r="S781" s="142"/>
      <c r="T781" s="143"/>
      <c r="AT781" s="140" t="s">
        <v>179</v>
      </c>
      <c r="AU781" s="140" t="s">
        <v>78</v>
      </c>
      <c r="AV781" s="14" t="s">
        <v>78</v>
      </c>
      <c r="AW781" s="14" t="s">
        <v>30</v>
      </c>
      <c r="AX781" s="14" t="s">
        <v>68</v>
      </c>
      <c r="AY781" s="140" t="s">
        <v>168</v>
      </c>
    </row>
    <row r="782" spans="1:51" s="13" customFormat="1" ht="12">
      <c r="A782" s="306"/>
      <c r="B782" s="307"/>
      <c r="C782" s="306"/>
      <c r="D782" s="308" t="s">
        <v>179</v>
      </c>
      <c r="E782" s="309" t="s">
        <v>3</v>
      </c>
      <c r="F782" s="310" t="s">
        <v>2351</v>
      </c>
      <c r="G782" s="306"/>
      <c r="H782" s="309" t="s">
        <v>3</v>
      </c>
      <c r="I782" s="267"/>
      <c r="J782" s="306"/>
      <c r="K782" s="306"/>
      <c r="L782" s="134"/>
      <c r="M782" s="136"/>
      <c r="N782" s="137"/>
      <c r="O782" s="137"/>
      <c r="P782" s="137"/>
      <c r="Q782" s="137"/>
      <c r="R782" s="137"/>
      <c r="S782" s="137"/>
      <c r="T782" s="138"/>
      <c r="AT782" s="135" t="s">
        <v>179</v>
      </c>
      <c r="AU782" s="135" t="s">
        <v>78</v>
      </c>
      <c r="AV782" s="13" t="s">
        <v>76</v>
      </c>
      <c r="AW782" s="13" t="s">
        <v>30</v>
      </c>
      <c r="AX782" s="13" t="s">
        <v>68</v>
      </c>
      <c r="AY782" s="135" t="s">
        <v>168</v>
      </c>
    </row>
    <row r="783" spans="1:51" s="14" customFormat="1" ht="12">
      <c r="A783" s="311"/>
      <c r="B783" s="312"/>
      <c r="C783" s="311"/>
      <c r="D783" s="308" t="s">
        <v>179</v>
      </c>
      <c r="E783" s="313" t="s">
        <v>3</v>
      </c>
      <c r="F783" s="314" t="s">
        <v>2679</v>
      </c>
      <c r="G783" s="311"/>
      <c r="H783" s="315">
        <v>6.216</v>
      </c>
      <c r="I783" s="268"/>
      <c r="J783" s="311"/>
      <c r="K783" s="311"/>
      <c r="L783" s="139"/>
      <c r="M783" s="141"/>
      <c r="N783" s="142"/>
      <c r="O783" s="142"/>
      <c r="P783" s="142"/>
      <c r="Q783" s="142"/>
      <c r="R783" s="142"/>
      <c r="S783" s="142"/>
      <c r="T783" s="143"/>
      <c r="AT783" s="140" t="s">
        <v>179</v>
      </c>
      <c r="AU783" s="140" t="s">
        <v>78</v>
      </c>
      <c r="AV783" s="14" t="s">
        <v>78</v>
      </c>
      <c r="AW783" s="14" t="s">
        <v>30</v>
      </c>
      <c r="AX783" s="14" t="s">
        <v>68</v>
      </c>
      <c r="AY783" s="140" t="s">
        <v>168</v>
      </c>
    </row>
    <row r="784" spans="1:51" s="13" customFormat="1" ht="12">
      <c r="A784" s="306"/>
      <c r="B784" s="307"/>
      <c r="C784" s="306"/>
      <c r="D784" s="308" t="s">
        <v>179</v>
      </c>
      <c r="E784" s="309" t="s">
        <v>3</v>
      </c>
      <c r="F784" s="310" t="s">
        <v>2353</v>
      </c>
      <c r="G784" s="306"/>
      <c r="H784" s="309" t="s">
        <v>3</v>
      </c>
      <c r="I784" s="267"/>
      <c r="J784" s="306"/>
      <c r="K784" s="306"/>
      <c r="L784" s="134"/>
      <c r="M784" s="136"/>
      <c r="N784" s="137"/>
      <c r="O784" s="137"/>
      <c r="P784" s="137"/>
      <c r="Q784" s="137"/>
      <c r="R784" s="137"/>
      <c r="S784" s="137"/>
      <c r="T784" s="138"/>
      <c r="AT784" s="135" t="s">
        <v>179</v>
      </c>
      <c r="AU784" s="135" t="s">
        <v>78</v>
      </c>
      <c r="AV784" s="13" t="s">
        <v>76</v>
      </c>
      <c r="AW784" s="13" t="s">
        <v>30</v>
      </c>
      <c r="AX784" s="13" t="s">
        <v>68</v>
      </c>
      <c r="AY784" s="135" t="s">
        <v>168</v>
      </c>
    </row>
    <row r="785" spans="1:51" s="14" customFormat="1" ht="12">
      <c r="A785" s="311"/>
      <c r="B785" s="312"/>
      <c r="C785" s="311"/>
      <c r="D785" s="308" t="s">
        <v>179</v>
      </c>
      <c r="E785" s="313" t="s">
        <v>3</v>
      </c>
      <c r="F785" s="314" t="s">
        <v>2680</v>
      </c>
      <c r="G785" s="311"/>
      <c r="H785" s="315">
        <v>4.11</v>
      </c>
      <c r="I785" s="268"/>
      <c r="J785" s="311"/>
      <c r="K785" s="311"/>
      <c r="L785" s="139"/>
      <c r="M785" s="141"/>
      <c r="N785" s="142"/>
      <c r="O785" s="142"/>
      <c r="P785" s="142"/>
      <c r="Q785" s="142"/>
      <c r="R785" s="142"/>
      <c r="S785" s="142"/>
      <c r="T785" s="143"/>
      <c r="AT785" s="140" t="s">
        <v>179</v>
      </c>
      <c r="AU785" s="140" t="s">
        <v>78</v>
      </c>
      <c r="AV785" s="14" t="s">
        <v>78</v>
      </c>
      <c r="AW785" s="14" t="s">
        <v>30</v>
      </c>
      <c r="AX785" s="14" t="s">
        <v>68</v>
      </c>
      <c r="AY785" s="140" t="s">
        <v>168</v>
      </c>
    </row>
    <row r="786" spans="1:51" s="13" customFormat="1" ht="12">
      <c r="A786" s="306"/>
      <c r="B786" s="307"/>
      <c r="C786" s="306"/>
      <c r="D786" s="308" t="s">
        <v>179</v>
      </c>
      <c r="E786" s="309" t="s">
        <v>3</v>
      </c>
      <c r="F786" s="310" t="s">
        <v>2356</v>
      </c>
      <c r="G786" s="306"/>
      <c r="H786" s="309" t="s">
        <v>3</v>
      </c>
      <c r="I786" s="267"/>
      <c r="J786" s="306"/>
      <c r="K786" s="306"/>
      <c r="L786" s="134"/>
      <c r="M786" s="136"/>
      <c r="N786" s="137"/>
      <c r="O786" s="137"/>
      <c r="P786" s="137"/>
      <c r="Q786" s="137"/>
      <c r="R786" s="137"/>
      <c r="S786" s="137"/>
      <c r="T786" s="138"/>
      <c r="AT786" s="135" t="s">
        <v>179</v>
      </c>
      <c r="AU786" s="135" t="s">
        <v>78</v>
      </c>
      <c r="AV786" s="13" t="s">
        <v>76</v>
      </c>
      <c r="AW786" s="13" t="s">
        <v>30</v>
      </c>
      <c r="AX786" s="13" t="s">
        <v>68</v>
      </c>
      <c r="AY786" s="135" t="s">
        <v>168</v>
      </c>
    </row>
    <row r="787" spans="1:51" s="14" customFormat="1" ht="12">
      <c r="A787" s="311"/>
      <c r="B787" s="312"/>
      <c r="C787" s="311"/>
      <c r="D787" s="308" t="s">
        <v>179</v>
      </c>
      <c r="E787" s="313" t="s">
        <v>3</v>
      </c>
      <c r="F787" s="314" t="s">
        <v>2681</v>
      </c>
      <c r="G787" s="311"/>
      <c r="H787" s="315">
        <v>3.588</v>
      </c>
      <c r="I787" s="268"/>
      <c r="J787" s="311"/>
      <c r="K787" s="311"/>
      <c r="L787" s="139"/>
      <c r="M787" s="141"/>
      <c r="N787" s="142"/>
      <c r="O787" s="142"/>
      <c r="P787" s="142"/>
      <c r="Q787" s="142"/>
      <c r="R787" s="142"/>
      <c r="S787" s="142"/>
      <c r="T787" s="143"/>
      <c r="AT787" s="140" t="s">
        <v>179</v>
      </c>
      <c r="AU787" s="140" t="s">
        <v>78</v>
      </c>
      <c r="AV787" s="14" t="s">
        <v>78</v>
      </c>
      <c r="AW787" s="14" t="s">
        <v>30</v>
      </c>
      <c r="AX787" s="14" t="s">
        <v>68</v>
      </c>
      <c r="AY787" s="140" t="s">
        <v>168</v>
      </c>
    </row>
    <row r="788" spans="1:51" s="13" customFormat="1" ht="12">
      <c r="A788" s="306"/>
      <c r="B788" s="307"/>
      <c r="C788" s="306"/>
      <c r="D788" s="308" t="s">
        <v>179</v>
      </c>
      <c r="E788" s="309" t="s">
        <v>3</v>
      </c>
      <c r="F788" s="310" t="s">
        <v>2358</v>
      </c>
      <c r="G788" s="306"/>
      <c r="H788" s="309" t="s">
        <v>3</v>
      </c>
      <c r="I788" s="267"/>
      <c r="J788" s="306"/>
      <c r="K788" s="306"/>
      <c r="L788" s="134"/>
      <c r="M788" s="136"/>
      <c r="N788" s="137"/>
      <c r="O788" s="137"/>
      <c r="P788" s="137"/>
      <c r="Q788" s="137"/>
      <c r="R788" s="137"/>
      <c r="S788" s="137"/>
      <c r="T788" s="138"/>
      <c r="AT788" s="135" t="s">
        <v>179</v>
      </c>
      <c r="AU788" s="135" t="s">
        <v>78</v>
      </c>
      <c r="AV788" s="13" t="s">
        <v>76</v>
      </c>
      <c r="AW788" s="13" t="s">
        <v>30</v>
      </c>
      <c r="AX788" s="13" t="s">
        <v>68</v>
      </c>
      <c r="AY788" s="135" t="s">
        <v>168</v>
      </c>
    </row>
    <row r="789" spans="1:51" s="14" customFormat="1" ht="12">
      <c r="A789" s="311"/>
      <c r="B789" s="312"/>
      <c r="C789" s="311"/>
      <c r="D789" s="308" t="s">
        <v>179</v>
      </c>
      <c r="E789" s="313" t="s">
        <v>3</v>
      </c>
      <c r="F789" s="314" t="s">
        <v>2682</v>
      </c>
      <c r="G789" s="311"/>
      <c r="H789" s="315">
        <v>4.386</v>
      </c>
      <c r="I789" s="268"/>
      <c r="J789" s="311"/>
      <c r="K789" s="311"/>
      <c r="L789" s="139"/>
      <c r="M789" s="141"/>
      <c r="N789" s="142"/>
      <c r="O789" s="142"/>
      <c r="P789" s="142"/>
      <c r="Q789" s="142"/>
      <c r="R789" s="142"/>
      <c r="S789" s="142"/>
      <c r="T789" s="143"/>
      <c r="AT789" s="140" t="s">
        <v>179</v>
      </c>
      <c r="AU789" s="140" t="s">
        <v>78</v>
      </c>
      <c r="AV789" s="14" t="s">
        <v>78</v>
      </c>
      <c r="AW789" s="14" t="s">
        <v>30</v>
      </c>
      <c r="AX789" s="14" t="s">
        <v>68</v>
      </c>
      <c r="AY789" s="140" t="s">
        <v>168</v>
      </c>
    </row>
    <row r="790" spans="1:51" s="16" customFormat="1" ht="12">
      <c r="A790" s="321"/>
      <c r="B790" s="322"/>
      <c r="C790" s="321"/>
      <c r="D790" s="308" t="s">
        <v>179</v>
      </c>
      <c r="E790" s="323" t="s">
        <v>3</v>
      </c>
      <c r="F790" s="324" t="s">
        <v>198</v>
      </c>
      <c r="G790" s="321"/>
      <c r="H790" s="325">
        <v>34.368</v>
      </c>
      <c r="I790" s="270"/>
      <c r="J790" s="321"/>
      <c r="K790" s="321"/>
      <c r="L790" s="149"/>
      <c r="M790" s="151"/>
      <c r="N790" s="152"/>
      <c r="O790" s="152"/>
      <c r="P790" s="152"/>
      <c r="Q790" s="152"/>
      <c r="R790" s="152"/>
      <c r="S790" s="152"/>
      <c r="T790" s="153"/>
      <c r="AT790" s="150" t="s">
        <v>179</v>
      </c>
      <c r="AU790" s="150" t="s">
        <v>78</v>
      </c>
      <c r="AV790" s="16" t="s">
        <v>199</v>
      </c>
      <c r="AW790" s="16" t="s">
        <v>30</v>
      </c>
      <c r="AX790" s="16" t="s">
        <v>68</v>
      </c>
      <c r="AY790" s="150" t="s">
        <v>168</v>
      </c>
    </row>
    <row r="791" spans="1:51" s="15" customFormat="1" ht="12">
      <c r="A791" s="316"/>
      <c r="B791" s="317"/>
      <c r="C791" s="316"/>
      <c r="D791" s="308" t="s">
        <v>179</v>
      </c>
      <c r="E791" s="318" t="s">
        <v>3</v>
      </c>
      <c r="F791" s="319" t="s">
        <v>186</v>
      </c>
      <c r="G791" s="316"/>
      <c r="H791" s="320">
        <v>41.421</v>
      </c>
      <c r="I791" s="269"/>
      <c r="J791" s="316"/>
      <c r="K791" s="316"/>
      <c r="L791" s="144"/>
      <c r="M791" s="146"/>
      <c r="N791" s="147"/>
      <c r="O791" s="147"/>
      <c r="P791" s="147"/>
      <c r="Q791" s="147"/>
      <c r="R791" s="147"/>
      <c r="S791" s="147"/>
      <c r="T791" s="148"/>
      <c r="AT791" s="145" t="s">
        <v>179</v>
      </c>
      <c r="AU791" s="145" t="s">
        <v>78</v>
      </c>
      <c r="AV791" s="15" t="s">
        <v>175</v>
      </c>
      <c r="AW791" s="15" t="s">
        <v>30</v>
      </c>
      <c r="AX791" s="15" t="s">
        <v>76</v>
      </c>
      <c r="AY791" s="145" t="s">
        <v>168</v>
      </c>
    </row>
    <row r="792" spans="1:65" s="2" customFormat="1" ht="16.5" customHeight="1">
      <c r="A792" s="273"/>
      <c r="B792" s="276"/>
      <c r="C792" s="326" t="s">
        <v>955</v>
      </c>
      <c r="D792" s="326" t="s">
        <v>332</v>
      </c>
      <c r="E792" s="327" t="s">
        <v>769</v>
      </c>
      <c r="F792" s="328" t="s">
        <v>770</v>
      </c>
      <c r="G792" s="329" t="s">
        <v>231</v>
      </c>
      <c r="H792" s="330">
        <v>0.014</v>
      </c>
      <c r="I792" s="272"/>
      <c r="J792" s="331">
        <f>ROUND(I792*H792,2)</f>
        <v>0</v>
      </c>
      <c r="K792" s="328" t="s">
        <v>174</v>
      </c>
      <c r="L792" s="154"/>
      <c r="M792" s="155" t="s">
        <v>3</v>
      </c>
      <c r="N792" s="156" t="s">
        <v>39</v>
      </c>
      <c r="O792" s="128">
        <v>0</v>
      </c>
      <c r="P792" s="128">
        <f>O792*H792</f>
        <v>0</v>
      </c>
      <c r="Q792" s="128">
        <v>1</v>
      </c>
      <c r="R792" s="128">
        <f>Q792*H792</f>
        <v>0.014</v>
      </c>
      <c r="S792" s="128">
        <v>0</v>
      </c>
      <c r="T792" s="129">
        <f>S792*H792</f>
        <v>0</v>
      </c>
      <c r="U792" s="31"/>
      <c r="V792" s="31"/>
      <c r="W792" s="31"/>
      <c r="X792" s="31"/>
      <c r="Y792" s="31"/>
      <c r="Z792" s="31"/>
      <c r="AA792" s="31"/>
      <c r="AB792" s="31"/>
      <c r="AC792" s="31"/>
      <c r="AD792" s="31"/>
      <c r="AE792" s="31"/>
      <c r="AR792" s="130" t="s">
        <v>440</v>
      </c>
      <c r="AT792" s="130" t="s">
        <v>332</v>
      </c>
      <c r="AU792" s="130" t="s">
        <v>78</v>
      </c>
      <c r="AY792" s="19" t="s">
        <v>168</v>
      </c>
      <c r="BE792" s="131">
        <f>IF(N792="základní",J792,0)</f>
        <v>0</v>
      </c>
      <c r="BF792" s="131">
        <f>IF(N792="snížená",J792,0)</f>
        <v>0</v>
      </c>
      <c r="BG792" s="131">
        <f>IF(N792="zákl. přenesená",J792,0)</f>
        <v>0</v>
      </c>
      <c r="BH792" s="131">
        <f>IF(N792="sníž. přenesená",J792,0)</f>
        <v>0</v>
      </c>
      <c r="BI792" s="131">
        <f>IF(N792="nulová",J792,0)</f>
        <v>0</v>
      </c>
      <c r="BJ792" s="19" t="s">
        <v>76</v>
      </c>
      <c r="BK792" s="131">
        <f>ROUND(I792*H792,2)</f>
        <v>0</v>
      </c>
      <c r="BL792" s="19" t="s">
        <v>323</v>
      </c>
      <c r="BM792" s="130" t="s">
        <v>2683</v>
      </c>
    </row>
    <row r="793" spans="1:51" s="14" customFormat="1" ht="12">
      <c r="A793" s="311"/>
      <c r="B793" s="312"/>
      <c r="C793" s="311"/>
      <c r="D793" s="308" t="s">
        <v>179</v>
      </c>
      <c r="E793" s="311"/>
      <c r="F793" s="314" t="s">
        <v>2684</v>
      </c>
      <c r="G793" s="311"/>
      <c r="H793" s="315">
        <v>0.014</v>
      </c>
      <c r="I793" s="268"/>
      <c r="J793" s="311"/>
      <c r="K793" s="311"/>
      <c r="L793" s="139"/>
      <c r="M793" s="141"/>
      <c r="N793" s="142"/>
      <c r="O793" s="142"/>
      <c r="P793" s="142"/>
      <c r="Q793" s="142"/>
      <c r="R793" s="142"/>
      <c r="S793" s="142"/>
      <c r="T793" s="143"/>
      <c r="AT793" s="140" t="s">
        <v>179</v>
      </c>
      <c r="AU793" s="140" t="s">
        <v>78</v>
      </c>
      <c r="AV793" s="14" t="s">
        <v>78</v>
      </c>
      <c r="AW793" s="14" t="s">
        <v>4</v>
      </c>
      <c r="AX793" s="14" t="s">
        <v>76</v>
      </c>
      <c r="AY793" s="140" t="s">
        <v>168</v>
      </c>
    </row>
    <row r="794" spans="1:65" s="2" customFormat="1" ht="16.5" customHeight="1">
      <c r="A794" s="273"/>
      <c r="B794" s="276"/>
      <c r="C794" s="298" t="s">
        <v>962</v>
      </c>
      <c r="D794" s="298" t="s">
        <v>170</v>
      </c>
      <c r="E794" s="299" t="s">
        <v>790</v>
      </c>
      <c r="F794" s="300" t="s">
        <v>791</v>
      </c>
      <c r="G794" s="301" t="s">
        <v>263</v>
      </c>
      <c r="H794" s="302">
        <v>85.201</v>
      </c>
      <c r="I794" s="266"/>
      <c r="J794" s="303">
        <f>ROUND(I794*H794,2)</f>
        <v>0</v>
      </c>
      <c r="K794" s="300" t="s">
        <v>174</v>
      </c>
      <c r="L794" s="32"/>
      <c r="M794" s="126" t="s">
        <v>3</v>
      </c>
      <c r="N794" s="127" t="s">
        <v>39</v>
      </c>
      <c r="O794" s="128">
        <v>0.222</v>
      </c>
      <c r="P794" s="128">
        <f>O794*H794</f>
        <v>18.914621999999998</v>
      </c>
      <c r="Q794" s="128">
        <v>0.0004</v>
      </c>
      <c r="R794" s="128">
        <f>Q794*H794</f>
        <v>0.0340804</v>
      </c>
      <c r="S794" s="128">
        <v>0</v>
      </c>
      <c r="T794" s="129">
        <f>S794*H794</f>
        <v>0</v>
      </c>
      <c r="U794" s="31"/>
      <c r="V794" s="31"/>
      <c r="W794" s="31"/>
      <c r="X794" s="31"/>
      <c r="Y794" s="31"/>
      <c r="Z794" s="31"/>
      <c r="AA794" s="31"/>
      <c r="AB794" s="31"/>
      <c r="AC794" s="31"/>
      <c r="AD794" s="31"/>
      <c r="AE794" s="31"/>
      <c r="AR794" s="130" t="s">
        <v>323</v>
      </c>
      <c r="AT794" s="130" t="s">
        <v>170</v>
      </c>
      <c r="AU794" s="130" t="s">
        <v>78</v>
      </c>
      <c r="AY794" s="19" t="s">
        <v>168</v>
      </c>
      <c r="BE794" s="131">
        <f>IF(N794="základní",J794,0)</f>
        <v>0</v>
      </c>
      <c r="BF794" s="131">
        <f>IF(N794="snížená",J794,0)</f>
        <v>0</v>
      </c>
      <c r="BG794" s="131">
        <f>IF(N794="zákl. přenesená",J794,0)</f>
        <v>0</v>
      </c>
      <c r="BH794" s="131">
        <f>IF(N794="sníž. přenesená",J794,0)</f>
        <v>0</v>
      </c>
      <c r="BI794" s="131">
        <f>IF(N794="nulová",J794,0)</f>
        <v>0</v>
      </c>
      <c r="BJ794" s="19" t="s">
        <v>76</v>
      </c>
      <c r="BK794" s="131">
        <f>ROUND(I794*H794,2)</f>
        <v>0</v>
      </c>
      <c r="BL794" s="19" t="s">
        <v>323</v>
      </c>
      <c r="BM794" s="130" t="s">
        <v>2685</v>
      </c>
    </row>
    <row r="795" spans="1:47" s="2" customFormat="1" ht="12">
      <c r="A795" s="273"/>
      <c r="B795" s="276"/>
      <c r="C795" s="273"/>
      <c r="D795" s="304" t="s">
        <v>177</v>
      </c>
      <c r="E795" s="273"/>
      <c r="F795" s="305" t="s">
        <v>793</v>
      </c>
      <c r="G795" s="273"/>
      <c r="H795" s="273"/>
      <c r="I795" s="263"/>
      <c r="J795" s="273"/>
      <c r="K795" s="273"/>
      <c r="L795" s="32"/>
      <c r="M795" s="132"/>
      <c r="N795" s="133"/>
      <c r="O795" s="50"/>
      <c r="P795" s="50"/>
      <c r="Q795" s="50"/>
      <c r="R795" s="50"/>
      <c r="S795" s="50"/>
      <c r="T795" s="51"/>
      <c r="U795" s="31"/>
      <c r="V795" s="31"/>
      <c r="W795" s="31"/>
      <c r="X795" s="31"/>
      <c r="Y795" s="31"/>
      <c r="Z795" s="31"/>
      <c r="AA795" s="31"/>
      <c r="AB795" s="31"/>
      <c r="AC795" s="31"/>
      <c r="AD795" s="31"/>
      <c r="AE795" s="31"/>
      <c r="AT795" s="19" t="s">
        <v>177</v>
      </c>
      <c r="AU795" s="19" t="s">
        <v>78</v>
      </c>
    </row>
    <row r="796" spans="1:65" s="2" customFormat="1" ht="24.2" customHeight="1">
      <c r="A796" s="273"/>
      <c r="B796" s="276"/>
      <c r="C796" s="326" t="s">
        <v>966</v>
      </c>
      <c r="D796" s="326" t="s">
        <v>332</v>
      </c>
      <c r="E796" s="327" t="s">
        <v>795</v>
      </c>
      <c r="F796" s="328" t="s">
        <v>796</v>
      </c>
      <c r="G796" s="329" t="s">
        <v>263</v>
      </c>
      <c r="H796" s="330">
        <v>99.302</v>
      </c>
      <c r="I796" s="272"/>
      <c r="J796" s="331">
        <f>ROUND(I796*H796,2)</f>
        <v>0</v>
      </c>
      <c r="K796" s="328" t="s">
        <v>174</v>
      </c>
      <c r="L796" s="154"/>
      <c r="M796" s="155" t="s">
        <v>3</v>
      </c>
      <c r="N796" s="156" t="s">
        <v>39</v>
      </c>
      <c r="O796" s="128">
        <v>0</v>
      </c>
      <c r="P796" s="128">
        <f>O796*H796</f>
        <v>0</v>
      </c>
      <c r="Q796" s="128">
        <v>0.0054</v>
      </c>
      <c r="R796" s="128">
        <f>Q796*H796</f>
        <v>0.5362308000000001</v>
      </c>
      <c r="S796" s="128">
        <v>0</v>
      </c>
      <c r="T796" s="129">
        <f>S796*H796</f>
        <v>0</v>
      </c>
      <c r="U796" s="31"/>
      <c r="V796" s="31"/>
      <c r="W796" s="31"/>
      <c r="X796" s="31"/>
      <c r="Y796" s="31"/>
      <c r="Z796" s="31"/>
      <c r="AA796" s="31"/>
      <c r="AB796" s="31"/>
      <c r="AC796" s="31"/>
      <c r="AD796" s="31"/>
      <c r="AE796" s="31"/>
      <c r="AR796" s="130" t="s">
        <v>440</v>
      </c>
      <c r="AT796" s="130" t="s">
        <v>332</v>
      </c>
      <c r="AU796" s="130" t="s">
        <v>78</v>
      </c>
      <c r="AY796" s="19" t="s">
        <v>168</v>
      </c>
      <c r="BE796" s="131">
        <f>IF(N796="základní",J796,0)</f>
        <v>0</v>
      </c>
      <c r="BF796" s="131">
        <f>IF(N796="snížená",J796,0)</f>
        <v>0</v>
      </c>
      <c r="BG796" s="131">
        <f>IF(N796="zákl. přenesená",J796,0)</f>
        <v>0</v>
      </c>
      <c r="BH796" s="131">
        <f>IF(N796="sníž. přenesená",J796,0)</f>
        <v>0</v>
      </c>
      <c r="BI796" s="131">
        <f>IF(N796="nulová",J796,0)</f>
        <v>0</v>
      </c>
      <c r="BJ796" s="19" t="s">
        <v>76</v>
      </c>
      <c r="BK796" s="131">
        <f>ROUND(I796*H796,2)</f>
        <v>0</v>
      </c>
      <c r="BL796" s="19" t="s">
        <v>323</v>
      </c>
      <c r="BM796" s="130" t="s">
        <v>2686</v>
      </c>
    </row>
    <row r="797" spans="1:51" s="14" customFormat="1" ht="12">
      <c r="A797" s="311"/>
      <c r="B797" s="312"/>
      <c r="C797" s="311"/>
      <c r="D797" s="308" t="s">
        <v>179</v>
      </c>
      <c r="E797" s="311"/>
      <c r="F797" s="314" t="s">
        <v>2687</v>
      </c>
      <c r="G797" s="311"/>
      <c r="H797" s="315">
        <v>99.302</v>
      </c>
      <c r="I797" s="268"/>
      <c r="J797" s="311"/>
      <c r="K797" s="311"/>
      <c r="L797" s="139"/>
      <c r="M797" s="141"/>
      <c r="N797" s="142"/>
      <c r="O797" s="142"/>
      <c r="P797" s="142"/>
      <c r="Q797" s="142"/>
      <c r="R797" s="142"/>
      <c r="S797" s="142"/>
      <c r="T797" s="143"/>
      <c r="AT797" s="140" t="s">
        <v>179</v>
      </c>
      <c r="AU797" s="140" t="s">
        <v>78</v>
      </c>
      <c r="AV797" s="14" t="s">
        <v>78</v>
      </c>
      <c r="AW797" s="14" t="s">
        <v>4</v>
      </c>
      <c r="AX797" s="14" t="s">
        <v>76</v>
      </c>
      <c r="AY797" s="140" t="s">
        <v>168</v>
      </c>
    </row>
    <row r="798" spans="1:65" s="2" customFormat="1" ht="16.5" customHeight="1">
      <c r="A798" s="273"/>
      <c r="B798" s="276"/>
      <c r="C798" s="298" t="s">
        <v>970</v>
      </c>
      <c r="D798" s="298" t="s">
        <v>170</v>
      </c>
      <c r="E798" s="299" t="s">
        <v>800</v>
      </c>
      <c r="F798" s="300" t="s">
        <v>801</v>
      </c>
      <c r="G798" s="301" t="s">
        <v>263</v>
      </c>
      <c r="H798" s="302">
        <v>41.421</v>
      </c>
      <c r="I798" s="266"/>
      <c r="J798" s="303">
        <f>ROUND(I798*H798,2)</f>
        <v>0</v>
      </c>
      <c r="K798" s="300" t="s">
        <v>174</v>
      </c>
      <c r="L798" s="32"/>
      <c r="M798" s="126" t="s">
        <v>3</v>
      </c>
      <c r="N798" s="127" t="s">
        <v>39</v>
      </c>
      <c r="O798" s="128">
        <v>0.26</v>
      </c>
      <c r="P798" s="128">
        <f>O798*H798</f>
        <v>10.76946</v>
      </c>
      <c r="Q798" s="128">
        <v>0.0004</v>
      </c>
      <c r="R798" s="128">
        <f>Q798*H798</f>
        <v>0.0165684</v>
      </c>
      <c r="S798" s="128">
        <v>0</v>
      </c>
      <c r="T798" s="129">
        <f>S798*H798</f>
        <v>0</v>
      </c>
      <c r="U798" s="31"/>
      <c r="V798" s="31"/>
      <c r="W798" s="31"/>
      <c r="X798" s="31"/>
      <c r="Y798" s="31"/>
      <c r="Z798" s="31"/>
      <c r="AA798" s="31"/>
      <c r="AB798" s="31"/>
      <c r="AC798" s="31"/>
      <c r="AD798" s="31"/>
      <c r="AE798" s="31"/>
      <c r="AR798" s="130" t="s">
        <v>323</v>
      </c>
      <c r="AT798" s="130" t="s">
        <v>170</v>
      </c>
      <c r="AU798" s="130" t="s">
        <v>78</v>
      </c>
      <c r="AY798" s="19" t="s">
        <v>168</v>
      </c>
      <c r="BE798" s="131">
        <f>IF(N798="základní",J798,0)</f>
        <v>0</v>
      </c>
      <c r="BF798" s="131">
        <f>IF(N798="snížená",J798,0)</f>
        <v>0</v>
      </c>
      <c r="BG798" s="131">
        <f>IF(N798="zákl. přenesená",J798,0)</f>
        <v>0</v>
      </c>
      <c r="BH798" s="131">
        <f>IF(N798="sníž. přenesená",J798,0)</f>
        <v>0</v>
      </c>
      <c r="BI798" s="131">
        <f>IF(N798="nulová",J798,0)</f>
        <v>0</v>
      </c>
      <c r="BJ798" s="19" t="s">
        <v>76</v>
      </c>
      <c r="BK798" s="131">
        <f>ROUND(I798*H798,2)</f>
        <v>0</v>
      </c>
      <c r="BL798" s="19" t="s">
        <v>323</v>
      </c>
      <c r="BM798" s="130" t="s">
        <v>2688</v>
      </c>
    </row>
    <row r="799" spans="1:47" s="2" customFormat="1" ht="12">
      <c r="A799" s="273"/>
      <c r="B799" s="276"/>
      <c r="C799" s="273"/>
      <c r="D799" s="304" t="s">
        <v>177</v>
      </c>
      <c r="E799" s="273"/>
      <c r="F799" s="305" t="s">
        <v>803</v>
      </c>
      <c r="G799" s="273"/>
      <c r="H799" s="273"/>
      <c r="I799" s="263"/>
      <c r="J799" s="273"/>
      <c r="K799" s="273"/>
      <c r="L799" s="32"/>
      <c r="M799" s="132"/>
      <c r="N799" s="133"/>
      <c r="O799" s="50"/>
      <c r="P799" s="50"/>
      <c r="Q799" s="50"/>
      <c r="R799" s="50"/>
      <c r="S799" s="50"/>
      <c r="T799" s="51"/>
      <c r="U799" s="31"/>
      <c r="V799" s="31"/>
      <c r="W799" s="31"/>
      <c r="X799" s="31"/>
      <c r="Y799" s="31"/>
      <c r="Z799" s="31"/>
      <c r="AA799" s="31"/>
      <c r="AB799" s="31"/>
      <c r="AC799" s="31"/>
      <c r="AD799" s="31"/>
      <c r="AE799" s="31"/>
      <c r="AT799" s="19" t="s">
        <v>177</v>
      </c>
      <c r="AU799" s="19" t="s">
        <v>78</v>
      </c>
    </row>
    <row r="800" spans="1:65" s="2" customFormat="1" ht="24.2" customHeight="1">
      <c r="A800" s="273"/>
      <c r="B800" s="276"/>
      <c r="C800" s="326" t="s">
        <v>981</v>
      </c>
      <c r="D800" s="326" t="s">
        <v>332</v>
      </c>
      <c r="E800" s="327" t="s">
        <v>795</v>
      </c>
      <c r="F800" s="328" t="s">
        <v>796</v>
      </c>
      <c r="G800" s="329" t="s">
        <v>263</v>
      </c>
      <c r="H800" s="330">
        <v>50.575</v>
      </c>
      <c r="I800" s="272"/>
      <c r="J800" s="331">
        <f>ROUND(I800*H800,2)</f>
        <v>0</v>
      </c>
      <c r="K800" s="328" t="s">
        <v>174</v>
      </c>
      <c r="L800" s="154"/>
      <c r="M800" s="155" t="s">
        <v>3</v>
      </c>
      <c r="N800" s="156" t="s">
        <v>39</v>
      </c>
      <c r="O800" s="128">
        <v>0</v>
      </c>
      <c r="P800" s="128">
        <f>O800*H800</f>
        <v>0</v>
      </c>
      <c r="Q800" s="128">
        <v>0.0054</v>
      </c>
      <c r="R800" s="128">
        <f>Q800*H800</f>
        <v>0.27310500000000004</v>
      </c>
      <c r="S800" s="128">
        <v>0</v>
      </c>
      <c r="T800" s="129">
        <f>S800*H800</f>
        <v>0</v>
      </c>
      <c r="U800" s="31"/>
      <c r="V800" s="31"/>
      <c r="W800" s="31"/>
      <c r="X800" s="31"/>
      <c r="Y800" s="31"/>
      <c r="Z800" s="31"/>
      <c r="AA800" s="31"/>
      <c r="AB800" s="31"/>
      <c r="AC800" s="31"/>
      <c r="AD800" s="31"/>
      <c r="AE800" s="31"/>
      <c r="AR800" s="130" t="s">
        <v>440</v>
      </c>
      <c r="AT800" s="130" t="s">
        <v>332</v>
      </c>
      <c r="AU800" s="130" t="s">
        <v>78</v>
      </c>
      <c r="AY800" s="19" t="s">
        <v>168</v>
      </c>
      <c r="BE800" s="131">
        <f>IF(N800="základní",J800,0)</f>
        <v>0</v>
      </c>
      <c r="BF800" s="131">
        <f>IF(N800="snížená",J800,0)</f>
        <v>0</v>
      </c>
      <c r="BG800" s="131">
        <f>IF(N800="zákl. přenesená",J800,0)</f>
        <v>0</v>
      </c>
      <c r="BH800" s="131">
        <f>IF(N800="sníž. přenesená",J800,0)</f>
        <v>0</v>
      </c>
      <c r="BI800" s="131">
        <f>IF(N800="nulová",J800,0)</f>
        <v>0</v>
      </c>
      <c r="BJ800" s="19" t="s">
        <v>76</v>
      </c>
      <c r="BK800" s="131">
        <f>ROUND(I800*H800,2)</f>
        <v>0</v>
      </c>
      <c r="BL800" s="19" t="s">
        <v>323</v>
      </c>
      <c r="BM800" s="130" t="s">
        <v>2689</v>
      </c>
    </row>
    <row r="801" spans="1:51" s="14" customFormat="1" ht="12">
      <c r="A801" s="311"/>
      <c r="B801" s="312"/>
      <c r="C801" s="311"/>
      <c r="D801" s="308" t="s">
        <v>179</v>
      </c>
      <c r="E801" s="311"/>
      <c r="F801" s="314" t="s">
        <v>2690</v>
      </c>
      <c r="G801" s="311"/>
      <c r="H801" s="315">
        <v>50.575</v>
      </c>
      <c r="I801" s="268"/>
      <c r="J801" s="311"/>
      <c r="K801" s="311"/>
      <c r="L801" s="139"/>
      <c r="M801" s="141"/>
      <c r="N801" s="142"/>
      <c r="O801" s="142"/>
      <c r="P801" s="142"/>
      <c r="Q801" s="142"/>
      <c r="R801" s="142"/>
      <c r="S801" s="142"/>
      <c r="T801" s="143"/>
      <c r="AT801" s="140" t="s">
        <v>179</v>
      </c>
      <c r="AU801" s="140" t="s">
        <v>78</v>
      </c>
      <c r="AV801" s="14" t="s">
        <v>78</v>
      </c>
      <c r="AW801" s="14" t="s">
        <v>4</v>
      </c>
      <c r="AX801" s="14" t="s">
        <v>76</v>
      </c>
      <c r="AY801" s="140" t="s">
        <v>168</v>
      </c>
    </row>
    <row r="802" spans="1:65" s="2" customFormat="1" ht="24.2" customHeight="1">
      <c r="A802" s="273"/>
      <c r="B802" s="276"/>
      <c r="C802" s="298" t="s">
        <v>986</v>
      </c>
      <c r="D802" s="298" t="s">
        <v>170</v>
      </c>
      <c r="E802" s="299" t="s">
        <v>808</v>
      </c>
      <c r="F802" s="300" t="s">
        <v>809</v>
      </c>
      <c r="G802" s="301" t="s">
        <v>263</v>
      </c>
      <c r="H802" s="302">
        <v>13.866</v>
      </c>
      <c r="I802" s="266"/>
      <c r="J802" s="303">
        <f>ROUND(I802*H802,2)</f>
        <v>0</v>
      </c>
      <c r="K802" s="300" t="s">
        <v>174</v>
      </c>
      <c r="L802" s="32"/>
      <c r="M802" s="126" t="s">
        <v>3</v>
      </c>
      <c r="N802" s="127" t="s">
        <v>39</v>
      </c>
      <c r="O802" s="128">
        <v>0.122</v>
      </c>
      <c r="P802" s="128">
        <f>O802*H802</f>
        <v>1.691652</v>
      </c>
      <c r="Q802" s="128">
        <v>0.0004</v>
      </c>
      <c r="R802" s="128">
        <f>Q802*H802</f>
        <v>0.0055464</v>
      </c>
      <c r="S802" s="128">
        <v>0</v>
      </c>
      <c r="T802" s="129">
        <f>S802*H802</f>
        <v>0</v>
      </c>
      <c r="U802" s="31"/>
      <c r="V802" s="31"/>
      <c r="W802" s="31"/>
      <c r="X802" s="31"/>
      <c r="Y802" s="31"/>
      <c r="Z802" s="31"/>
      <c r="AA802" s="31"/>
      <c r="AB802" s="31"/>
      <c r="AC802" s="31"/>
      <c r="AD802" s="31"/>
      <c r="AE802" s="31"/>
      <c r="AR802" s="130" t="s">
        <v>323</v>
      </c>
      <c r="AT802" s="130" t="s">
        <v>170</v>
      </c>
      <c r="AU802" s="130" t="s">
        <v>78</v>
      </c>
      <c r="AY802" s="19" t="s">
        <v>168</v>
      </c>
      <c r="BE802" s="131">
        <f>IF(N802="základní",J802,0)</f>
        <v>0</v>
      </c>
      <c r="BF802" s="131">
        <f>IF(N802="snížená",J802,0)</f>
        <v>0</v>
      </c>
      <c r="BG802" s="131">
        <f>IF(N802="zákl. přenesená",J802,0)</f>
        <v>0</v>
      </c>
      <c r="BH802" s="131">
        <f>IF(N802="sníž. přenesená",J802,0)</f>
        <v>0</v>
      </c>
      <c r="BI802" s="131">
        <f>IF(N802="nulová",J802,0)</f>
        <v>0</v>
      </c>
      <c r="BJ802" s="19" t="s">
        <v>76</v>
      </c>
      <c r="BK802" s="131">
        <f>ROUND(I802*H802,2)</f>
        <v>0</v>
      </c>
      <c r="BL802" s="19" t="s">
        <v>323</v>
      </c>
      <c r="BM802" s="130" t="s">
        <v>2691</v>
      </c>
    </row>
    <row r="803" spans="1:47" s="2" customFormat="1" ht="12">
      <c r="A803" s="273"/>
      <c r="B803" s="276"/>
      <c r="C803" s="273"/>
      <c r="D803" s="304" t="s">
        <v>177</v>
      </c>
      <c r="E803" s="273"/>
      <c r="F803" s="305" t="s">
        <v>811</v>
      </c>
      <c r="G803" s="273"/>
      <c r="H803" s="273"/>
      <c r="I803" s="263"/>
      <c r="J803" s="273"/>
      <c r="K803" s="273"/>
      <c r="L803" s="32"/>
      <c r="M803" s="132"/>
      <c r="N803" s="133"/>
      <c r="O803" s="50"/>
      <c r="P803" s="50"/>
      <c r="Q803" s="50"/>
      <c r="R803" s="50"/>
      <c r="S803" s="50"/>
      <c r="T803" s="51"/>
      <c r="U803" s="31"/>
      <c r="V803" s="31"/>
      <c r="W803" s="31"/>
      <c r="X803" s="31"/>
      <c r="Y803" s="31"/>
      <c r="Z803" s="31"/>
      <c r="AA803" s="31"/>
      <c r="AB803" s="31"/>
      <c r="AC803" s="31"/>
      <c r="AD803" s="31"/>
      <c r="AE803" s="31"/>
      <c r="AT803" s="19" t="s">
        <v>177</v>
      </c>
      <c r="AU803" s="19" t="s">
        <v>78</v>
      </c>
    </row>
    <row r="804" spans="1:51" s="13" customFormat="1" ht="12">
      <c r="A804" s="306"/>
      <c r="B804" s="307"/>
      <c r="C804" s="306"/>
      <c r="D804" s="308" t="s">
        <v>179</v>
      </c>
      <c r="E804" s="309" t="s">
        <v>3</v>
      </c>
      <c r="F804" s="310" t="s">
        <v>2227</v>
      </c>
      <c r="G804" s="306"/>
      <c r="H804" s="309" t="s">
        <v>3</v>
      </c>
      <c r="I804" s="267"/>
      <c r="J804" s="306"/>
      <c r="K804" s="306"/>
      <c r="L804" s="134"/>
      <c r="M804" s="136"/>
      <c r="N804" s="137"/>
      <c r="O804" s="137"/>
      <c r="P804" s="137"/>
      <c r="Q804" s="137"/>
      <c r="R804" s="137"/>
      <c r="S804" s="137"/>
      <c r="T804" s="138"/>
      <c r="AT804" s="135" t="s">
        <v>179</v>
      </c>
      <c r="AU804" s="135" t="s">
        <v>78</v>
      </c>
      <c r="AV804" s="13" t="s">
        <v>76</v>
      </c>
      <c r="AW804" s="13" t="s">
        <v>30</v>
      </c>
      <c r="AX804" s="13" t="s">
        <v>68</v>
      </c>
      <c r="AY804" s="135" t="s">
        <v>168</v>
      </c>
    </row>
    <row r="805" spans="1:51" s="14" customFormat="1" ht="12">
      <c r="A805" s="311"/>
      <c r="B805" s="312"/>
      <c r="C805" s="311"/>
      <c r="D805" s="308" t="s">
        <v>179</v>
      </c>
      <c r="E805" s="313" t="s">
        <v>3</v>
      </c>
      <c r="F805" s="314" t="s">
        <v>2228</v>
      </c>
      <c r="G805" s="311"/>
      <c r="H805" s="315">
        <v>7.053</v>
      </c>
      <c r="I805" s="268"/>
      <c r="J805" s="311"/>
      <c r="K805" s="311"/>
      <c r="L805" s="139"/>
      <c r="M805" s="141"/>
      <c r="N805" s="142"/>
      <c r="O805" s="142"/>
      <c r="P805" s="142"/>
      <c r="Q805" s="142"/>
      <c r="R805" s="142"/>
      <c r="S805" s="142"/>
      <c r="T805" s="143"/>
      <c r="AT805" s="140" t="s">
        <v>179</v>
      </c>
      <c r="AU805" s="140" t="s">
        <v>78</v>
      </c>
      <c r="AV805" s="14" t="s">
        <v>78</v>
      </c>
      <c r="AW805" s="14" t="s">
        <v>30</v>
      </c>
      <c r="AX805" s="14" t="s">
        <v>68</v>
      </c>
      <c r="AY805" s="140" t="s">
        <v>168</v>
      </c>
    </row>
    <row r="806" spans="1:51" s="13" customFormat="1" ht="12">
      <c r="A806" s="306"/>
      <c r="B806" s="307"/>
      <c r="C806" s="306"/>
      <c r="D806" s="308" t="s">
        <v>179</v>
      </c>
      <c r="E806" s="309" t="s">
        <v>3</v>
      </c>
      <c r="F806" s="310" t="s">
        <v>2692</v>
      </c>
      <c r="G806" s="306"/>
      <c r="H806" s="309" t="s">
        <v>3</v>
      </c>
      <c r="I806" s="267"/>
      <c r="J806" s="306"/>
      <c r="K806" s="306"/>
      <c r="L806" s="134"/>
      <c r="M806" s="136"/>
      <c r="N806" s="137"/>
      <c r="O806" s="137"/>
      <c r="P806" s="137"/>
      <c r="Q806" s="137"/>
      <c r="R806" s="137"/>
      <c r="S806" s="137"/>
      <c r="T806" s="138"/>
      <c r="AT806" s="135" t="s">
        <v>179</v>
      </c>
      <c r="AU806" s="135" t="s">
        <v>78</v>
      </c>
      <c r="AV806" s="13" t="s">
        <v>76</v>
      </c>
      <c r="AW806" s="13" t="s">
        <v>30</v>
      </c>
      <c r="AX806" s="13" t="s">
        <v>68</v>
      </c>
      <c r="AY806" s="135" t="s">
        <v>168</v>
      </c>
    </row>
    <row r="807" spans="1:51" s="14" customFormat="1" ht="12">
      <c r="A807" s="311"/>
      <c r="B807" s="312"/>
      <c r="C807" s="311"/>
      <c r="D807" s="308" t="s">
        <v>179</v>
      </c>
      <c r="E807" s="313" t="s">
        <v>3</v>
      </c>
      <c r="F807" s="314" t="s">
        <v>2199</v>
      </c>
      <c r="G807" s="311"/>
      <c r="H807" s="315">
        <v>6.813</v>
      </c>
      <c r="I807" s="268"/>
      <c r="J807" s="311"/>
      <c r="K807" s="311"/>
      <c r="L807" s="139"/>
      <c r="M807" s="141"/>
      <c r="N807" s="142"/>
      <c r="O807" s="142"/>
      <c r="P807" s="142"/>
      <c r="Q807" s="142"/>
      <c r="R807" s="142"/>
      <c r="S807" s="142"/>
      <c r="T807" s="143"/>
      <c r="AT807" s="140" t="s">
        <v>179</v>
      </c>
      <c r="AU807" s="140" t="s">
        <v>78</v>
      </c>
      <c r="AV807" s="14" t="s">
        <v>78</v>
      </c>
      <c r="AW807" s="14" t="s">
        <v>30</v>
      </c>
      <c r="AX807" s="14" t="s">
        <v>68</v>
      </c>
      <c r="AY807" s="140" t="s">
        <v>168</v>
      </c>
    </row>
    <row r="808" spans="1:51" s="15" customFormat="1" ht="12">
      <c r="A808" s="316"/>
      <c r="B808" s="317"/>
      <c r="C808" s="316"/>
      <c r="D808" s="308" t="s">
        <v>179</v>
      </c>
      <c r="E808" s="318" t="s">
        <v>3</v>
      </c>
      <c r="F808" s="319" t="s">
        <v>186</v>
      </c>
      <c r="G808" s="316"/>
      <c r="H808" s="320">
        <v>13.866</v>
      </c>
      <c r="I808" s="269"/>
      <c r="J808" s="316"/>
      <c r="K808" s="316"/>
      <c r="L808" s="144"/>
      <c r="M808" s="146"/>
      <c r="N808" s="147"/>
      <c r="O808" s="147"/>
      <c r="P808" s="147"/>
      <c r="Q808" s="147"/>
      <c r="R808" s="147"/>
      <c r="S808" s="147"/>
      <c r="T808" s="148"/>
      <c r="AT808" s="145" t="s">
        <v>179</v>
      </c>
      <c r="AU808" s="145" t="s">
        <v>78</v>
      </c>
      <c r="AV808" s="15" t="s">
        <v>175</v>
      </c>
      <c r="AW808" s="15" t="s">
        <v>30</v>
      </c>
      <c r="AX808" s="15" t="s">
        <v>76</v>
      </c>
      <c r="AY808" s="145" t="s">
        <v>168</v>
      </c>
    </row>
    <row r="809" spans="1:65" s="2" customFormat="1" ht="16.5" customHeight="1">
      <c r="A809" s="273"/>
      <c r="B809" s="276"/>
      <c r="C809" s="298" t="s">
        <v>1002</v>
      </c>
      <c r="D809" s="298" t="s">
        <v>170</v>
      </c>
      <c r="E809" s="299" t="s">
        <v>815</v>
      </c>
      <c r="F809" s="300" t="s">
        <v>816</v>
      </c>
      <c r="G809" s="301" t="s">
        <v>335</v>
      </c>
      <c r="H809" s="302">
        <v>3.25</v>
      </c>
      <c r="I809" s="266"/>
      <c r="J809" s="303">
        <f>ROUND(I809*H809,2)</f>
        <v>0</v>
      </c>
      <c r="K809" s="300" t="s">
        <v>174</v>
      </c>
      <c r="L809" s="32"/>
      <c r="M809" s="126" t="s">
        <v>3</v>
      </c>
      <c r="N809" s="127" t="s">
        <v>39</v>
      </c>
      <c r="O809" s="128">
        <v>0.084</v>
      </c>
      <c r="P809" s="128">
        <f>O809*H809</f>
        <v>0.273</v>
      </c>
      <c r="Q809" s="128">
        <v>0.00016</v>
      </c>
      <c r="R809" s="128">
        <f>Q809*H809</f>
        <v>0.0005200000000000001</v>
      </c>
      <c r="S809" s="128">
        <v>0</v>
      </c>
      <c r="T809" s="129">
        <f>S809*H809</f>
        <v>0</v>
      </c>
      <c r="U809" s="31"/>
      <c r="V809" s="31"/>
      <c r="W809" s="31"/>
      <c r="X809" s="31"/>
      <c r="Y809" s="31"/>
      <c r="Z809" s="31"/>
      <c r="AA809" s="31"/>
      <c r="AB809" s="31"/>
      <c r="AC809" s="31"/>
      <c r="AD809" s="31"/>
      <c r="AE809" s="31"/>
      <c r="AR809" s="130" t="s">
        <v>323</v>
      </c>
      <c r="AT809" s="130" t="s">
        <v>170</v>
      </c>
      <c r="AU809" s="130" t="s">
        <v>78</v>
      </c>
      <c r="AY809" s="19" t="s">
        <v>168</v>
      </c>
      <c r="BE809" s="131">
        <f>IF(N809="základní",J809,0)</f>
        <v>0</v>
      </c>
      <c r="BF809" s="131">
        <f>IF(N809="snížená",J809,0)</f>
        <v>0</v>
      </c>
      <c r="BG809" s="131">
        <f>IF(N809="zákl. přenesená",J809,0)</f>
        <v>0</v>
      </c>
      <c r="BH809" s="131">
        <f>IF(N809="sníž. přenesená",J809,0)</f>
        <v>0</v>
      </c>
      <c r="BI809" s="131">
        <f>IF(N809="nulová",J809,0)</f>
        <v>0</v>
      </c>
      <c r="BJ809" s="19" t="s">
        <v>76</v>
      </c>
      <c r="BK809" s="131">
        <f>ROUND(I809*H809,2)</f>
        <v>0</v>
      </c>
      <c r="BL809" s="19" t="s">
        <v>323</v>
      </c>
      <c r="BM809" s="130" t="s">
        <v>2693</v>
      </c>
    </row>
    <row r="810" spans="1:47" s="2" customFormat="1" ht="12">
      <c r="A810" s="273"/>
      <c r="B810" s="276"/>
      <c r="C810" s="273"/>
      <c r="D810" s="304" t="s">
        <v>177</v>
      </c>
      <c r="E810" s="273"/>
      <c r="F810" s="305" t="s">
        <v>818</v>
      </c>
      <c r="G810" s="273"/>
      <c r="H810" s="273"/>
      <c r="I810" s="263"/>
      <c r="J810" s="273"/>
      <c r="K810" s="273"/>
      <c r="L810" s="32"/>
      <c r="M810" s="132"/>
      <c r="N810" s="133"/>
      <c r="O810" s="50"/>
      <c r="P810" s="50"/>
      <c r="Q810" s="50"/>
      <c r="R810" s="50"/>
      <c r="S810" s="50"/>
      <c r="T810" s="51"/>
      <c r="U810" s="31"/>
      <c r="V810" s="31"/>
      <c r="W810" s="31"/>
      <c r="X810" s="31"/>
      <c r="Y810" s="31"/>
      <c r="Z810" s="31"/>
      <c r="AA810" s="31"/>
      <c r="AB810" s="31"/>
      <c r="AC810" s="31"/>
      <c r="AD810" s="31"/>
      <c r="AE810" s="31"/>
      <c r="AT810" s="19" t="s">
        <v>177</v>
      </c>
      <c r="AU810" s="19" t="s">
        <v>78</v>
      </c>
    </row>
    <row r="811" spans="1:51" s="13" customFormat="1" ht="12">
      <c r="A811" s="306"/>
      <c r="B811" s="307"/>
      <c r="C811" s="306"/>
      <c r="D811" s="308" t="s">
        <v>179</v>
      </c>
      <c r="E811" s="309" t="s">
        <v>3</v>
      </c>
      <c r="F811" s="310" t="s">
        <v>2227</v>
      </c>
      <c r="G811" s="306"/>
      <c r="H811" s="309" t="s">
        <v>3</v>
      </c>
      <c r="I811" s="267"/>
      <c r="J811" s="306"/>
      <c r="K811" s="306"/>
      <c r="L811" s="134"/>
      <c r="M811" s="136"/>
      <c r="N811" s="137"/>
      <c r="O811" s="137"/>
      <c r="P811" s="137"/>
      <c r="Q811" s="137"/>
      <c r="R811" s="137"/>
      <c r="S811" s="137"/>
      <c r="T811" s="138"/>
      <c r="AT811" s="135" t="s">
        <v>179</v>
      </c>
      <c r="AU811" s="135" t="s">
        <v>78</v>
      </c>
      <c r="AV811" s="13" t="s">
        <v>76</v>
      </c>
      <c r="AW811" s="13" t="s">
        <v>30</v>
      </c>
      <c r="AX811" s="13" t="s">
        <v>68</v>
      </c>
      <c r="AY811" s="135" t="s">
        <v>168</v>
      </c>
    </row>
    <row r="812" spans="1:51" s="14" customFormat="1" ht="12">
      <c r="A812" s="311"/>
      <c r="B812" s="312"/>
      <c r="C812" s="311"/>
      <c r="D812" s="308" t="s">
        <v>179</v>
      </c>
      <c r="E812" s="313" t="s">
        <v>3</v>
      </c>
      <c r="F812" s="314" t="s">
        <v>2159</v>
      </c>
      <c r="G812" s="311"/>
      <c r="H812" s="315">
        <v>3.25</v>
      </c>
      <c r="I812" s="268"/>
      <c r="J812" s="311"/>
      <c r="K812" s="311"/>
      <c r="L812" s="139"/>
      <c r="M812" s="141"/>
      <c r="N812" s="142"/>
      <c r="O812" s="142"/>
      <c r="P812" s="142"/>
      <c r="Q812" s="142"/>
      <c r="R812" s="142"/>
      <c r="S812" s="142"/>
      <c r="T812" s="143"/>
      <c r="AT812" s="140" t="s">
        <v>179</v>
      </c>
      <c r="AU812" s="140" t="s">
        <v>78</v>
      </c>
      <c r="AV812" s="14" t="s">
        <v>78</v>
      </c>
      <c r="AW812" s="14" t="s">
        <v>30</v>
      </c>
      <c r="AX812" s="14" t="s">
        <v>76</v>
      </c>
      <c r="AY812" s="140" t="s">
        <v>168</v>
      </c>
    </row>
    <row r="813" spans="1:65" s="2" customFormat="1" ht="37.9" customHeight="1">
      <c r="A813" s="273"/>
      <c r="B813" s="276"/>
      <c r="C813" s="298" t="s">
        <v>1007</v>
      </c>
      <c r="D813" s="298" t="s">
        <v>170</v>
      </c>
      <c r="E813" s="299" t="s">
        <v>2694</v>
      </c>
      <c r="F813" s="300" t="s">
        <v>2695</v>
      </c>
      <c r="G813" s="301" t="s">
        <v>263</v>
      </c>
      <c r="H813" s="302">
        <v>85.201</v>
      </c>
      <c r="I813" s="266"/>
      <c r="J813" s="303">
        <f>ROUND(I813*H813,2)</f>
        <v>0</v>
      </c>
      <c r="K813" s="300" t="s">
        <v>174</v>
      </c>
      <c r="L813" s="32"/>
      <c r="M813" s="126" t="s">
        <v>3</v>
      </c>
      <c r="N813" s="127" t="s">
        <v>39</v>
      </c>
      <c r="O813" s="128">
        <v>0.05</v>
      </c>
      <c r="P813" s="128">
        <f>O813*H813</f>
        <v>4.26005</v>
      </c>
      <c r="Q813" s="128">
        <v>0.03177</v>
      </c>
      <c r="R813" s="128">
        <f>Q813*H813</f>
        <v>2.7068357699999996</v>
      </c>
      <c r="S813" s="128">
        <v>0</v>
      </c>
      <c r="T813" s="129">
        <f>S813*H813</f>
        <v>0</v>
      </c>
      <c r="U813" s="31"/>
      <c r="V813" s="31"/>
      <c r="W813" s="31"/>
      <c r="X813" s="31"/>
      <c r="Y813" s="31"/>
      <c r="Z813" s="31"/>
      <c r="AA813" s="31"/>
      <c r="AB813" s="31"/>
      <c r="AC813" s="31"/>
      <c r="AD813" s="31"/>
      <c r="AE813" s="31"/>
      <c r="AR813" s="130" t="s">
        <v>323</v>
      </c>
      <c r="AT813" s="130" t="s">
        <v>170</v>
      </c>
      <c r="AU813" s="130" t="s">
        <v>78</v>
      </c>
      <c r="AY813" s="19" t="s">
        <v>168</v>
      </c>
      <c r="BE813" s="131">
        <f>IF(N813="základní",J813,0)</f>
        <v>0</v>
      </c>
      <c r="BF813" s="131">
        <f>IF(N813="snížená",J813,0)</f>
        <v>0</v>
      </c>
      <c r="BG813" s="131">
        <f>IF(N813="zákl. přenesená",J813,0)</f>
        <v>0</v>
      </c>
      <c r="BH813" s="131">
        <f>IF(N813="sníž. přenesená",J813,0)</f>
        <v>0</v>
      </c>
      <c r="BI813" s="131">
        <f>IF(N813="nulová",J813,0)</f>
        <v>0</v>
      </c>
      <c r="BJ813" s="19" t="s">
        <v>76</v>
      </c>
      <c r="BK813" s="131">
        <f>ROUND(I813*H813,2)</f>
        <v>0</v>
      </c>
      <c r="BL813" s="19" t="s">
        <v>323</v>
      </c>
      <c r="BM813" s="130" t="s">
        <v>2696</v>
      </c>
    </row>
    <row r="814" spans="1:47" s="2" customFormat="1" ht="12">
      <c r="A814" s="273"/>
      <c r="B814" s="276"/>
      <c r="C814" s="273"/>
      <c r="D814" s="304" t="s">
        <v>177</v>
      </c>
      <c r="E814" s="273"/>
      <c r="F814" s="305" t="s">
        <v>2697</v>
      </c>
      <c r="G814" s="273"/>
      <c r="H814" s="273"/>
      <c r="I814" s="263"/>
      <c r="J814" s="273"/>
      <c r="K814" s="273"/>
      <c r="L814" s="32"/>
      <c r="M814" s="132"/>
      <c r="N814" s="133"/>
      <c r="O814" s="50"/>
      <c r="P814" s="50"/>
      <c r="Q814" s="50"/>
      <c r="R814" s="50"/>
      <c r="S814" s="50"/>
      <c r="T814" s="51"/>
      <c r="U814" s="31"/>
      <c r="V814" s="31"/>
      <c r="W814" s="31"/>
      <c r="X814" s="31"/>
      <c r="Y814" s="31"/>
      <c r="Z814" s="31"/>
      <c r="AA814" s="31"/>
      <c r="AB814" s="31"/>
      <c r="AC814" s="31"/>
      <c r="AD814" s="31"/>
      <c r="AE814" s="31"/>
      <c r="AT814" s="19" t="s">
        <v>177</v>
      </c>
      <c r="AU814" s="19" t="s">
        <v>78</v>
      </c>
    </row>
    <row r="815" spans="1:51" s="13" customFormat="1" ht="12">
      <c r="A815" s="306"/>
      <c r="B815" s="307"/>
      <c r="C815" s="306"/>
      <c r="D815" s="308" t="s">
        <v>179</v>
      </c>
      <c r="E815" s="309" t="s">
        <v>3</v>
      </c>
      <c r="F815" s="310" t="s">
        <v>2458</v>
      </c>
      <c r="G815" s="306"/>
      <c r="H815" s="309" t="s">
        <v>3</v>
      </c>
      <c r="I815" s="267"/>
      <c r="J815" s="306"/>
      <c r="K815" s="306"/>
      <c r="L815" s="134"/>
      <c r="M815" s="136"/>
      <c r="N815" s="137"/>
      <c r="O815" s="137"/>
      <c r="P815" s="137"/>
      <c r="Q815" s="137"/>
      <c r="R815" s="137"/>
      <c r="S815" s="137"/>
      <c r="T815" s="138"/>
      <c r="AT815" s="135" t="s">
        <v>179</v>
      </c>
      <c r="AU815" s="135" t="s">
        <v>78</v>
      </c>
      <c r="AV815" s="13" t="s">
        <v>76</v>
      </c>
      <c r="AW815" s="13" t="s">
        <v>30</v>
      </c>
      <c r="AX815" s="13" t="s">
        <v>68</v>
      </c>
      <c r="AY815" s="135" t="s">
        <v>168</v>
      </c>
    </row>
    <row r="816" spans="1:51" s="14" customFormat="1" ht="12">
      <c r="A816" s="311"/>
      <c r="B816" s="312"/>
      <c r="C816" s="311"/>
      <c r="D816" s="308" t="s">
        <v>179</v>
      </c>
      <c r="E816" s="313" t="s">
        <v>3</v>
      </c>
      <c r="F816" s="314" t="s">
        <v>2480</v>
      </c>
      <c r="G816" s="311"/>
      <c r="H816" s="315">
        <v>13.1</v>
      </c>
      <c r="I816" s="268"/>
      <c r="J816" s="311"/>
      <c r="K816" s="311"/>
      <c r="L816" s="139"/>
      <c r="M816" s="141"/>
      <c r="N816" s="142"/>
      <c r="O816" s="142"/>
      <c r="P816" s="142"/>
      <c r="Q816" s="142"/>
      <c r="R816" s="142"/>
      <c r="S816" s="142"/>
      <c r="T816" s="143"/>
      <c r="AT816" s="140" t="s">
        <v>179</v>
      </c>
      <c r="AU816" s="140" t="s">
        <v>78</v>
      </c>
      <c r="AV816" s="14" t="s">
        <v>78</v>
      </c>
      <c r="AW816" s="14" t="s">
        <v>30</v>
      </c>
      <c r="AX816" s="14" t="s">
        <v>68</v>
      </c>
      <c r="AY816" s="140" t="s">
        <v>168</v>
      </c>
    </row>
    <row r="817" spans="1:51" s="14" customFormat="1" ht="12">
      <c r="A817" s="311"/>
      <c r="B817" s="312"/>
      <c r="C817" s="311"/>
      <c r="D817" s="308" t="s">
        <v>179</v>
      </c>
      <c r="E817" s="313" t="s">
        <v>3</v>
      </c>
      <c r="F817" s="314" t="s">
        <v>2481</v>
      </c>
      <c r="G817" s="311"/>
      <c r="H817" s="315">
        <v>9.8</v>
      </c>
      <c r="I817" s="268"/>
      <c r="J817" s="311"/>
      <c r="K817" s="311"/>
      <c r="L817" s="139"/>
      <c r="M817" s="141"/>
      <c r="N817" s="142"/>
      <c r="O817" s="142"/>
      <c r="P817" s="142"/>
      <c r="Q817" s="142"/>
      <c r="R817" s="142"/>
      <c r="S817" s="142"/>
      <c r="T817" s="143"/>
      <c r="AT817" s="140" t="s">
        <v>179</v>
      </c>
      <c r="AU817" s="140" t="s">
        <v>78</v>
      </c>
      <c r="AV817" s="14" t="s">
        <v>78</v>
      </c>
      <c r="AW817" s="14" t="s">
        <v>30</v>
      </c>
      <c r="AX817" s="14" t="s">
        <v>68</v>
      </c>
      <c r="AY817" s="140" t="s">
        <v>168</v>
      </c>
    </row>
    <row r="818" spans="1:51" s="14" customFormat="1" ht="12">
      <c r="A818" s="311"/>
      <c r="B818" s="312"/>
      <c r="C818" s="311"/>
      <c r="D818" s="308" t="s">
        <v>179</v>
      </c>
      <c r="E818" s="313" t="s">
        <v>3</v>
      </c>
      <c r="F818" s="314" t="s">
        <v>2482</v>
      </c>
      <c r="G818" s="311"/>
      <c r="H818" s="315">
        <v>13</v>
      </c>
      <c r="I818" s="268"/>
      <c r="J818" s="311"/>
      <c r="K818" s="311"/>
      <c r="L818" s="139"/>
      <c r="M818" s="141"/>
      <c r="N818" s="142"/>
      <c r="O818" s="142"/>
      <c r="P818" s="142"/>
      <c r="Q818" s="142"/>
      <c r="R818" s="142"/>
      <c r="S818" s="142"/>
      <c r="T818" s="143"/>
      <c r="AT818" s="140" t="s">
        <v>179</v>
      </c>
      <c r="AU818" s="140" t="s">
        <v>78</v>
      </c>
      <c r="AV818" s="14" t="s">
        <v>78</v>
      </c>
      <c r="AW818" s="14" t="s">
        <v>30</v>
      </c>
      <c r="AX818" s="14" t="s">
        <v>68</v>
      </c>
      <c r="AY818" s="140" t="s">
        <v>168</v>
      </c>
    </row>
    <row r="819" spans="1:51" s="14" customFormat="1" ht="12">
      <c r="A819" s="311"/>
      <c r="B819" s="312"/>
      <c r="C819" s="311"/>
      <c r="D819" s="308" t="s">
        <v>179</v>
      </c>
      <c r="E819" s="313" t="s">
        <v>3</v>
      </c>
      <c r="F819" s="314" t="s">
        <v>2483</v>
      </c>
      <c r="G819" s="311"/>
      <c r="H819" s="315">
        <v>18.1</v>
      </c>
      <c r="I819" s="268"/>
      <c r="J819" s="311"/>
      <c r="K819" s="311"/>
      <c r="L819" s="139"/>
      <c r="M819" s="141"/>
      <c r="N819" s="142"/>
      <c r="O819" s="142"/>
      <c r="P819" s="142"/>
      <c r="Q819" s="142"/>
      <c r="R819" s="142"/>
      <c r="S819" s="142"/>
      <c r="T819" s="143"/>
      <c r="AT819" s="140" t="s">
        <v>179</v>
      </c>
      <c r="AU819" s="140" t="s">
        <v>78</v>
      </c>
      <c r="AV819" s="14" t="s">
        <v>78</v>
      </c>
      <c r="AW819" s="14" t="s">
        <v>30</v>
      </c>
      <c r="AX819" s="14" t="s">
        <v>68</v>
      </c>
      <c r="AY819" s="140" t="s">
        <v>168</v>
      </c>
    </row>
    <row r="820" spans="1:51" s="14" customFormat="1" ht="12">
      <c r="A820" s="311"/>
      <c r="B820" s="312"/>
      <c r="C820" s="311"/>
      <c r="D820" s="308" t="s">
        <v>179</v>
      </c>
      <c r="E820" s="313" t="s">
        <v>3</v>
      </c>
      <c r="F820" s="314" t="s">
        <v>2484</v>
      </c>
      <c r="G820" s="311"/>
      <c r="H820" s="315">
        <v>10.3</v>
      </c>
      <c r="I820" s="268"/>
      <c r="J820" s="311"/>
      <c r="K820" s="311"/>
      <c r="L820" s="139"/>
      <c r="M820" s="141"/>
      <c r="N820" s="142"/>
      <c r="O820" s="142"/>
      <c r="P820" s="142"/>
      <c r="Q820" s="142"/>
      <c r="R820" s="142"/>
      <c r="S820" s="142"/>
      <c r="T820" s="143"/>
      <c r="AT820" s="140" t="s">
        <v>179</v>
      </c>
      <c r="AU820" s="140" t="s">
        <v>78</v>
      </c>
      <c r="AV820" s="14" t="s">
        <v>78</v>
      </c>
      <c r="AW820" s="14" t="s">
        <v>30</v>
      </c>
      <c r="AX820" s="14" t="s">
        <v>68</v>
      </c>
      <c r="AY820" s="140" t="s">
        <v>168</v>
      </c>
    </row>
    <row r="821" spans="1:51" s="14" customFormat="1" ht="12">
      <c r="A821" s="311"/>
      <c r="B821" s="312"/>
      <c r="C821" s="311"/>
      <c r="D821" s="308" t="s">
        <v>179</v>
      </c>
      <c r="E821" s="313" t="s">
        <v>3</v>
      </c>
      <c r="F821" s="314" t="s">
        <v>2485</v>
      </c>
      <c r="G821" s="311"/>
      <c r="H821" s="315">
        <v>7.7</v>
      </c>
      <c r="I821" s="268"/>
      <c r="J821" s="311"/>
      <c r="K821" s="311"/>
      <c r="L821" s="139"/>
      <c r="M821" s="141"/>
      <c r="N821" s="142"/>
      <c r="O821" s="142"/>
      <c r="P821" s="142"/>
      <c r="Q821" s="142"/>
      <c r="R821" s="142"/>
      <c r="S821" s="142"/>
      <c r="T821" s="143"/>
      <c r="AT821" s="140" t="s">
        <v>179</v>
      </c>
      <c r="AU821" s="140" t="s">
        <v>78</v>
      </c>
      <c r="AV821" s="14" t="s">
        <v>78</v>
      </c>
      <c r="AW821" s="14" t="s">
        <v>30</v>
      </c>
      <c r="AX821" s="14" t="s">
        <v>68</v>
      </c>
      <c r="AY821" s="140" t="s">
        <v>168</v>
      </c>
    </row>
    <row r="822" spans="1:51" s="14" customFormat="1" ht="12">
      <c r="A822" s="311"/>
      <c r="B822" s="312"/>
      <c r="C822" s="311"/>
      <c r="D822" s="308" t="s">
        <v>179</v>
      </c>
      <c r="E822" s="313" t="s">
        <v>3</v>
      </c>
      <c r="F822" s="314" t="s">
        <v>2670</v>
      </c>
      <c r="G822" s="311"/>
      <c r="H822" s="315">
        <v>13.201</v>
      </c>
      <c r="I822" s="268"/>
      <c r="J822" s="311"/>
      <c r="K822" s="311"/>
      <c r="L822" s="139"/>
      <c r="M822" s="141"/>
      <c r="N822" s="142"/>
      <c r="O822" s="142"/>
      <c r="P822" s="142"/>
      <c r="Q822" s="142"/>
      <c r="R822" s="142"/>
      <c r="S822" s="142"/>
      <c r="T822" s="143"/>
      <c r="AT822" s="140" t="s">
        <v>179</v>
      </c>
      <c r="AU822" s="140" t="s">
        <v>78</v>
      </c>
      <c r="AV822" s="14" t="s">
        <v>78</v>
      </c>
      <c r="AW822" s="14" t="s">
        <v>30</v>
      </c>
      <c r="AX822" s="14" t="s">
        <v>68</v>
      </c>
      <c r="AY822" s="140" t="s">
        <v>168</v>
      </c>
    </row>
    <row r="823" spans="1:51" s="15" customFormat="1" ht="12">
      <c r="A823" s="316"/>
      <c r="B823" s="317"/>
      <c r="C823" s="316"/>
      <c r="D823" s="308" t="s">
        <v>179</v>
      </c>
      <c r="E823" s="318" t="s">
        <v>3</v>
      </c>
      <c r="F823" s="319" t="s">
        <v>186</v>
      </c>
      <c r="G823" s="316"/>
      <c r="H823" s="320">
        <v>85.201</v>
      </c>
      <c r="I823" s="269"/>
      <c r="J823" s="316"/>
      <c r="K823" s="316"/>
      <c r="L823" s="144"/>
      <c r="M823" s="146"/>
      <c r="N823" s="147"/>
      <c r="O823" s="147"/>
      <c r="P823" s="147"/>
      <c r="Q823" s="147"/>
      <c r="R823" s="147"/>
      <c r="S823" s="147"/>
      <c r="T823" s="148"/>
      <c r="AT823" s="145" t="s">
        <v>179</v>
      </c>
      <c r="AU823" s="145" t="s">
        <v>78</v>
      </c>
      <c r="AV823" s="15" t="s">
        <v>175</v>
      </c>
      <c r="AW823" s="15" t="s">
        <v>30</v>
      </c>
      <c r="AX823" s="15" t="s">
        <v>76</v>
      </c>
      <c r="AY823" s="145" t="s">
        <v>168</v>
      </c>
    </row>
    <row r="824" spans="1:65" s="2" customFormat="1" ht="24.2" customHeight="1">
      <c r="A824" s="273"/>
      <c r="B824" s="276"/>
      <c r="C824" s="298" t="s">
        <v>1017</v>
      </c>
      <c r="D824" s="298" t="s">
        <v>170</v>
      </c>
      <c r="E824" s="299" t="s">
        <v>2698</v>
      </c>
      <c r="F824" s="300" t="s">
        <v>2699</v>
      </c>
      <c r="G824" s="301" t="s">
        <v>824</v>
      </c>
      <c r="H824" s="302">
        <v>880.364</v>
      </c>
      <c r="I824" s="266"/>
      <c r="J824" s="303">
        <f>ROUND(I824*H824,2)</f>
        <v>0</v>
      </c>
      <c r="K824" s="300" t="s">
        <v>174</v>
      </c>
      <c r="L824" s="32"/>
      <c r="M824" s="126" t="s">
        <v>3</v>
      </c>
      <c r="N824" s="127" t="s">
        <v>39</v>
      </c>
      <c r="O824" s="128">
        <v>0</v>
      </c>
      <c r="P824" s="128">
        <f>O824*H824</f>
        <v>0</v>
      </c>
      <c r="Q824" s="128">
        <v>0</v>
      </c>
      <c r="R824" s="128">
        <f>Q824*H824</f>
        <v>0</v>
      </c>
      <c r="S824" s="128">
        <v>0</v>
      </c>
      <c r="T824" s="129">
        <f>S824*H824</f>
        <v>0</v>
      </c>
      <c r="U824" s="31"/>
      <c r="V824" s="31"/>
      <c r="W824" s="31"/>
      <c r="X824" s="31"/>
      <c r="Y824" s="31"/>
      <c r="Z824" s="31"/>
      <c r="AA824" s="31"/>
      <c r="AB824" s="31"/>
      <c r="AC824" s="31"/>
      <c r="AD824" s="31"/>
      <c r="AE824" s="31"/>
      <c r="AR824" s="130" t="s">
        <v>323</v>
      </c>
      <c r="AT824" s="130" t="s">
        <v>170</v>
      </c>
      <c r="AU824" s="130" t="s">
        <v>78</v>
      </c>
      <c r="AY824" s="19" t="s">
        <v>168</v>
      </c>
      <c r="BE824" s="131">
        <f>IF(N824="základní",J824,0)</f>
        <v>0</v>
      </c>
      <c r="BF824" s="131">
        <f>IF(N824="snížená",J824,0)</f>
        <v>0</v>
      </c>
      <c r="BG824" s="131">
        <f>IF(N824="zákl. přenesená",J824,0)</f>
        <v>0</v>
      </c>
      <c r="BH824" s="131">
        <f>IF(N824="sníž. přenesená",J824,0)</f>
        <v>0</v>
      </c>
      <c r="BI824" s="131">
        <f>IF(N824="nulová",J824,0)</f>
        <v>0</v>
      </c>
      <c r="BJ824" s="19" t="s">
        <v>76</v>
      </c>
      <c r="BK824" s="131">
        <f>ROUND(I824*H824,2)</f>
        <v>0</v>
      </c>
      <c r="BL824" s="19" t="s">
        <v>323</v>
      </c>
      <c r="BM824" s="130" t="s">
        <v>2700</v>
      </c>
    </row>
    <row r="825" spans="1:47" s="2" customFormat="1" ht="12">
      <c r="A825" s="273"/>
      <c r="B825" s="276"/>
      <c r="C825" s="273"/>
      <c r="D825" s="304" t="s">
        <v>177</v>
      </c>
      <c r="E825" s="273"/>
      <c r="F825" s="305" t="s">
        <v>2701</v>
      </c>
      <c r="G825" s="273"/>
      <c r="H825" s="273"/>
      <c r="I825" s="263"/>
      <c r="J825" s="273"/>
      <c r="K825" s="273"/>
      <c r="L825" s="32"/>
      <c r="M825" s="132"/>
      <c r="N825" s="133"/>
      <c r="O825" s="50"/>
      <c r="P825" s="50"/>
      <c r="Q825" s="50"/>
      <c r="R825" s="50"/>
      <c r="S825" s="50"/>
      <c r="T825" s="51"/>
      <c r="U825" s="31"/>
      <c r="V825" s="31"/>
      <c r="W825" s="31"/>
      <c r="X825" s="31"/>
      <c r="Y825" s="31"/>
      <c r="Z825" s="31"/>
      <c r="AA825" s="31"/>
      <c r="AB825" s="31"/>
      <c r="AC825" s="31"/>
      <c r="AD825" s="31"/>
      <c r="AE825" s="31"/>
      <c r="AT825" s="19" t="s">
        <v>177</v>
      </c>
      <c r="AU825" s="19" t="s">
        <v>78</v>
      </c>
    </row>
    <row r="826" spans="1:63" s="12" customFormat="1" ht="22.9" customHeight="1">
      <c r="A826" s="291"/>
      <c r="B826" s="292"/>
      <c r="C826" s="291"/>
      <c r="D826" s="293" t="s">
        <v>67</v>
      </c>
      <c r="E826" s="296" t="s">
        <v>827</v>
      </c>
      <c r="F826" s="296" t="s">
        <v>828</v>
      </c>
      <c r="G826" s="291"/>
      <c r="H826" s="291"/>
      <c r="I826" s="271"/>
      <c r="J826" s="297">
        <f>BK826</f>
        <v>0</v>
      </c>
      <c r="K826" s="291"/>
      <c r="L826" s="118"/>
      <c r="M826" s="120"/>
      <c r="N826" s="121"/>
      <c r="O826" s="121"/>
      <c r="P826" s="122">
        <f>SUM(P827:P911)</f>
        <v>7.331621999999999</v>
      </c>
      <c r="Q826" s="121"/>
      <c r="R826" s="122">
        <f>SUM(R827:R911)</f>
        <v>0.40640667</v>
      </c>
      <c r="S826" s="121"/>
      <c r="T826" s="123">
        <f>SUM(T827:T911)</f>
        <v>0</v>
      </c>
      <c r="AR826" s="119" t="s">
        <v>78</v>
      </c>
      <c r="AT826" s="124" t="s">
        <v>67</v>
      </c>
      <c r="AU826" s="124" t="s">
        <v>76</v>
      </c>
      <c r="AY826" s="119" t="s">
        <v>168</v>
      </c>
      <c r="BK826" s="125">
        <f>SUM(BK827:BK911)</f>
        <v>0</v>
      </c>
    </row>
    <row r="827" spans="1:65" s="2" customFormat="1" ht="21.75" customHeight="1">
      <c r="A827" s="273"/>
      <c r="B827" s="276"/>
      <c r="C827" s="298" t="s">
        <v>1022</v>
      </c>
      <c r="D827" s="298" t="s">
        <v>170</v>
      </c>
      <c r="E827" s="299" t="s">
        <v>830</v>
      </c>
      <c r="F827" s="300" t="s">
        <v>831</v>
      </c>
      <c r="G827" s="301" t="s">
        <v>263</v>
      </c>
      <c r="H827" s="302">
        <v>6.418</v>
      </c>
      <c r="I827" s="266"/>
      <c r="J827" s="303">
        <f>ROUND(I827*H827,2)</f>
        <v>0</v>
      </c>
      <c r="K827" s="300" t="s">
        <v>174</v>
      </c>
      <c r="L827" s="32"/>
      <c r="M827" s="126" t="s">
        <v>3</v>
      </c>
      <c r="N827" s="127" t="s">
        <v>39</v>
      </c>
      <c r="O827" s="128">
        <v>0.115</v>
      </c>
      <c r="P827" s="128">
        <f>O827*H827</f>
        <v>0.73807</v>
      </c>
      <c r="Q827" s="128">
        <v>0</v>
      </c>
      <c r="R827" s="128">
        <f>Q827*H827</f>
        <v>0</v>
      </c>
      <c r="S827" s="128">
        <v>0</v>
      </c>
      <c r="T827" s="129">
        <f>S827*H827</f>
        <v>0</v>
      </c>
      <c r="U827" s="31"/>
      <c r="V827" s="31"/>
      <c r="W827" s="31"/>
      <c r="X827" s="31"/>
      <c r="Y827" s="31"/>
      <c r="Z827" s="31"/>
      <c r="AA827" s="31"/>
      <c r="AB827" s="31"/>
      <c r="AC827" s="31"/>
      <c r="AD827" s="31"/>
      <c r="AE827" s="31"/>
      <c r="AR827" s="130" t="s">
        <v>323</v>
      </c>
      <c r="AT827" s="130" t="s">
        <v>170</v>
      </c>
      <c r="AU827" s="130" t="s">
        <v>78</v>
      </c>
      <c r="AY827" s="19" t="s">
        <v>168</v>
      </c>
      <c r="BE827" s="131">
        <f>IF(N827="základní",J827,0)</f>
        <v>0</v>
      </c>
      <c r="BF827" s="131">
        <f>IF(N827="snížená",J827,0)</f>
        <v>0</v>
      </c>
      <c r="BG827" s="131">
        <f>IF(N827="zákl. přenesená",J827,0)</f>
        <v>0</v>
      </c>
      <c r="BH827" s="131">
        <f>IF(N827="sníž. přenesená",J827,0)</f>
        <v>0</v>
      </c>
      <c r="BI827" s="131">
        <f>IF(N827="nulová",J827,0)</f>
        <v>0</v>
      </c>
      <c r="BJ827" s="19" t="s">
        <v>76</v>
      </c>
      <c r="BK827" s="131">
        <f>ROUND(I827*H827,2)</f>
        <v>0</v>
      </c>
      <c r="BL827" s="19" t="s">
        <v>323</v>
      </c>
      <c r="BM827" s="130" t="s">
        <v>2702</v>
      </c>
    </row>
    <row r="828" spans="1:47" s="2" customFormat="1" ht="12">
      <c r="A828" s="273"/>
      <c r="B828" s="276"/>
      <c r="C828" s="273"/>
      <c r="D828" s="304" t="s">
        <v>177</v>
      </c>
      <c r="E828" s="273"/>
      <c r="F828" s="305" t="s">
        <v>833</v>
      </c>
      <c r="G828" s="273"/>
      <c r="H828" s="273"/>
      <c r="I828" s="263"/>
      <c r="J828" s="273"/>
      <c r="K828" s="273"/>
      <c r="L828" s="32"/>
      <c r="M828" s="132"/>
      <c r="N828" s="133"/>
      <c r="O828" s="50"/>
      <c r="P828" s="50"/>
      <c r="Q828" s="50"/>
      <c r="R828" s="50"/>
      <c r="S828" s="50"/>
      <c r="T828" s="51"/>
      <c r="U828" s="31"/>
      <c r="V828" s="31"/>
      <c r="W828" s="31"/>
      <c r="X828" s="31"/>
      <c r="Y828" s="31"/>
      <c r="Z828" s="31"/>
      <c r="AA828" s="31"/>
      <c r="AB828" s="31"/>
      <c r="AC828" s="31"/>
      <c r="AD828" s="31"/>
      <c r="AE828" s="31"/>
      <c r="AT828" s="19" t="s">
        <v>177</v>
      </c>
      <c r="AU828" s="19" t="s">
        <v>78</v>
      </c>
    </row>
    <row r="829" spans="1:51" s="13" customFormat="1" ht="12">
      <c r="A829" s="306"/>
      <c r="B829" s="307"/>
      <c r="C829" s="306"/>
      <c r="D829" s="308" t="s">
        <v>179</v>
      </c>
      <c r="E829" s="309" t="s">
        <v>3</v>
      </c>
      <c r="F829" s="310" t="s">
        <v>2703</v>
      </c>
      <c r="G829" s="306"/>
      <c r="H829" s="309" t="s">
        <v>3</v>
      </c>
      <c r="I829" s="267"/>
      <c r="J829" s="306"/>
      <c r="K829" s="306"/>
      <c r="L829" s="134"/>
      <c r="M829" s="136"/>
      <c r="N829" s="137"/>
      <c r="O829" s="137"/>
      <c r="P829" s="137"/>
      <c r="Q829" s="137"/>
      <c r="R829" s="137"/>
      <c r="S829" s="137"/>
      <c r="T829" s="138"/>
      <c r="AT829" s="135" t="s">
        <v>179</v>
      </c>
      <c r="AU829" s="135" t="s">
        <v>78</v>
      </c>
      <c r="AV829" s="13" t="s">
        <v>76</v>
      </c>
      <c r="AW829" s="13" t="s">
        <v>30</v>
      </c>
      <c r="AX829" s="13" t="s">
        <v>68</v>
      </c>
      <c r="AY829" s="135" t="s">
        <v>168</v>
      </c>
    </row>
    <row r="830" spans="1:51" s="13" customFormat="1" ht="12">
      <c r="A830" s="306"/>
      <c r="B830" s="307"/>
      <c r="C830" s="306"/>
      <c r="D830" s="308" t="s">
        <v>179</v>
      </c>
      <c r="E830" s="309" t="s">
        <v>3</v>
      </c>
      <c r="F830" s="310" t="s">
        <v>2704</v>
      </c>
      <c r="G830" s="306"/>
      <c r="H830" s="309" t="s">
        <v>3</v>
      </c>
      <c r="I830" s="267"/>
      <c r="J830" s="306"/>
      <c r="K830" s="306"/>
      <c r="L830" s="134"/>
      <c r="M830" s="136"/>
      <c r="N830" s="137"/>
      <c r="O830" s="137"/>
      <c r="P830" s="137"/>
      <c r="Q830" s="137"/>
      <c r="R830" s="137"/>
      <c r="S830" s="137"/>
      <c r="T830" s="138"/>
      <c r="AT830" s="135" t="s">
        <v>179</v>
      </c>
      <c r="AU830" s="135" t="s">
        <v>78</v>
      </c>
      <c r="AV830" s="13" t="s">
        <v>76</v>
      </c>
      <c r="AW830" s="13" t="s">
        <v>30</v>
      </c>
      <c r="AX830" s="13" t="s">
        <v>68</v>
      </c>
      <c r="AY830" s="135" t="s">
        <v>168</v>
      </c>
    </row>
    <row r="831" spans="1:51" s="14" customFormat="1" ht="12">
      <c r="A831" s="311"/>
      <c r="B831" s="312"/>
      <c r="C831" s="311"/>
      <c r="D831" s="308" t="s">
        <v>179</v>
      </c>
      <c r="E831" s="313" t="s">
        <v>3</v>
      </c>
      <c r="F831" s="314" t="s">
        <v>2705</v>
      </c>
      <c r="G831" s="311"/>
      <c r="H831" s="315">
        <v>5.372</v>
      </c>
      <c r="I831" s="268"/>
      <c r="J831" s="311"/>
      <c r="K831" s="311"/>
      <c r="L831" s="139"/>
      <c r="M831" s="141"/>
      <c r="N831" s="142"/>
      <c r="O831" s="142"/>
      <c r="P831" s="142"/>
      <c r="Q831" s="142"/>
      <c r="R831" s="142"/>
      <c r="S831" s="142"/>
      <c r="T831" s="143"/>
      <c r="AT831" s="140" t="s">
        <v>179</v>
      </c>
      <c r="AU831" s="140" t="s">
        <v>78</v>
      </c>
      <c r="AV831" s="14" t="s">
        <v>78</v>
      </c>
      <c r="AW831" s="14" t="s">
        <v>30</v>
      </c>
      <c r="AX831" s="14" t="s">
        <v>68</v>
      </c>
      <c r="AY831" s="140" t="s">
        <v>168</v>
      </c>
    </row>
    <row r="832" spans="1:51" s="14" customFormat="1" ht="12">
      <c r="A832" s="311"/>
      <c r="B832" s="312"/>
      <c r="C832" s="311"/>
      <c r="D832" s="308" t="s">
        <v>179</v>
      </c>
      <c r="E832" s="313" t="s">
        <v>3</v>
      </c>
      <c r="F832" s="314" t="s">
        <v>2706</v>
      </c>
      <c r="G832" s="311"/>
      <c r="H832" s="315">
        <v>1.046</v>
      </c>
      <c r="I832" s="268"/>
      <c r="J832" s="311"/>
      <c r="K832" s="311"/>
      <c r="L832" s="139"/>
      <c r="M832" s="141"/>
      <c r="N832" s="142"/>
      <c r="O832" s="142"/>
      <c r="P832" s="142"/>
      <c r="Q832" s="142"/>
      <c r="R832" s="142"/>
      <c r="S832" s="142"/>
      <c r="T832" s="143"/>
      <c r="AT832" s="140" t="s">
        <v>179</v>
      </c>
      <c r="AU832" s="140" t="s">
        <v>78</v>
      </c>
      <c r="AV832" s="14" t="s">
        <v>78</v>
      </c>
      <c r="AW832" s="14" t="s">
        <v>30</v>
      </c>
      <c r="AX832" s="14" t="s">
        <v>68</v>
      </c>
      <c r="AY832" s="140" t="s">
        <v>168</v>
      </c>
    </row>
    <row r="833" spans="1:51" s="15" customFormat="1" ht="12">
      <c r="A833" s="316"/>
      <c r="B833" s="317"/>
      <c r="C833" s="316"/>
      <c r="D833" s="308" t="s">
        <v>179</v>
      </c>
      <c r="E833" s="318" t="s">
        <v>3</v>
      </c>
      <c r="F833" s="319" t="s">
        <v>186</v>
      </c>
      <c r="G833" s="316"/>
      <c r="H833" s="320">
        <v>6.418</v>
      </c>
      <c r="I833" s="269"/>
      <c r="J833" s="316"/>
      <c r="K833" s="316"/>
      <c r="L833" s="144"/>
      <c r="M833" s="146"/>
      <c r="N833" s="147"/>
      <c r="O833" s="147"/>
      <c r="P833" s="147"/>
      <c r="Q833" s="147"/>
      <c r="R833" s="147"/>
      <c r="S833" s="147"/>
      <c r="T833" s="148"/>
      <c r="AT833" s="145" t="s">
        <v>179</v>
      </c>
      <c r="AU833" s="145" t="s">
        <v>78</v>
      </c>
      <c r="AV833" s="15" t="s">
        <v>175</v>
      </c>
      <c r="AW833" s="15" t="s">
        <v>30</v>
      </c>
      <c r="AX833" s="15" t="s">
        <v>76</v>
      </c>
      <c r="AY833" s="145" t="s">
        <v>168</v>
      </c>
    </row>
    <row r="834" spans="1:65" s="2" customFormat="1" ht="24.2" customHeight="1">
      <c r="A834" s="273"/>
      <c r="B834" s="276"/>
      <c r="C834" s="326" t="s">
        <v>1027</v>
      </c>
      <c r="D834" s="326" t="s">
        <v>332</v>
      </c>
      <c r="E834" s="327" t="s">
        <v>860</v>
      </c>
      <c r="F834" s="328" t="s">
        <v>861</v>
      </c>
      <c r="G834" s="329" t="s">
        <v>263</v>
      </c>
      <c r="H834" s="330">
        <v>7.48</v>
      </c>
      <c r="I834" s="272"/>
      <c r="J834" s="331">
        <f>ROUND(I834*H834,2)</f>
        <v>0</v>
      </c>
      <c r="K834" s="328" t="s">
        <v>174</v>
      </c>
      <c r="L834" s="154"/>
      <c r="M834" s="155" t="s">
        <v>3</v>
      </c>
      <c r="N834" s="156" t="s">
        <v>39</v>
      </c>
      <c r="O834" s="128">
        <v>0</v>
      </c>
      <c r="P834" s="128">
        <f>O834*H834</f>
        <v>0</v>
      </c>
      <c r="Q834" s="128">
        <v>0.0048</v>
      </c>
      <c r="R834" s="128">
        <f>Q834*H834</f>
        <v>0.035904</v>
      </c>
      <c r="S834" s="128">
        <v>0</v>
      </c>
      <c r="T834" s="129">
        <f>S834*H834</f>
        <v>0</v>
      </c>
      <c r="U834" s="31"/>
      <c r="V834" s="31"/>
      <c r="W834" s="31"/>
      <c r="X834" s="31"/>
      <c r="Y834" s="31"/>
      <c r="Z834" s="31"/>
      <c r="AA834" s="31"/>
      <c r="AB834" s="31"/>
      <c r="AC834" s="31"/>
      <c r="AD834" s="31"/>
      <c r="AE834" s="31"/>
      <c r="AR834" s="130" t="s">
        <v>440</v>
      </c>
      <c r="AT834" s="130" t="s">
        <v>332</v>
      </c>
      <c r="AU834" s="130" t="s">
        <v>78</v>
      </c>
      <c r="AY834" s="19" t="s">
        <v>168</v>
      </c>
      <c r="BE834" s="131">
        <f>IF(N834="základní",J834,0)</f>
        <v>0</v>
      </c>
      <c r="BF834" s="131">
        <f>IF(N834="snížená",J834,0)</f>
        <v>0</v>
      </c>
      <c r="BG834" s="131">
        <f>IF(N834="zákl. přenesená",J834,0)</f>
        <v>0</v>
      </c>
      <c r="BH834" s="131">
        <f>IF(N834="sníž. přenesená",J834,0)</f>
        <v>0</v>
      </c>
      <c r="BI834" s="131">
        <f>IF(N834="nulová",J834,0)</f>
        <v>0</v>
      </c>
      <c r="BJ834" s="19" t="s">
        <v>76</v>
      </c>
      <c r="BK834" s="131">
        <f>ROUND(I834*H834,2)</f>
        <v>0</v>
      </c>
      <c r="BL834" s="19" t="s">
        <v>323</v>
      </c>
      <c r="BM834" s="130" t="s">
        <v>2707</v>
      </c>
    </row>
    <row r="835" spans="1:51" s="14" customFormat="1" ht="12">
      <c r="A835" s="311"/>
      <c r="B835" s="312"/>
      <c r="C835" s="311"/>
      <c r="D835" s="308" t="s">
        <v>179</v>
      </c>
      <c r="E835" s="311"/>
      <c r="F835" s="314" t="s">
        <v>2708</v>
      </c>
      <c r="G835" s="311"/>
      <c r="H835" s="315">
        <v>7.48</v>
      </c>
      <c r="I835" s="268"/>
      <c r="J835" s="311"/>
      <c r="K835" s="311"/>
      <c r="L835" s="139"/>
      <c r="M835" s="141"/>
      <c r="N835" s="142"/>
      <c r="O835" s="142"/>
      <c r="P835" s="142"/>
      <c r="Q835" s="142"/>
      <c r="R835" s="142"/>
      <c r="S835" s="142"/>
      <c r="T835" s="143"/>
      <c r="AT835" s="140" t="s">
        <v>179</v>
      </c>
      <c r="AU835" s="140" t="s">
        <v>78</v>
      </c>
      <c r="AV835" s="14" t="s">
        <v>78</v>
      </c>
      <c r="AW835" s="14" t="s">
        <v>4</v>
      </c>
      <c r="AX835" s="14" t="s">
        <v>76</v>
      </c>
      <c r="AY835" s="140" t="s">
        <v>168</v>
      </c>
    </row>
    <row r="836" spans="1:65" s="2" customFormat="1" ht="24.2" customHeight="1">
      <c r="A836" s="273"/>
      <c r="B836" s="276"/>
      <c r="C836" s="298" t="s">
        <v>1032</v>
      </c>
      <c r="D836" s="298" t="s">
        <v>170</v>
      </c>
      <c r="E836" s="299" t="s">
        <v>865</v>
      </c>
      <c r="F836" s="300" t="s">
        <v>866</v>
      </c>
      <c r="G836" s="301" t="s">
        <v>335</v>
      </c>
      <c r="H836" s="302">
        <v>6.17</v>
      </c>
      <c r="I836" s="266"/>
      <c r="J836" s="303">
        <f>ROUND(I836*H836,2)</f>
        <v>0</v>
      </c>
      <c r="K836" s="300" t="s">
        <v>174</v>
      </c>
      <c r="L836" s="32"/>
      <c r="M836" s="126" t="s">
        <v>3</v>
      </c>
      <c r="N836" s="127" t="s">
        <v>39</v>
      </c>
      <c r="O836" s="128">
        <v>0.11</v>
      </c>
      <c r="P836" s="128">
        <f>O836*H836</f>
        <v>0.6787</v>
      </c>
      <c r="Q836" s="128">
        <v>0.0006</v>
      </c>
      <c r="R836" s="128">
        <f>Q836*H836</f>
        <v>0.0037019999999999996</v>
      </c>
      <c r="S836" s="128">
        <v>0</v>
      </c>
      <c r="T836" s="129">
        <f>S836*H836</f>
        <v>0</v>
      </c>
      <c r="U836" s="31"/>
      <c r="V836" s="31"/>
      <c r="W836" s="31"/>
      <c r="X836" s="31"/>
      <c r="Y836" s="31"/>
      <c r="Z836" s="31"/>
      <c r="AA836" s="31"/>
      <c r="AB836" s="31"/>
      <c r="AC836" s="31"/>
      <c r="AD836" s="31"/>
      <c r="AE836" s="31"/>
      <c r="AR836" s="130" t="s">
        <v>323</v>
      </c>
      <c r="AT836" s="130" t="s">
        <v>170</v>
      </c>
      <c r="AU836" s="130" t="s">
        <v>78</v>
      </c>
      <c r="AY836" s="19" t="s">
        <v>168</v>
      </c>
      <c r="BE836" s="131">
        <f>IF(N836="základní",J836,0)</f>
        <v>0</v>
      </c>
      <c r="BF836" s="131">
        <f>IF(N836="snížená",J836,0)</f>
        <v>0</v>
      </c>
      <c r="BG836" s="131">
        <f>IF(N836="zákl. přenesená",J836,0)</f>
        <v>0</v>
      </c>
      <c r="BH836" s="131">
        <f>IF(N836="sníž. přenesená",J836,0)</f>
        <v>0</v>
      </c>
      <c r="BI836" s="131">
        <f>IF(N836="nulová",J836,0)</f>
        <v>0</v>
      </c>
      <c r="BJ836" s="19" t="s">
        <v>76</v>
      </c>
      <c r="BK836" s="131">
        <f>ROUND(I836*H836,2)</f>
        <v>0</v>
      </c>
      <c r="BL836" s="19" t="s">
        <v>323</v>
      </c>
      <c r="BM836" s="130" t="s">
        <v>2709</v>
      </c>
    </row>
    <row r="837" spans="1:47" s="2" customFormat="1" ht="12">
      <c r="A837" s="273"/>
      <c r="B837" s="276"/>
      <c r="C837" s="273"/>
      <c r="D837" s="304" t="s">
        <v>177</v>
      </c>
      <c r="E837" s="273"/>
      <c r="F837" s="305" t="s">
        <v>868</v>
      </c>
      <c r="G837" s="273"/>
      <c r="H837" s="273"/>
      <c r="I837" s="263"/>
      <c r="J837" s="273"/>
      <c r="K837" s="273"/>
      <c r="L837" s="32"/>
      <c r="M837" s="132"/>
      <c r="N837" s="133"/>
      <c r="O837" s="50"/>
      <c r="P837" s="50"/>
      <c r="Q837" s="50"/>
      <c r="R837" s="50"/>
      <c r="S837" s="50"/>
      <c r="T837" s="51"/>
      <c r="U837" s="31"/>
      <c r="V837" s="31"/>
      <c r="W837" s="31"/>
      <c r="X837" s="31"/>
      <c r="Y837" s="31"/>
      <c r="Z837" s="31"/>
      <c r="AA837" s="31"/>
      <c r="AB837" s="31"/>
      <c r="AC837" s="31"/>
      <c r="AD837" s="31"/>
      <c r="AE837" s="31"/>
      <c r="AT837" s="19" t="s">
        <v>177</v>
      </c>
      <c r="AU837" s="19" t="s">
        <v>78</v>
      </c>
    </row>
    <row r="838" spans="1:51" s="14" customFormat="1" ht="12">
      <c r="A838" s="311"/>
      <c r="B838" s="312"/>
      <c r="C838" s="311"/>
      <c r="D838" s="308" t="s">
        <v>179</v>
      </c>
      <c r="E838" s="313" t="s">
        <v>3</v>
      </c>
      <c r="F838" s="314" t="s">
        <v>2710</v>
      </c>
      <c r="G838" s="311"/>
      <c r="H838" s="315">
        <v>5.81</v>
      </c>
      <c r="I838" s="268"/>
      <c r="J838" s="311"/>
      <c r="K838" s="311"/>
      <c r="L838" s="139"/>
      <c r="M838" s="141"/>
      <c r="N838" s="142"/>
      <c r="O838" s="142"/>
      <c r="P838" s="142"/>
      <c r="Q838" s="142"/>
      <c r="R838" s="142"/>
      <c r="S838" s="142"/>
      <c r="T838" s="143"/>
      <c r="AT838" s="140" t="s">
        <v>179</v>
      </c>
      <c r="AU838" s="140" t="s">
        <v>78</v>
      </c>
      <c r="AV838" s="14" t="s">
        <v>78</v>
      </c>
      <c r="AW838" s="14" t="s">
        <v>30</v>
      </c>
      <c r="AX838" s="14" t="s">
        <v>68</v>
      </c>
      <c r="AY838" s="140" t="s">
        <v>168</v>
      </c>
    </row>
    <row r="839" spans="1:51" s="14" customFormat="1" ht="12">
      <c r="A839" s="311"/>
      <c r="B839" s="312"/>
      <c r="C839" s="311"/>
      <c r="D839" s="308" t="s">
        <v>179</v>
      </c>
      <c r="E839" s="313" t="s">
        <v>3</v>
      </c>
      <c r="F839" s="314" t="s">
        <v>2711</v>
      </c>
      <c r="G839" s="311"/>
      <c r="H839" s="315">
        <v>0.36</v>
      </c>
      <c r="I839" s="268"/>
      <c r="J839" s="311"/>
      <c r="K839" s="311"/>
      <c r="L839" s="139"/>
      <c r="M839" s="141"/>
      <c r="N839" s="142"/>
      <c r="O839" s="142"/>
      <c r="P839" s="142"/>
      <c r="Q839" s="142"/>
      <c r="R839" s="142"/>
      <c r="S839" s="142"/>
      <c r="T839" s="143"/>
      <c r="AT839" s="140" t="s">
        <v>179</v>
      </c>
      <c r="AU839" s="140" t="s">
        <v>78</v>
      </c>
      <c r="AV839" s="14" t="s">
        <v>78</v>
      </c>
      <c r="AW839" s="14" t="s">
        <v>30</v>
      </c>
      <c r="AX839" s="14" t="s">
        <v>68</v>
      </c>
      <c r="AY839" s="140" t="s">
        <v>168</v>
      </c>
    </row>
    <row r="840" spans="1:51" s="15" customFormat="1" ht="12">
      <c r="A840" s="316"/>
      <c r="B840" s="317"/>
      <c r="C840" s="316"/>
      <c r="D840" s="308" t="s">
        <v>179</v>
      </c>
      <c r="E840" s="318" t="s">
        <v>3</v>
      </c>
      <c r="F840" s="319" t="s">
        <v>186</v>
      </c>
      <c r="G840" s="316"/>
      <c r="H840" s="320">
        <v>6.17</v>
      </c>
      <c r="I840" s="269"/>
      <c r="J840" s="316"/>
      <c r="K840" s="316"/>
      <c r="L840" s="144"/>
      <c r="M840" s="146"/>
      <c r="N840" s="147"/>
      <c r="O840" s="147"/>
      <c r="P840" s="147"/>
      <c r="Q840" s="147"/>
      <c r="R840" s="147"/>
      <c r="S840" s="147"/>
      <c r="T840" s="148"/>
      <c r="AT840" s="145" t="s">
        <v>179</v>
      </c>
      <c r="AU840" s="145" t="s">
        <v>78</v>
      </c>
      <c r="AV840" s="15" t="s">
        <v>175</v>
      </c>
      <c r="AW840" s="15" t="s">
        <v>30</v>
      </c>
      <c r="AX840" s="15" t="s">
        <v>76</v>
      </c>
      <c r="AY840" s="145" t="s">
        <v>168</v>
      </c>
    </row>
    <row r="841" spans="1:65" s="2" customFormat="1" ht="24.2" customHeight="1">
      <c r="A841" s="273"/>
      <c r="B841" s="276"/>
      <c r="C841" s="298" t="s">
        <v>1037</v>
      </c>
      <c r="D841" s="298" t="s">
        <v>170</v>
      </c>
      <c r="E841" s="299" t="s">
        <v>874</v>
      </c>
      <c r="F841" s="300" t="s">
        <v>875</v>
      </c>
      <c r="G841" s="301" t="s">
        <v>335</v>
      </c>
      <c r="H841" s="302">
        <v>4.36</v>
      </c>
      <c r="I841" s="266"/>
      <c r="J841" s="303">
        <f>ROUND(I841*H841,2)</f>
        <v>0</v>
      </c>
      <c r="K841" s="300" t="s">
        <v>174</v>
      </c>
      <c r="L841" s="32"/>
      <c r="M841" s="126" t="s">
        <v>3</v>
      </c>
      <c r="N841" s="127" t="s">
        <v>39</v>
      </c>
      <c r="O841" s="128">
        <v>0.11</v>
      </c>
      <c r="P841" s="128">
        <f>O841*H841</f>
        <v>0.4796</v>
      </c>
      <c r="Q841" s="128">
        <v>0.0006</v>
      </c>
      <c r="R841" s="128">
        <f>Q841*H841</f>
        <v>0.002616</v>
      </c>
      <c r="S841" s="128">
        <v>0</v>
      </c>
      <c r="T841" s="129">
        <f>S841*H841</f>
        <v>0</v>
      </c>
      <c r="U841" s="31"/>
      <c r="V841" s="31"/>
      <c r="W841" s="31"/>
      <c r="X841" s="31"/>
      <c r="Y841" s="31"/>
      <c r="Z841" s="31"/>
      <c r="AA841" s="31"/>
      <c r="AB841" s="31"/>
      <c r="AC841" s="31"/>
      <c r="AD841" s="31"/>
      <c r="AE841" s="31"/>
      <c r="AR841" s="130" t="s">
        <v>323</v>
      </c>
      <c r="AT841" s="130" t="s">
        <v>170</v>
      </c>
      <c r="AU841" s="130" t="s">
        <v>78</v>
      </c>
      <c r="AY841" s="19" t="s">
        <v>168</v>
      </c>
      <c r="BE841" s="131">
        <f>IF(N841="základní",J841,0)</f>
        <v>0</v>
      </c>
      <c r="BF841" s="131">
        <f>IF(N841="snížená",J841,0)</f>
        <v>0</v>
      </c>
      <c r="BG841" s="131">
        <f>IF(N841="zákl. přenesená",J841,0)</f>
        <v>0</v>
      </c>
      <c r="BH841" s="131">
        <f>IF(N841="sníž. přenesená",J841,0)</f>
        <v>0</v>
      </c>
      <c r="BI841" s="131">
        <f>IF(N841="nulová",J841,0)</f>
        <v>0</v>
      </c>
      <c r="BJ841" s="19" t="s">
        <v>76</v>
      </c>
      <c r="BK841" s="131">
        <f>ROUND(I841*H841,2)</f>
        <v>0</v>
      </c>
      <c r="BL841" s="19" t="s">
        <v>323</v>
      </c>
      <c r="BM841" s="130" t="s">
        <v>2712</v>
      </c>
    </row>
    <row r="842" spans="1:47" s="2" customFormat="1" ht="12">
      <c r="A842" s="273"/>
      <c r="B842" s="276"/>
      <c r="C842" s="273"/>
      <c r="D842" s="304" t="s">
        <v>177</v>
      </c>
      <c r="E842" s="273"/>
      <c r="F842" s="305" t="s">
        <v>877</v>
      </c>
      <c r="G842" s="273"/>
      <c r="H842" s="273"/>
      <c r="I842" s="263"/>
      <c r="J842" s="273"/>
      <c r="K842" s="273"/>
      <c r="L842" s="32"/>
      <c r="M842" s="132"/>
      <c r="N842" s="133"/>
      <c r="O842" s="50"/>
      <c r="P842" s="50"/>
      <c r="Q842" s="50"/>
      <c r="R842" s="50"/>
      <c r="S842" s="50"/>
      <c r="T842" s="51"/>
      <c r="U842" s="31"/>
      <c r="V842" s="31"/>
      <c r="W842" s="31"/>
      <c r="X842" s="31"/>
      <c r="Y842" s="31"/>
      <c r="Z842" s="31"/>
      <c r="AA842" s="31"/>
      <c r="AB842" s="31"/>
      <c r="AC842" s="31"/>
      <c r="AD842" s="31"/>
      <c r="AE842" s="31"/>
      <c r="AT842" s="19" t="s">
        <v>177</v>
      </c>
      <c r="AU842" s="19" t="s">
        <v>78</v>
      </c>
    </row>
    <row r="843" spans="1:51" s="14" customFormat="1" ht="12">
      <c r="A843" s="311"/>
      <c r="B843" s="312"/>
      <c r="C843" s="311"/>
      <c r="D843" s="308" t="s">
        <v>179</v>
      </c>
      <c r="E843" s="313" t="s">
        <v>3</v>
      </c>
      <c r="F843" s="314" t="s">
        <v>2713</v>
      </c>
      <c r="G843" s="311"/>
      <c r="H843" s="315">
        <v>4.36</v>
      </c>
      <c r="I843" s="268"/>
      <c r="J843" s="311"/>
      <c r="K843" s="311"/>
      <c r="L843" s="139"/>
      <c r="M843" s="141"/>
      <c r="N843" s="142"/>
      <c r="O843" s="142"/>
      <c r="P843" s="142"/>
      <c r="Q843" s="142"/>
      <c r="R843" s="142"/>
      <c r="S843" s="142"/>
      <c r="T843" s="143"/>
      <c r="AT843" s="140" t="s">
        <v>179</v>
      </c>
      <c r="AU843" s="140" t="s">
        <v>78</v>
      </c>
      <c r="AV843" s="14" t="s">
        <v>78</v>
      </c>
      <c r="AW843" s="14" t="s">
        <v>30</v>
      </c>
      <c r="AX843" s="14" t="s">
        <v>76</v>
      </c>
      <c r="AY843" s="140" t="s">
        <v>168</v>
      </c>
    </row>
    <row r="844" spans="1:65" s="2" customFormat="1" ht="24.2" customHeight="1">
      <c r="A844" s="273"/>
      <c r="B844" s="276"/>
      <c r="C844" s="298" t="s">
        <v>1042</v>
      </c>
      <c r="D844" s="298" t="s">
        <v>170</v>
      </c>
      <c r="E844" s="299" t="s">
        <v>882</v>
      </c>
      <c r="F844" s="300" t="s">
        <v>883</v>
      </c>
      <c r="G844" s="301" t="s">
        <v>335</v>
      </c>
      <c r="H844" s="302">
        <v>1.45</v>
      </c>
      <c r="I844" s="266"/>
      <c r="J844" s="303">
        <f>ROUND(I844*H844,2)</f>
        <v>0</v>
      </c>
      <c r="K844" s="300" t="s">
        <v>174</v>
      </c>
      <c r="L844" s="32"/>
      <c r="M844" s="126" t="s">
        <v>3</v>
      </c>
      <c r="N844" s="127" t="s">
        <v>39</v>
      </c>
      <c r="O844" s="128">
        <v>0.11</v>
      </c>
      <c r="P844" s="128">
        <f>O844*H844</f>
        <v>0.1595</v>
      </c>
      <c r="Q844" s="128">
        <v>0.00043</v>
      </c>
      <c r="R844" s="128">
        <f>Q844*H844</f>
        <v>0.0006234999999999999</v>
      </c>
      <c r="S844" s="128">
        <v>0</v>
      </c>
      <c r="T844" s="129">
        <f>S844*H844</f>
        <v>0</v>
      </c>
      <c r="U844" s="31"/>
      <c r="V844" s="31"/>
      <c r="W844" s="31"/>
      <c r="X844" s="31"/>
      <c r="Y844" s="31"/>
      <c r="Z844" s="31"/>
      <c r="AA844" s="31"/>
      <c r="AB844" s="31"/>
      <c r="AC844" s="31"/>
      <c r="AD844" s="31"/>
      <c r="AE844" s="31"/>
      <c r="AR844" s="130" t="s">
        <v>323</v>
      </c>
      <c r="AT844" s="130" t="s">
        <v>170</v>
      </c>
      <c r="AU844" s="130" t="s">
        <v>78</v>
      </c>
      <c r="AY844" s="19" t="s">
        <v>168</v>
      </c>
      <c r="BE844" s="131">
        <f>IF(N844="základní",J844,0)</f>
        <v>0</v>
      </c>
      <c r="BF844" s="131">
        <f>IF(N844="snížená",J844,0)</f>
        <v>0</v>
      </c>
      <c r="BG844" s="131">
        <f>IF(N844="zákl. přenesená",J844,0)</f>
        <v>0</v>
      </c>
      <c r="BH844" s="131">
        <f>IF(N844="sníž. přenesená",J844,0)</f>
        <v>0</v>
      </c>
      <c r="BI844" s="131">
        <f>IF(N844="nulová",J844,0)</f>
        <v>0</v>
      </c>
      <c r="BJ844" s="19" t="s">
        <v>76</v>
      </c>
      <c r="BK844" s="131">
        <f>ROUND(I844*H844,2)</f>
        <v>0</v>
      </c>
      <c r="BL844" s="19" t="s">
        <v>323</v>
      </c>
      <c r="BM844" s="130" t="s">
        <v>2714</v>
      </c>
    </row>
    <row r="845" spans="1:47" s="2" customFormat="1" ht="12">
      <c r="A845" s="273"/>
      <c r="B845" s="276"/>
      <c r="C845" s="273"/>
      <c r="D845" s="304" t="s">
        <v>177</v>
      </c>
      <c r="E845" s="273"/>
      <c r="F845" s="305" t="s">
        <v>885</v>
      </c>
      <c r="G845" s="273"/>
      <c r="H845" s="273"/>
      <c r="I845" s="263"/>
      <c r="J845" s="273"/>
      <c r="K845" s="273"/>
      <c r="L845" s="32"/>
      <c r="M845" s="132"/>
      <c r="N845" s="133"/>
      <c r="O845" s="50"/>
      <c r="P845" s="50"/>
      <c r="Q845" s="50"/>
      <c r="R845" s="50"/>
      <c r="S845" s="50"/>
      <c r="T845" s="51"/>
      <c r="U845" s="31"/>
      <c r="V845" s="31"/>
      <c r="W845" s="31"/>
      <c r="X845" s="31"/>
      <c r="Y845" s="31"/>
      <c r="Z845" s="31"/>
      <c r="AA845" s="31"/>
      <c r="AB845" s="31"/>
      <c r="AC845" s="31"/>
      <c r="AD845" s="31"/>
      <c r="AE845" s="31"/>
      <c r="AT845" s="19" t="s">
        <v>177</v>
      </c>
      <c r="AU845" s="19" t="s">
        <v>78</v>
      </c>
    </row>
    <row r="846" spans="1:65" s="2" customFormat="1" ht="21.75" customHeight="1">
      <c r="A846" s="273"/>
      <c r="B846" s="276"/>
      <c r="C846" s="298" t="s">
        <v>1051</v>
      </c>
      <c r="D846" s="298" t="s">
        <v>170</v>
      </c>
      <c r="E846" s="299" t="s">
        <v>888</v>
      </c>
      <c r="F846" s="300" t="s">
        <v>889</v>
      </c>
      <c r="G846" s="301" t="s">
        <v>335</v>
      </c>
      <c r="H846" s="302">
        <v>2.91</v>
      </c>
      <c r="I846" s="266"/>
      <c r="J846" s="303">
        <f>ROUND(I846*H846,2)</f>
        <v>0</v>
      </c>
      <c r="K846" s="300" t="s">
        <v>174</v>
      </c>
      <c r="L846" s="32"/>
      <c r="M846" s="126" t="s">
        <v>3</v>
      </c>
      <c r="N846" s="127" t="s">
        <v>39</v>
      </c>
      <c r="O846" s="128">
        <v>0.12</v>
      </c>
      <c r="P846" s="128">
        <f>O846*H846</f>
        <v>0.3492</v>
      </c>
      <c r="Q846" s="128">
        <v>0.0015</v>
      </c>
      <c r="R846" s="128">
        <f>Q846*H846</f>
        <v>0.004365</v>
      </c>
      <c r="S846" s="128">
        <v>0</v>
      </c>
      <c r="T846" s="129">
        <f>S846*H846</f>
        <v>0</v>
      </c>
      <c r="U846" s="31"/>
      <c r="V846" s="31"/>
      <c r="W846" s="31"/>
      <c r="X846" s="31"/>
      <c r="Y846" s="31"/>
      <c r="Z846" s="31"/>
      <c r="AA846" s="31"/>
      <c r="AB846" s="31"/>
      <c r="AC846" s="31"/>
      <c r="AD846" s="31"/>
      <c r="AE846" s="31"/>
      <c r="AR846" s="130" t="s">
        <v>323</v>
      </c>
      <c r="AT846" s="130" t="s">
        <v>170</v>
      </c>
      <c r="AU846" s="130" t="s">
        <v>78</v>
      </c>
      <c r="AY846" s="19" t="s">
        <v>168</v>
      </c>
      <c r="BE846" s="131">
        <f>IF(N846="základní",J846,0)</f>
        <v>0</v>
      </c>
      <c r="BF846" s="131">
        <f>IF(N846="snížená",J846,0)</f>
        <v>0</v>
      </c>
      <c r="BG846" s="131">
        <f>IF(N846="zákl. přenesená",J846,0)</f>
        <v>0</v>
      </c>
      <c r="BH846" s="131">
        <f>IF(N846="sníž. přenesená",J846,0)</f>
        <v>0</v>
      </c>
      <c r="BI846" s="131">
        <f>IF(N846="nulová",J846,0)</f>
        <v>0</v>
      </c>
      <c r="BJ846" s="19" t="s">
        <v>76</v>
      </c>
      <c r="BK846" s="131">
        <f>ROUND(I846*H846,2)</f>
        <v>0</v>
      </c>
      <c r="BL846" s="19" t="s">
        <v>323</v>
      </c>
      <c r="BM846" s="130" t="s">
        <v>2715</v>
      </c>
    </row>
    <row r="847" spans="1:47" s="2" customFormat="1" ht="12">
      <c r="A847" s="273"/>
      <c r="B847" s="276"/>
      <c r="C847" s="273"/>
      <c r="D847" s="304" t="s">
        <v>177</v>
      </c>
      <c r="E847" s="273"/>
      <c r="F847" s="305" t="s">
        <v>891</v>
      </c>
      <c r="G847" s="273"/>
      <c r="H847" s="273"/>
      <c r="I847" s="263"/>
      <c r="J847" s="273"/>
      <c r="K847" s="273"/>
      <c r="L847" s="32"/>
      <c r="M847" s="132"/>
      <c r="N847" s="133"/>
      <c r="O847" s="50"/>
      <c r="P847" s="50"/>
      <c r="Q847" s="50"/>
      <c r="R847" s="50"/>
      <c r="S847" s="50"/>
      <c r="T847" s="51"/>
      <c r="U847" s="31"/>
      <c r="V847" s="31"/>
      <c r="W847" s="31"/>
      <c r="X847" s="31"/>
      <c r="Y847" s="31"/>
      <c r="Z847" s="31"/>
      <c r="AA847" s="31"/>
      <c r="AB847" s="31"/>
      <c r="AC847" s="31"/>
      <c r="AD847" s="31"/>
      <c r="AE847" s="31"/>
      <c r="AT847" s="19" t="s">
        <v>177</v>
      </c>
      <c r="AU847" s="19" t="s">
        <v>78</v>
      </c>
    </row>
    <row r="848" spans="1:65" s="2" customFormat="1" ht="21.75" customHeight="1">
      <c r="A848" s="273"/>
      <c r="B848" s="276"/>
      <c r="C848" s="298" t="s">
        <v>1056</v>
      </c>
      <c r="D848" s="298" t="s">
        <v>170</v>
      </c>
      <c r="E848" s="299" t="s">
        <v>894</v>
      </c>
      <c r="F848" s="300" t="s">
        <v>895</v>
      </c>
      <c r="G848" s="301" t="s">
        <v>335</v>
      </c>
      <c r="H848" s="302">
        <v>5.11</v>
      </c>
      <c r="I848" s="266"/>
      <c r="J848" s="303">
        <f>ROUND(I848*H848,2)</f>
        <v>0</v>
      </c>
      <c r="K848" s="300" t="s">
        <v>174</v>
      </c>
      <c r="L848" s="32"/>
      <c r="M848" s="126" t="s">
        <v>3</v>
      </c>
      <c r="N848" s="127" t="s">
        <v>39</v>
      </c>
      <c r="O848" s="128">
        <v>0.12</v>
      </c>
      <c r="P848" s="128">
        <f>O848*H848</f>
        <v>0.6132</v>
      </c>
      <c r="Q848" s="128">
        <v>0.0015</v>
      </c>
      <c r="R848" s="128">
        <f>Q848*H848</f>
        <v>0.007665000000000001</v>
      </c>
      <c r="S848" s="128">
        <v>0</v>
      </c>
      <c r="T848" s="129">
        <f>S848*H848</f>
        <v>0</v>
      </c>
      <c r="U848" s="31"/>
      <c r="V848" s="31"/>
      <c r="W848" s="31"/>
      <c r="X848" s="31"/>
      <c r="Y848" s="31"/>
      <c r="Z848" s="31"/>
      <c r="AA848" s="31"/>
      <c r="AB848" s="31"/>
      <c r="AC848" s="31"/>
      <c r="AD848" s="31"/>
      <c r="AE848" s="31"/>
      <c r="AR848" s="130" t="s">
        <v>323</v>
      </c>
      <c r="AT848" s="130" t="s">
        <v>170</v>
      </c>
      <c r="AU848" s="130" t="s">
        <v>78</v>
      </c>
      <c r="AY848" s="19" t="s">
        <v>168</v>
      </c>
      <c r="BE848" s="131">
        <f>IF(N848="základní",J848,0)</f>
        <v>0</v>
      </c>
      <c r="BF848" s="131">
        <f>IF(N848="snížená",J848,0)</f>
        <v>0</v>
      </c>
      <c r="BG848" s="131">
        <f>IF(N848="zákl. přenesená",J848,0)</f>
        <v>0</v>
      </c>
      <c r="BH848" s="131">
        <f>IF(N848="sníž. přenesená",J848,0)</f>
        <v>0</v>
      </c>
      <c r="BI848" s="131">
        <f>IF(N848="nulová",J848,0)</f>
        <v>0</v>
      </c>
      <c r="BJ848" s="19" t="s">
        <v>76</v>
      </c>
      <c r="BK848" s="131">
        <f>ROUND(I848*H848,2)</f>
        <v>0</v>
      </c>
      <c r="BL848" s="19" t="s">
        <v>323</v>
      </c>
      <c r="BM848" s="130" t="s">
        <v>2716</v>
      </c>
    </row>
    <row r="849" spans="1:47" s="2" customFormat="1" ht="12">
      <c r="A849" s="273"/>
      <c r="B849" s="276"/>
      <c r="C849" s="273"/>
      <c r="D849" s="304" t="s">
        <v>177</v>
      </c>
      <c r="E849" s="273"/>
      <c r="F849" s="305" t="s">
        <v>897</v>
      </c>
      <c r="G849" s="273"/>
      <c r="H849" s="273"/>
      <c r="I849" s="263"/>
      <c r="J849" s="273"/>
      <c r="K849" s="273"/>
      <c r="L849" s="32"/>
      <c r="M849" s="132"/>
      <c r="N849" s="133"/>
      <c r="O849" s="50"/>
      <c r="P849" s="50"/>
      <c r="Q849" s="50"/>
      <c r="R849" s="50"/>
      <c r="S849" s="50"/>
      <c r="T849" s="51"/>
      <c r="U849" s="31"/>
      <c r="V849" s="31"/>
      <c r="W849" s="31"/>
      <c r="X849" s="31"/>
      <c r="Y849" s="31"/>
      <c r="Z849" s="31"/>
      <c r="AA849" s="31"/>
      <c r="AB849" s="31"/>
      <c r="AC849" s="31"/>
      <c r="AD849" s="31"/>
      <c r="AE849" s="31"/>
      <c r="AT849" s="19" t="s">
        <v>177</v>
      </c>
      <c r="AU849" s="19" t="s">
        <v>78</v>
      </c>
    </row>
    <row r="850" spans="1:51" s="14" customFormat="1" ht="12">
      <c r="A850" s="311"/>
      <c r="B850" s="312"/>
      <c r="C850" s="311"/>
      <c r="D850" s="308" t="s">
        <v>179</v>
      </c>
      <c r="E850" s="313" t="s">
        <v>3</v>
      </c>
      <c r="F850" s="314" t="s">
        <v>2717</v>
      </c>
      <c r="G850" s="311"/>
      <c r="H850" s="315">
        <v>5.11</v>
      </c>
      <c r="I850" s="268"/>
      <c r="J850" s="311"/>
      <c r="K850" s="311"/>
      <c r="L850" s="139"/>
      <c r="M850" s="141"/>
      <c r="N850" s="142"/>
      <c r="O850" s="142"/>
      <c r="P850" s="142"/>
      <c r="Q850" s="142"/>
      <c r="R850" s="142"/>
      <c r="S850" s="142"/>
      <c r="T850" s="143"/>
      <c r="AT850" s="140" t="s">
        <v>179</v>
      </c>
      <c r="AU850" s="140" t="s">
        <v>78</v>
      </c>
      <c r="AV850" s="14" t="s">
        <v>78</v>
      </c>
      <c r="AW850" s="14" t="s">
        <v>30</v>
      </c>
      <c r="AX850" s="14" t="s">
        <v>76</v>
      </c>
      <c r="AY850" s="140" t="s">
        <v>168</v>
      </c>
    </row>
    <row r="851" spans="1:65" s="2" customFormat="1" ht="21.75" customHeight="1">
      <c r="A851" s="273"/>
      <c r="B851" s="276"/>
      <c r="C851" s="298" t="s">
        <v>1065</v>
      </c>
      <c r="D851" s="298" t="s">
        <v>170</v>
      </c>
      <c r="E851" s="299" t="s">
        <v>902</v>
      </c>
      <c r="F851" s="300" t="s">
        <v>903</v>
      </c>
      <c r="G851" s="301" t="s">
        <v>263</v>
      </c>
      <c r="H851" s="302">
        <v>6.157</v>
      </c>
      <c r="I851" s="266"/>
      <c r="J851" s="303">
        <f>ROUND(I851*H851,2)</f>
        <v>0</v>
      </c>
      <c r="K851" s="300" t="s">
        <v>174</v>
      </c>
      <c r="L851" s="32"/>
      <c r="M851" s="126" t="s">
        <v>3</v>
      </c>
      <c r="N851" s="127" t="s">
        <v>39</v>
      </c>
      <c r="O851" s="128">
        <v>0.09</v>
      </c>
      <c r="P851" s="128">
        <f>O851*H851</f>
        <v>0.55413</v>
      </c>
      <c r="Q851" s="128">
        <v>0</v>
      </c>
      <c r="R851" s="128">
        <f>Q851*H851</f>
        <v>0</v>
      </c>
      <c r="S851" s="128">
        <v>0</v>
      </c>
      <c r="T851" s="129">
        <f>S851*H851</f>
        <v>0</v>
      </c>
      <c r="U851" s="31"/>
      <c r="V851" s="31"/>
      <c r="W851" s="31"/>
      <c r="X851" s="31"/>
      <c r="Y851" s="31"/>
      <c r="Z851" s="31"/>
      <c r="AA851" s="31"/>
      <c r="AB851" s="31"/>
      <c r="AC851" s="31"/>
      <c r="AD851" s="31"/>
      <c r="AE851" s="31"/>
      <c r="AR851" s="130" t="s">
        <v>323</v>
      </c>
      <c r="AT851" s="130" t="s">
        <v>170</v>
      </c>
      <c r="AU851" s="130" t="s">
        <v>78</v>
      </c>
      <c r="AY851" s="19" t="s">
        <v>168</v>
      </c>
      <c r="BE851" s="131">
        <f>IF(N851="základní",J851,0)</f>
        <v>0</v>
      </c>
      <c r="BF851" s="131">
        <f>IF(N851="snížená",J851,0)</f>
        <v>0</v>
      </c>
      <c r="BG851" s="131">
        <f>IF(N851="zákl. přenesená",J851,0)</f>
        <v>0</v>
      </c>
      <c r="BH851" s="131">
        <f>IF(N851="sníž. přenesená",J851,0)</f>
        <v>0</v>
      </c>
      <c r="BI851" s="131">
        <f>IF(N851="nulová",J851,0)</f>
        <v>0</v>
      </c>
      <c r="BJ851" s="19" t="s">
        <v>76</v>
      </c>
      <c r="BK851" s="131">
        <f>ROUND(I851*H851,2)</f>
        <v>0</v>
      </c>
      <c r="BL851" s="19" t="s">
        <v>323</v>
      </c>
      <c r="BM851" s="130" t="s">
        <v>2718</v>
      </c>
    </row>
    <row r="852" spans="1:47" s="2" customFormat="1" ht="12">
      <c r="A852" s="273"/>
      <c r="B852" s="276"/>
      <c r="C852" s="273"/>
      <c r="D852" s="304" t="s">
        <v>177</v>
      </c>
      <c r="E852" s="273"/>
      <c r="F852" s="305" t="s">
        <v>905</v>
      </c>
      <c r="G852" s="273"/>
      <c r="H852" s="273"/>
      <c r="I852" s="263"/>
      <c r="J852" s="273"/>
      <c r="K852" s="273"/>
      <c r="L852" s="32"/>
      <c r="M852" s="132"/>
      <c r="N852" s="133"/>
      <c r="O852" s="50"/>
      <c r="P852" s="50"/>
      <c r="Q852" s="50"/>
      <c r="R852" s="50"/>
      <c r="S852" s="50"/>
      <c r="T852" s="51"/>
      <c r="U852" s="31"/>
      <c r="V852" s="31"/>
      <c r="W852" s="31"/>
      <c r="X852" s="31"/>
      <c r="Y852" s="31"/>
      <c r="Z852" s="31"/>
      <c r="AA852" s="31"/>
      <c r="AB852" s="31"/>
      <c r="AC852" s="31"/>
      <c r="AD852" s="31"/>
      <c r="AE852" s="31"/>
      <c r="AT852" s="19" t="s">
        <v>177</v>
      </c>
      <c r="AU852" s="19" t="s">
        <v>78</v>
      </c>
    </row>
    <row r="853" spans="1:51" s="13" customFormat="1" ht="12">
      <c r="A853" s="306"/>
      <c r="B853" s="307"/>
      <c r="C853" s="306"/>
      <c r="D853" s="308" t="s">
        <v>179</v>
      </c>
      <c r="E853" s="309" t="s">
        <v>3</v>
      </c>
      <c r="F853" s="310" t="s">
        <v>2703</v>
      </c>
      <c r="G853" s="306"/>
      <c r="H853" s="309" t="s">
        <v>3</v>
      </c>
      <c r="I853" s="267"/>
      <c r="J853" s="306"/>
      <c r="K853" s="306"/>
      <c r="L853" s="134"/>
      <c r="M853" s="136"/>
      <c r="N853" s="137"/>
      <c r="O853" s="137"/>
      <c r="P853" s="137"/>
      <c r="Q853" s="137"/>
      <c r="R853" s="137"/>
      <c r="S853" s="137"/>
      <c r="T853" s="138"/>
      <c r="AT853" s="135" t="s">
        <v>179</v>
      </c>
      <c r="AU853" s="135" t="s">
        <v>78</v>
      </c>
      <c r="AV853" s="13" t="s">
        <v>76</v>
      </c>
      <c r="AW853" s="13" t="s">
        <v>30</v>
      </c>
      <c r="AX853" s="13" t="s">
        <v>68</v>
      </c>
      <c r="AY853" s="135" t="s">
        <v>168</v>
      </c>
    </row>
    <row r="854" spans="1:51" s="13" customFormat="1" ht="12">
      <c r="A854" s="306"/>
      <c r="B854" s="307"/>
      <c r="C854" s="306"/>
      <c r="D854" s="308" t="s">
        <v>179</v>
      </c>
      <c r="E854" s="309" t="s">
        <v>3</v>
      </c>
      <c r="F854" s="310" t="s">
        <v>2704</v>
      </c>
      <c r="G854" s="306"/>
      <c r="H854" s="309" t="s">
        <v>3</v>
      </c>
      <c r="I854" s="267"/>
      <c r="J854" s="306"/>
      <c r="K854" s="306"/>
      <c r="L854" s="134"/>
      <c r="M854" s="136"/>
      <c r="N854" s="137"/>
      <c r="O854" s="137"/>
      <c r="P854" s="137"/>
      <c r="Q854" s="137"/>
      <c r="R854" s="137"/>
      <c r="S854" s="137"/>
      <c r="T854" s="138"/>
      <c r="AT854" s="135" t="s">
        <v>179</v>
      </c>
      <c r="AU854" s="135" t="s">
        <v>78</v>
      </c>
      <c r="AV854" s="13" t="s">
        <v>76</v>
      </c>
      <c r="AW854" s="13" t="s">
        <v>30</v>
      </c>
      <c r="AX854" s="13" t="s">
        <v>68</v>
      </c>
      <c r="AY854" s="135" t="s">
        <v>168</v>
      </c>
    </row>
    <row r="855" spans="1:51" s="14" customFormat="1" ht="12">
      <c r="A855" s="311"/>
      <c r="B855" s="312"/>
      <c r="C855" s="311"/>
      <c r="D855" s="308" t="s">
        <v>179</v>
      </c>
      <c r="E855" s="313" t="s">
        <v>3</v>
      </c>
      <c r="F855" s="314" t="s">
        <v>2719</v>
      </c>
      <c r="G855" s="311"/>
      <c r="H855" s="315">
        <v>6.157</v>
      </c>
      <c r="I855" s="268"/>
      <c r="J855" s="311"/>
      <c r="K855" s="311"/>
      <c r="L855" s="139"/>
      <c r="M855" s="141"/>
      <c r="N855" s="142"/>
      <c r="O855" s="142"/>
      <c r="P855" s="142"/>
      <c r="Q855" s="142"/>
      <c r="R855" s="142"/>
      <c r="S855" s="142"/>
      <c r="T855" s="143"/>
      <c r="AT855" s="140" t="s">
        <v>179</v>
      </c>
      <c r="AU855" s="140" t="s">
        <v>78</v>
      </c>
      <c r="AV855" s="14" t="s">
        <v>78</v>
      </c>
      <c r="AW855" s="14" t="s">
        <v>30</v>
      </c>
      <c r="AX855" s="14" t="s">
        <v>76</v>
      </c>
      <c r="AY855" s="140" t="s">
        <v>168</v>
      </c>
    </row>
    <row r="856" spans="1:65" s="2" customFormat="1" ht="16.5" customHeight="1">
      <c r="A856" s="273"/>
      <c r="B856" s="276"/>
      <c r="C856" s="326" t="s">
        <v>1070</v>
      </c>
      <c r="D856" s="326" t="s">
        <v>332</v>
      </c>
      <c r="E856" s="327" t="s">
        <v>908</v>
      </c>
      <c r="F856" s="328" t="s">
        <v>909</v>
      </c>
      <c r="G856" s="329" t="s">
        <v>263</v>
      </c>
      <c r="H856" s="330">
        <v>7.111</v>
      </c>
      <c r="I856" s="272"/>
      <c r="J856" s="331">
        <f>ROUND(I856*H856,2)</f>
        <v>0</v>
      </c>
      <c r="K856" s="328" t="s">
        <v>174</v>
      </c>
      <c r="L856" s="154"/>
      <c r="M856" s="155" t="s">
        <v>3</v>
      </c>
      <c r="N856" s="156" t="s">
        <v>39</v>
      </c>
      <c r="O856" s="128">
        <v>0</v>
      </c>
      <c r="P856" s="128">
        <f>O856*H856</f>
        <v>0</v>
      </c>
      <c r="Q856" s="128">
        <v>0.0003</v>
      </c>
      <c r="R856" s="128">
        <f>Q856*H856</f>
        <v>0.0021333</v>
      </c>
      <c r="S856" s="128">
        <v>0</v>
      </c>
      <c r="T856" s="129">
        <f>S856*H856</f>
        <v>0</v>
      </c>
      <c r="U856" s="31"/>
      <c r="V856" s="31"/>
      <c r="W856" s="31"/>
      <c r="X856" s="31"/>
      <c r="Y856" s="31"/>
      <c r="Z856" s="31"/>
      <c r="AA856" s="31"/>
      <c r="AB856" s="31"/>
      <c r="AC856" s="31"/>
      <c r="AD856" s="31"/>
      <c r="AE856" s="31"/>
      <c r="AR856" s="130" t="s">
        <v>440</v>
      </c>
      <c r="AT856" s="130" t="s">
        <v>332</v>
      </c>
      <c r="AU856" s="130" t="s">
        <v>78</v>
      </c>
      <c r="AY856" s="19" t="s">
        <v>168</v>
      </c>
      <c r="BE856" s="131">
        <f>IF(N856="základní",J856,0)</f>
        <v>0</v>
      </c>
      <c r="BF856" s="131">
        <f>IF(N856="snížená",J856,0)</f>
        <v>0</v>
      </c>
      <c r="BG856" s="131">
        <f>IF(N856="zákl. přenesená",J856,0)</f>
        <v>0</v>
      </c>
      <c r="BH856" s="131">
        <f>IF(N856="sníž. přenesená",J856,0)</f>
        <v>0</v>
      </c>
      <c r="BI856" s="131">
        <f>IF(N856="nulová",J856,0)</f>
        <v>0</v>
      </c>
      <c r="BJ856" s="19" t="s">
        <v>76</v>
      </c>
      <c r="BK856" s="131">
        <f>ROUND(I856*H856,2)</f>
        <v>0</v>
      </c>
      <c r="BL856" s="19" t="s">
        <v>323</v>
      </c>
      <c r="BM856" s="130" t="s">
        <v>2720</v>
      </c>
    </row>
    <row r="857" spans="1:51" s="14" customFormat="1" ht="12">
      <c r="A857" s="311"/>
      <c r="B857" s="312"/>
      <c r="C857" s="311"/>
      <c r="D857" s="308" t="s">
        <v>179</v>
      </c>
      <c r="E857" s="311"/>
      <c r="F857" s="314" t="s">
        <v>2721</v>
      </c>
      <c r="G857" s="311"/>
      <c r="H857" s="315">
        <v>7.111</v>
      </c>
      <c r="I857" s="268"/>
      <c r="J857" s="311"/>
      <c r="K857" s="311"/>
      <c r="L857" s="139"/>
      <c r="M857" s="141"/>
      <c r="N857" s="142"/>
      <c r="O857" s="142"/>
      <c r="P857" s="142"/>
      <c r="Q857" s="142"/>
      <c r="R857" s="142"/>
      <c r="S857" s="142"/>
      <c r="T857" s="143"/>
      <c r="AT857" s="140" t="s">
        <v>179</v>
      </c>
      <c r="AU857" s="140" t="s">
        <v>78</v>
      </c>
      <c r="AV857" s="14" t="s">
        <v>78</v>
      </c>
      <c r="AW857" s="14" t="s">
        <v>4</v>
      </c>
      <c r="AX857" s="14" t="s">
        <v>76</v>
      </c>
      <c r="AY857" s="140" t="s">
        <v>168</v>
      </c>
    </row>
    <row r="858" spans="1:65" s="2" customFormat="1" ht="37.9" customHeight="1">
      <c r="A858" s="273"/>
      <c r="B858" s="276"/>
      <c r="C858" s="298" t="s">
        <v>1077</v>
      </c>
      <c r="D858" s="298" t="s">
        <v>170</v>
      </c>
      <c r="E858" s="299" t="s">
        <v>912</v>
      </c>
      <c r="F858" s="300" t="s">
        <v>913</v>
      </c>
      <c r="G858" s="301" t="s">
        <v>263</v>
      </c>
      <c r="H858" s="302">
        <v>4.22</v>
      </c>
      <c r="I858" s="266"/>
      <c r="J858" s="303">
        <f>ROUND(I858*H858,2)</f>
        <v>0</v>
      </c>
      <c r="K858" s="300" t="s">
        <v>174</v>
      </c>
      <c r="L858" s="32"/>
      <c r="M858" s="126" t="s">
        <v>3</v>
      </c>
      <c r="N858" s="127" t="s">
        <v>39</v>
      </c>
      <c r="O858" s="128">
        <v>0.195</v>
      </c>
      <c r="P858" s="128">
        <f>O858*H858</f>
        <v>0.8229</v>
      </c>
      <c r="Q858" s="128">
        <v>0.00015</v>
      </c>
      <c r="R858" s="128">
        <f>Q858*H858</f>
        <v>0.0006329999999999999</v>
      </c>
      <c r="S858" s="128">
        <v>0</v>
      </c>
      <c r="T858" s="129">
        <f>S858*H858</f>
        <v>0</v>
      </c>
      <c r="U858" s="31"/>
      <c r="V858" s="31"/>
      <c r="W858" s="31"/>
      <c r="X858" s="31"/>
      <c r="Y858" s="31"/>
      <c r="Z858" s="31"/>
      <c r="AA858" s="31"/>
      <c r="AB858" s="31"/>
      <c r="AC858" s="31"/>
      <c r="AD858" s="31"/>
      <c r="AE858" s="31"/>
      <c r="AR858" s="130" t="s">
        <v>323</v>
      </c>
      <c r="AT858" s="130" t="s">
        <v>170</v>
      </c>
      <c r="AU858" s="130" t="s">
        <v>78</v>
      </c>
      <c r="AY858" s="19" t="s">
        <v>168</v>
      </c>
      <c r="BE858" s="131">
        <f>IF(N858="základní",J858,0)</f>
        <v>0</v>
      </c>
      <c r="BF858" s="131">
        <f>IF(N858="snížená",J858,0)</f>
        <v>0</v>
      </c>
      <c r="BG858" s="131">
        <f>IF(N858="zákl. přenesená",J858,0)</f>
        <v>0</v>
      </c>
      <c r="BH858" s="131">
        <f>IF(N858="sníž. přenesená",J858,0)</f>
        <v>0</v>
      </c>
      <c r="BI858" s="131">
        <f>IF(N858="nulová",J858,0)</f>
        <v>0</v>
      </c>
      <c r="BJ858" s="19" t="s">
        <v>76</v>
      </c>
      <c r="BK858" s="131">
        <f>ROUND(I858*H858,2)</f>
        <v>0</v>
      </c>
      <c r="BL858" s="19" t="s">
        <v>323</v>
      </c>
      <c r="BM858" s="130" t="s">
        <v>2722</v>
      </c>
    </row>
    <row r="859" spans="1:47" s="2" customFormat="1" ht="12">
      <c r="A859" s="273"/>
      <c r="B859" s="276"/>
      <c r="C859" s="273"/>
      <c r="D859" s="304" t="s">
        <v>177</v>
      </c>
      <c r="E859" s="273"/>
      <c r="F859" s="305" t="s">
        <v>915</v>
      </c>
      <c r="G859" s="273"/>
      <c r="H859" s="273"/>
      <c r="I859" s="263"/>
      <c r="J859" s="273"/>
      <c r="K859" s="273"/>
      <c r="L859" s="32"/>
      <c r="M859" s="132"/>
      <c r="N859" s="133"/>
      <c r="O859" s="50"/>
      <c r="P859" s="50"/>
      <c r="Q859" s="50"/>
      <c r="R859" s="50"/>
      <c r="S859" s="50"/>
      <c r="T859" s="51"/>
      <c r="U859" s="31"/>
      <c r="V859" s="31"/>
      <c r="W859" s="31"/>
      <c r="X859" s="31"/>
      <c r="Y859" s="31"/>
      <c r="Z859" s="31"/>
      <c r="AA859" s="31"/>
      <c r="AB859" s="31"/>
      <c r="AC859" s="31"/>
      <c r="AD859" s="31"/>
      <c r="AE859" s="31"/>
      <c r="AT859" s="19" t="s">
        <v>177</v>
      </c>
      <c r="AU859" s="19" t="s">
        <v>78</v>
      </c>
    </row>
    <row r="860" spans="1:51" s="13" customFormat="1" ht="12">
      <c r="A860" s="306"/>
      <c r="B860" s="307"/>
      <c r="C860" s="306"/>
      <c r="D860" s="308" t="s">
        <v>179</v>
      </c>
      <c r="E860" s="309" t="s">
        <v>3</v>
      </c>
      <c r="F860" s="310" t="s">
        <v>2703</v>
      </c>
      <c r="G860" s="306"/>
      <c r="H860" s="309" t="s">
        <v>3</v>
      </c>
      <c r="I860" s="267"/>
      <c r="J860" s="306"/>
      <c r="K860" s="306"/>
      <c r="L860" s="134"/>
      <c r="M860" s="136"/>
      <c r="N860" s="137"/>
      <c r="O860" s="137"/>
      <c r="P860" s="137"/>
      <c r="Q860" s="137"/>
      <c r="R860" s="137"/>
      <c r="S860" s="137"/>
      <c r="T860" s="138"/>
      <c r="AT860" s="135" t="s">
        <v>179</v>
      </c>
      <c r="AU860" s="135" t="s">
        <v>78</v>
      </c>
      <c r="AV860" s="13" t="s">
        <v>76</v>
      </c>
      <c r="AW860" s="13" t="s">
        <v>30</v>
      </c>
      <c r="AX860" s="13" t="s">
        <v>68</v>
      </c>
      <c r="AY860" s="135" t="s">
        <v>168</v>
      </c>
    </row>
    <row r="861" spans="1:51" s="13" customFormat="1" ht="12">
      <c r="A861" s="306"/>
      <c r="B861" s="307"/>
      <c r="C861" s="306"/>
      <c r="D861" s="308" t="s">
        <v>179</v>
      </c>
      <c r="E861" s="309" t="s">
        <v>3</v>
      </c>
      <c r="F861" s="310" t="s">
        <v>2704</v>
      </c>
      <c r="G861" s="306"/>
      <c r="H861" s="309" t="s">
        <v>3</v>
      </c>
      <c r="I861" s="267"/>
      <c r="J861" s="306"/>
      <c r="K861" s="306"/>
      <c r="L861" s="134"/>
      <c r="M861" s="136"/>
      <c r="N861" s="137"/>
      <c r="O861" s="137"/>
      <c r="P861" s="137"/>
      <c r="Q861" s="137"/>
      <c r="R861" s="137"/>
      <c r="S861" s="137"/>
      <c r="T861" s="138"/>
      <c r="AT861" s="135" t="s">
        <v>179</v>
      </c>
      <c r="AU861" s="135" t="s">
        <v>78</v>
      </c>
      <c r="AV861" s="13" t="s">
        <v>76</v>
      </c>
      <c r="AW861" s="13" t="s">
        <v>30</v>
      </c>
      <c r="AX861" s="13" t="s">
        <v>68</v>
      </c>
      <c r="AY861" s="135" t="s">
        <v>168</v>
      </c>
    </row>
    <row r="862" spans="1:51" s="14" customFormat="1" ht="12">
      <c r="A862" s="311"/>
      <c r="B862" s="312"/>
      <c r="C862" s="311"/>
      <c r="D862" s="308" t="s">
        <v>179</v>
      </c>
      <c r="E862" s="313" t="s">
        <v>3</v>
      </c>
      <c r="F862" s="314" t="s">
        <v>2723</v>
      </c>
      <c r="G862" s="311"/>
      <c r="H862" s="315">
        <v>4.22</v>
      </c>
      <c r="I862" s="268"/>
      <c r="J862" s="311"/>
      <c r="K862" s="311"/>
      <c r="L862" s="139"/>
      <c r="M862" s="141"/>
      <c r="N862" s="142"/>
      <c r="O862" s="142"/>
      <c r="P862" s="142"/>
      <c r="Q862" s="142"/>
      <c r="R862" s="142"/>
      <c r="S862" s="142"/>
      <c r="T862" s="143"/>
      <c r="AT862" s="140" t="s">
        <v>179</v>
      </c>
      <c r="AU862" s="140" t="s">
        <v>78</v>
      </c>
      <c r="AV862" s="14" t="s">
        <v>78</v>
      </c>
      <c r="AW862" s="14" t="s">
        <v>30</v>
      </c>
      <c r="AX862" s="14" t="s">
        <v>76</v>
      </c>
      <c r="AY862" s="140" t="s">
        <v>168</v>
      </c>
    </row>
    <row r="863" spans="1:65" s="2" customFormat="1" ht="21.75" customHeight="1">
      <c r="A863" s="273"/>
      <c r="B863" s="276"/>
      <c r="C863" s="326" t="s">
        <v>1085</v>
      </c>
      <c r="D863" s="326" t="s">
        <v>332</v>
      </c>
      <c r="E863" s="327" t="s">
        <v>925</v>
      </c>
      <c r="F863" s="328" t="s">
        <v>926</v>
      </c>
      <c r="G863" s="329" t="s">
        <v>263</v>
      </c>
      <c r="H863" s="330">
        <v>5.064</v>
      </c>
      <c r="I863" s="272"/>
      <c r="J863" s="331">
        <f>ROUND(I863*H863,2)</f>
        <v>0</v>
      </c>
      <c r="K863" s="328" t="s">
        <v>174</v>
      </c>
      <c r="L863" s="154"/>
      <c r="M863" s="155" t="s">
        <v>3</v>
      </c>
      <c r="N863" s="156" t="s">
        <v>39</v>
      </c>
      <c r="O863" s="128">
        <v>0</v>
      </c>
      <c r="P863" s="128">
        <f>O863*H863</f>
        <v>0</v>
      </c>
      <c r="Q863" s="128">
        <v>0.00223</v>
      </c>
      <c r="R863" s="128">
        <f>Q863*H863</f>
        <v>0.011292720000000001</v>
      </c>
      <c r="S863" s="128">
        <v>0</v>
      </c>
      <c r="T863" s="129">
        <f>S863*H863</f>
        <v>0</v>
      </c>
      <c r="U863" s="31"/>
      <c r="V863" s="31"/>
      <c r="W863" s="31"/>
      <c r="X863" s="31"/>
      <c r="Y863" s="31"/>
      <c r="Z863" s="31"/>
      <c r="AA863" s="31"/>
      <c r="AB863" s="31"/>
      <c r="AC863" s="31"/>
      <c r="AD863" s="31"/>
      <c r="AE863" s="31"/>
      <c r="AR863" s="130" t="s">
        <v>440</v>
      </c>
      <c r="AT863" s="130" t="s">
        <v>332</v>
      </c>
      <c r="AU863" s="130" t="s">
        <v>78</v>
      </c>
      <c r="AY863" s="19" t="s">
        <v>168</v>
      </c>
      <c r="BE863" s="131">
        <f>IF(N863="základní",J863,0)</f>
        <v>0</v>
      </c>
      <c r="BF863" s="131">
        <f>IF(N863="snížená",J863,0)</f>
        <v>0</v>
      </c>
      <c r="BG863" s="131">
        <f>IF(N863="zákl. přenesená",J863,0)</f>
        <v>0</v>
      </c>
      <c r="BH863" s="131">
        <f>IF(N863="sníž. přenesená",J863,0)</f>
        <v>0</v>
      </c>
      <c r="BI863" s="131">
        <f>IF(N863="nulová",J863,0)</f>
        <v>0</v>
      </c>
      <c r="BJ863" s="19" t="s">
        <v>76</v>
      </c>
      <c r="BK863" s="131">
        <f>ROUND(I863*H863,2)</f>
        <v>0</v>
      </c>
      <c r="BL863" s="19" t="s">
        <v>323</v>
      </c>
      <c r="BM863" s="130" t="s">
        <v>2724</v>
      </c>
    </row>
    <row r="864" spans="1:51" s="14" customFormat="1" ht="12">
      <c r="A864" s="311"/>
      <c r="B864" s="312"/>
      <c r="C864" s="311"/>
      <c r="D864" s="308" t="s">
        <v>179</v>
      </c>
      <c r="E864" s="311"/>
      <c r="F864" s="314" t="s">
        <v>2725</v>
      </c>
      <c r="G864" s="311"/>
      <c r="H864" s="315">
        <v>5.064</v>
      </c>
      <c r="I864" s="268"/>
      <c r="J864" s="311"/>
      <c r="K864" s="311"/>
      <c r="L864" s="139"/>
      <c r="M864" s="141"/>
      <c r="N864" s="142"/>
      <c r="O864" s="142"/>
      <c r="P864" s="142"/>
      <c r="Q864" s="142"/>
      <c r="R864" s="142"/>
      <c r="S864" s="142"/>
      <c r="T864" s="143"/>
      <c r="AT864" s="140" t="s">
        <v>179</v>
      </c>
      <c r="AU864" s="140" t="s">
        <v>78</v>
      </c>
      <c r="AV864" s="14" t="s">
        <v>78</v>
      </c>
      <c r="AW864" s="14" t="s">
        <v>4</v>
      </c>
      <c r="AX864" s="14" t="s">
        <v>76</v>
      </c>
      <c r="AY864" s="140" t="s">
        <v>168</v>
      </c>
    </row>
    <row r="865" spans="1:65" s="2" customFormat="1" ht="24.2" customHeight="1">
      <c r="A865" s="273"/>
      <c r="B865" s="276"/>
      <c r="C865" s="298" t="s">
        <v>1090</v>
      </c>
      <c r="D865" s="298" t="s">
        <v>170</v>
      </c>
      <c r="E865" s="299" t="s">
        <v>941</v>
      </c>
      <c r="F865" s="300" t="s">
        <v>942</v>
      </c>
      <c r="G865" s="301" t="s">
        <v>263</v>
      </c>
      <c r="H865" s="302">
        <v>1.937</v>
      </c>
      <c r="I865" s="266"/>
      <c r="J865" s="303">
        <f>ROUND(I865*H865,2)</f>
        <v>0</v>
      </c>
      <c r="K865" s="300" t="s">
        <v>174</v>
      </c>
      <c r="L865" s="32"/>
      <c r="M865" s="126" t="s">
        <v>3</v>
      </c>
      <c r="N865" s="127" t="s">
        <v>39</v>
      </c>
      <c r="O865" s="128">
        <v>0.3</v>
      </c>
      <c r="P865" s="128">
        <f>O865*H865</f>
        <v>0.5811</v>
      </c>
      <c r="Q865" s="128">
        <v>0</v>
      </c>
      <c r="R865" s="128">
        <f>Q865*H865</f>
        <v>0</v>
      </c>
      <c r="S865" s="128">
        <v>0</v>
      </c>
      <c r="T865" s="129">
        <f>S865*H865</f>
        <v>0</v>
      </c>
      <c r="U865" s="31"/>
      <c r="V865" s="31"/>
      <c r="W865" s="31"/>
      <c r="X865" s="31"/>
      <c r="Y865" s="31"/>
      <c r="Z865" s="31"/>
      <c r="AA865" s="31"/>
      <c r="AB865" s="31"/>
      <c r="AC865" s="31"/>
      <c r="AD865" s="31"/>
      <c r="AE865" s="31"/>
      <c r="AR865" s="130" t="s">
        <v>323</v>
      </c>
      <c r="AT865" s="130" t="s">
        <v>170</v>
      </c>
      <c r="AU865" s="130" t="s">
        <v>78</v>
      </c>
      <c r="AY865" s="19" t="s">
        <v>168</v>
      </c>
      <c r="BE865" s="131">
        <f>IF(N865="základní",J865,0)</f>
        <v>0</v>
      </c>
      <c r="BF865" s="131">
        <f>IF(N865="snížená",J865,0)</f>
        <v>0</v>
      </c>
      <c r="BG865" s="131">
        <f>IF(N865="zákl. přenesená",J865,0)</f>
        <v>0</v>
      </c>
      <c r="BH865" s="131">
        <f>IF(N865="sníž. přenesená",J865,0)</f>
        <v>0</v>
      </c>
      <c r="BI865" s="131">
        <f>IF(N865="nulová",J865,0)</f>
        <v>0</v>
      </c>
      <c r="BJ865" s="19" t="s">
        <v>76</v>
      </c>
      <c r="BK865" s="131">
        <f>ROUND(I865*H865,2)</f>
        <v>0</v>
      </c>
      <c r="BL865" s="19" t="s">
        <v>323</v>
      </c>
      <c r="BM865" s="130" t="s">
        <v>2726</v>
      </c>
    </row>
    <row r="866" spans="1:47" s="2" customFormat="1" ht="12">
      <c r="A866" s="273"/>
      <c r="B866" s="276"/>
      <c r="C866" s="273"/>
      <c r="D866" s="304" t="s">
        <v>177</v>
      </c>
      <c r="E866" s="273"/>
      <c r="F866" s="305" t="s">
        <v>944</v>
      </c>
      <c r="G866" s="273"/>
      <c r="H866" s="273"/>
      <c r="I866" s="263"/>
      <c r="J866" s="273"/>
      <c r="K866" s="273"/>
      <c r="L866" s="32"/>
      <c r="M866" s="132"/>
      <c r="N866" s="133"/>
      <c r="O866" s="50"/>
      <c r="P866" s="50"/>
      <c r="Q866" s="50"/>
      <c r="R866" s="50"/>
      <c r="S866" s="50"/>
      <c r="T866" s="51"/>
      <c r="U866" s="31"/>
      <c r="V866" s="31"/>
      <c r="W866" s="31"/>
      <c r="X866" s="31"/>
      <c r="Y866" s="31"/>
      <c r="Z866" s="31"/>
      <c r="AA866" s="31"/>
      <c r="AB866" s="31"/>
      <c r="AC866" s="31"/>
      <c r="AD866" s="31"/>
      <c r="AE866" s="31"/>
      <c r="AT866" s="19" t="s">
        <v>177</v>
      </c>
      <c r="AU866" s="19" t="s">
        <v>78</v>
      </c>
    </row>
    <row r="867" spans="1:51" s="13" customFormat="1" ht="12">
      <c r="A867" s="306"/>
      <c r="B867" s="307"/>
      <c r="C867" s="306"/>
      <c r="D867" s="308" t="s">
        <v>179</v>
      </c>
      <c r="E867" s="309" t="s">
        <v>3</v>
      </c>
      <c r="F867" s="310" t="s">
        <v>2727</v>
      </c>
      <c r="G867" s="306"/>
      <c r="H867" s="309" t="s">
        <v>3</v>
      </c>
      <c r="I867" s="267"/>
      <c r="J867" s="306"/>
      <c r="K867" s="306"/>
      <c r="L867" s="134"/>
      <c r="M867" s="136"/>
      <c r="N867" s="137"/>
      <c r="O867" s="137"/>
      <c r="P867" s="137"/>
      <c r="Q867" s="137"/>
      <c r="R867" s="137"/>
      <c r="S867" s="137"/>
      <c r="T867" s="138"/>
      <c r="AT867" s="135" t="s">
        <v>179</v>
      </c>
      <c r="AU867" s="135" t="s">
        <v>78</v>
      </c>
      <c r="AV867" s="13" t="s">
        <v>76</v>
      </c>
      <c r="AW867" s="13" t="s">
        <v>30</v>
      </c>
      <c r="AX867" s="13" t="s">
        <v>68</v>
      </c>
      <c r="AY867" s="135" t="s">
        <v>168</v>
      </c>
    </row>
    <row r="868" spans="1:51" s="14" customFormat="1" ht="12">
      <c r="A868" s="311"/>
      <c r="B868" s="312"/>
      <c r="C868" s="311"/>
      <c r="D868" s="308" t="s">
        <v>179</v>
      </c>
      <c r="E868" s="313" t="s">
        <v>3</v>
      </c>
      <c r="F868" s="314" t="s">
        <v>2728</v>
      </c>
      <c r="G868" s="311"/>
      <c r="H868" s="315">
        <v>1.153</v>
      </c>
      <c r="I868" s="268"/>
      <c r="J868" s="311"/>
      <c r="K868" s="311"/>
      <c r="L868" s="139"/>
      <c r="M868" s="141"/>
      <c r="N868" s="142"/>
      <c r="O868" s="142"/>
      <c r="P868" s="142"/>
      <c r="Q868" s="142"/>
      <c r="R868" s="142"/>
      <c r="S868" s="142"/>
      <c r="T868" s="143"/>
      <c r="AT868" s="140" t="s">
        <v>179</v>
      </c>
      <c r="AU868" s="140" t="s">
        <v>78</v>
      </c>
      <c r="AV868" s="14" t="s">
        <v>78</v>
      </c>
      <c r="AW868" s="14" t="s">
        <v>30</v>
      </c>
      <c r="AX868" s="14" t="s">
        <v>68</v>
      </c>
      <c r="AY868" s="140" t="s">
        <v>168</v>
      </c>
    </row>
    <row r="869" spans="1:51" s="14" customFormat="1" ht="12">
      <c r="A869" s="311"/>
      <c r="B869" s="312"/>
      <c r="C869" s="311"/>
      <c r="D869" s="308" t="s">
        <v>179</v>
      </c>
      <c r="E869" s="313" t="s">
        <v>3</v>
      </c>
      <c r="F869" s="314" t="s">
        <v>2729</v>
      </c>
      <c r="G869" s="311"/>
      <c r="H869" s="315">
        <v>0.784</v>
      </c>
      <c r="I869" s="268"/>
      <c r="J869" s="311"/>
      <c r="K869" s="311"/>
      <c r="L869" s="139"/>
      <c r="M869" s="141"/>
      <c r="N869" s="142"/>
      <c r="O869" s="142"/>
      <c r="P869" s="142"/>
      <c r="Q869" s="142"/>
      <c r="R869" s="142"/>
      <c r="S869" s="142"/>
      <c r="T869" s="143"/>
      <c r="AT869" s="140" t="s">
        <v>179</v>
      </c>
      <c r="AU869" s="140" t="s">
        <v>78</v>
      </c>
      <c r="AV869" s="14" t="s">
        <v>78</v>
      </c>
      <c r="AW869" s="14" t="s">
        <v>30</v>
      </c>
      <c r="AX869" s="14" t="s">
        <v>68</v>
      </c>
      <c r="AY869" s="140" t="s">
        <v>168</v>
      </c>
    </row>
    <row r="870" spans="1:51" s="15" customFormat="1" ht="12">
      <c r="A870" s="316"/>
      <c r="B870" s="317"/>
      <c r="C870" s="316"/>
      <c r="D870" s="308" t="s">
        <v>179</v>
      </c>
      <c r="E870" s="318" t="s">
        <v>3</v>
      </c>
      <c r="F870" s="319" t="s">
        <v>186</v>
      </c>
      <c r="G870" s="316"/>
      <c r="H870" s="320">
        <v>1.937</v>
      </c>
      <c r="I870" s="269"/>
      <c r="J870" s="316"/>
      <c r="K870" s="316"/>
      <c r="L870" s="144"/>
      <c r="M870" s="146"/>
      <c r="N870" s="147"/>
      <c r="O870" s="147"/>
      <c r="P870" s="147"/>
      <c r="Q870" s="147"/>
      <c r="R870" s="147"/>
      <c r="S870" s="147"/>
      <c r="T870" s="148"/>
      <c r="AT870" s="145" t="s">
        <v>179</v>
      </c>
      <c r="AU870" s="145" t="s">
        <v>78</v>
      </c>
      <c r="AV870" s="15" t="s">
        <v>175</v>
      </c>
      <c r="AW870" s="15" t="s">
        <v>30</v>
      </c>
      <c r="AX870" s="15" t="s">
        <v>76</v>
      </c>
      <c r="AY870" s="145" t="s">
        <v>168</v>
      </c>
    </row>
    <row r="871" spans="1:65" s="2" customFormat="1" ht="21.75" customHeight="1">
      <c r="A871" s="273"/>
      <c r="B871" s="276"/>
      <c r="C871" s="326" t="s">
        <v>1096</v>
      </c>
      <c r="D871" s="326" t="s">
        <v>332</v>
      </c>
      <c r="E871" s="327" t="s">
        <v>925</v>
      </c>
      <c r="F871" s="328" t="s">
        <v>926</v>
      </c>
      <c r="G871" s="329" t="s">
        <v>263</v>
      </c>
      <c r="H871" s="330">
        <v>2.421</v>
      </c>
      <c r="I871" s="272"/>
      <c r="J871" s="331">
        <f>ROUND(I871*H871,2)</f>
        <v>0</v>
      </c>
      <c r="K871" s="328" t="s">
        <v>174</v>
      </c>
      <c r="L871" s="154"/>
      <c r="M871" s="155" t="s">
        <v>3</v>
      </c>
      <c r="N871" s="156" t="s">
        <v>39</v>
      </c>
      <c r="O871" s="128">
        <v>0</v>
      </c>
      <c r="P871" s="128">
        <f>O871*H871</f>
        <v>0</v>
      </c>
      <c r="Q871" s="128">
        <v>0.00223</v>
      </c>
      <c r="R871" s="128">
        <f>Q871*H871</f>
        <v>0.00539883</v>
      </c>
      <c r="S871" s="128">
        <v>0</v>
      </c>
      <c r="T871" s="129">
        <f>S871*H871</f>
        <v>0</v>
      </c>
      <c r="U871" s="31"/>
      <c r="V871" s="31"/>
      <c r="W871" s="31"/>
      <c r="X871" s="31"/>
      <c r="Y871" s="31"/>
      <c r="Z871" s="31"/>
      <c r="AA871" s="31"/>
      <c r="AB871" s="31"/>
      <c r="AC871" s="31"/>
      <c r="AD871" s="31"/>
      <c r="AE871" s="31"/>
      <c r="AR871" s="130" t="s">
        <v>440</v>
      </c>
      <c r="AT871" s="130" t="s">
        <v>332</v>
      </c>
      <c r="AU871" s="130" t="s">
        <v>78</v>
      </c>
      <c r="AY871" s="19" t="s">
        <v>168</v>
      </c>
      <c r="BE871" s="131">
        <f>IF(N871="základní",J871,0)</f>
        <v>0</v>
      </c>
      <c r="BF871" s="131">
        <f>IF(N871="snížená",J871,0)</f>
        <v>0</v>
      </c>
      <c r="BG871" s="131">
        <f>IF(N871="zákl. přenesená",J871,0)</f>
        <v>0</v>
      </c>
      <c r="BH871" s="131">
        <f>IF(N871="sníž. přenesená",J871,0)</f>
        <v>0</v>
      </c>
      <c r="BI871" s="131">
        <f>IF(N871="nulová",J871,0)</f>
        <v>0</v>
      </c>
      <c r="BJ871" s="19" t="s">
        <v>76</v>
      </c>
      <c r="BK871" s="131">
        <f>ROUND(I871*H871,2)</f>
        <v>0</v>
      </c>
      <c r="BL871" s="19" t="s">
        <v>323</v>
      </c>
      <c r="BM871" s="130" t="s">
        <v>2730</v>
      </c>
    </row>
    <row r="872" spans="1:51" s="14" customFormat="1" ht="12">
      <c r="A872" s="311"/>
      <c r="B872" s="312"/>
      <c r="C872" s="311"/>
      <c r="D872" s="308" t="s">
        <v>179</v>
      </c>
      <c r="E872" s="311"/>
      <c r="F872" s="314" t="s">
        <v>2731</v>
      </c>
      <c r="G872" s="311"/>
      <c r="H872" s="315">
        <v>2.421</v>
      </c>
      <c r="I872" s="268"/>
      <c r="J872" s="311"/>
      <c r="K872" s="311"/>
      <c r="L872" s="139"/>
      <c r="M872" s="141"/>
      <c r="N872" s="142"/>
      <c r="O872" s="142"/>
      <c r="P872" s="142"/>
      <c r="Q872" s="142"/>
      <c r="R872" s="142"/>
      <c r="S872" s="142"/>
      <c r="T872" s="143"/>
      <c r="AT872" s="140" t="s">
        <v>179</v>
      </c>
      <c r="AU872" s="140" t="s">
        <v>78</v>
      </c>
      <c r="AV872" s="14" t="s">
        <v>78</v>
      </c>
      <c r="AW872" s="14" t="s">
        <v>4</v>
      </c>
      <c r="AX872" s="14" t="s">
        <v>76</v>
      </c>
      <c r="AY872" s="140" t="s">
        <v>168</v>
      </c>
    </row>
    <row r="873" spans="1:65" s="2" customFormat="1" ht="37.9" customHeight="1">
      <c r="A873" s="273"/>
      <c r="B873" s="276"/>
      <c r="C873" s="298" t="s">
        <v>1101</v>
      </c>
      <c r="D873" s="298" t="s">
        <v>170</v>
      </c>
      <c r="E873" s="299" t="s">
        <v>956</v>
      </c>
      <c r="F873" s="300" t="s">
        <v>957</v>
      </c>
      <c r="G873" s="301" t="s">
        <v>326</v>
      </c>
      <c r="H873" s="302">
        <v>2</v>
      </c>
      <c r="I873" s="266"/>
      <c r="J873" s="303">
        <f>ROUND(I873*H873,2)</f>
        <v>0</v>
      </c>
      <c r="K873" s="300" t="s">
        <v>174</v>
      </c>
      <c r="L873" s="32"/>
      <c r="M873" s="126" t="s">
        <v>3</v>
      </c>
      <c r="N873" s="127" t="s">
        <v>39</v>
      </c>
      <c r="O873" s="128">
        <v>0.07</v>
      </c>
      <c r="P873" s="128">
        <f>O873*H873</f>
        <v>0.14</v>
      </c>
      <c r="Q873" s="128">
        <v>0</v>
      </c>
      <c r="R873" s="128">
        <f>Q873*H873</f>
        <v>0</v>
      </c>
      <c r="S873" s="128">
        <v>0</v>
      </c>
      <c r="T873" s="129">
        <f>S873*H873</f>
        <v>0</v>
      </c>
      <c r="U873" s="31"/>
      <c r="V873" s="31"/>
      <c r="W873" s="31"/>
      <c r="X873" s="31"/>
      <c r="Y873" s="31"/>
      <c r="Z873" s="31"/>
      <c r="AA873" s="31"/>
      <c r="AB873" s="31"/>
      <c r="AC873" s="31"/>
      <c r="AD873" s="31"/>
      <c r="AE873" s="31"/>
      <c r="AR873" s="130" t="s">
        <v>323</v>
      </c>
      <c r="AT873" s="130" t="s">
        <v>170</v>
      </c>
      <c r="AU873" s="130" t="s">
        <v>78</v>
      </c>
      <c r="AY873" s="19" t="s">
        <v>168</v>
      </c>
      <c r="BE873" s="131">
        <f>IF(N873="základní",J873,0)</f>
        <v>0</v>
      </c>
      <c r="BF873" s="131">
        <f>IF(N873="snížená",J873,0)</f>
        <v>0</v>
      </c>
      <c r="BG873" s="131">
        <f>IF(N873="zákl. přenesená",J873,0)</f>
        <v>0</v>
      </c>
      <c r="BH873" s="131">
        <f>IF(N873="sníž. přenesená",J873,0)</f>
        <v>0</v>
      </c>
      <c r="BI873" s="131">
        <f>IF(N873="nulová",J873,0)</f>
        <v>0</v>
      </c>
      <c r="BJ873" s="19" t="s">
        <v>76</v>
      </c>
      <c r="BK873" s="131">
        <f>ROUND(I873*H873,2)</f>
        <v>0</v>
      </c>
      <c r="BL873" s="19" t="s">
        <v>323</v>
      </c>
      <c r="BM873" s="130" t="s">
        <v>2732</v>
      </c>
    </row>
    <row r="874" spans="1:47" s="2" customFormat="1" ht="12">
      <c r="A874" s="273"/>
      <c r="B874" s="276"/>
      <c r="C874" s="273"/>
      <c r="D874" s="304" t="s">
        <v>177</v>
      </c>
      <c r="E874" s="273"/>
      <c r="F874" s="305" t="s">
        <v>959</v>
      </c>
      <c r="G874" s="273"/>
      <c r="H874" s="273"/>
      <c r="I874" s="263"/>
      <c r="J874" s="273"/>
      <c r="K874" s="273"/>
      <c r="L874" s="32"/>
      <c r="M874" s="132"/>
      <c r="N874" s="133"/>
      <c r="O874" s="50"/>
      <c r="P874" s="50"/>
      <c r="Q874" s="50"/>
      <c r="R874" s="50"/>
      <c r="S874" s="50"/>
      <c r="T874" s="51"/>
      <c r="U874" s="31"/>
      <c r="V874" s="31"/>
      <c r="W874" s="31"/>
      <c r="X874" s="31"/>
      <c r="Y874" s="31"/>
      <c r="Z874" s="31"/>
      <c r="AA874" s="31"/>
      <c r="AB874" s="31"/>
      <c r="AC874" s="31"/>
      <c r="AD874" s="31"/>
      <c r="AE874" s="31"/>
      <c r="AT874" s="19" t="s">
        <v>177</v>
      </c>
      <c r="AU874" s="19" t="s">
        <v>78</v>
      </c>
    </row>
    <row r="875" spans="1:65" s="2" customFormat="1" ht="16.5" customHeight="1">
      <c r="A875" s="273"/>
      <c r="B875" s="276"/>
      <c r="C875" s="326" t="s">
        <v>1107</v>
      </c>
      <c r="D875" s="326" t="s">
        <v>332</v>
      </c>
      <c r="E875" s="327" t="s">
        <v>963</v>
      </c>
      <c r="F875" s="328" t="s">
        <v>964</v>
      </c>
      <c r="G875" s="329" t="s">
        <v>326</v>
      </c>
      <c r="H875" s="330">
        <v>2</v>
      </c>
      <c r="I875" s="272"/>
      <c r="J875" s="331">
        <f>ROUND(I875*H875,2)</f>
        <v>0</v>
      </c>
      <c r="K875" s="328" t="s">
        <v>174</v>
      </c>
      <c r="L875" s="154"/>
      <c r="M875" s="155" t="s">
        <v>3</v>
      </c>
      <c r="N875" s="156" t="s">
        <v>39</v>
      </c>
      <c r="O875" s="128">
        <v>0</v>
      </c>
      <c r="P875" s="128">
        <f>O875*H875</f>
        <v>0</v>
      </c>
      <c r="Q875" s="128">
        <v>0.0002</v>
      </c>
      <c r="R875" s="128">
        <f>Q875*H875</f>
        <v>0.0004</v>
      </c>
      <c r="S875" s="128">
        <v>0</v>
      </c>
      <c r="T875" s="129">
        <f>S875*H875</f>
        <v>0</v>
      </c>
      <c r="U875" s="31"/>
      <c r="V875" s="31"/>
      <c r="W875" s="31"/>
      <c r="X875" s="31"/>
      <c r="Y875" s="31"/>
      <c r="Z875" s="31"/>
      <c r="AA875" s="31"/>
      <c r="AB875" s="31"/>
      <c r="AC875" s="31"/>
      <c r="AD875" s="31"/>
      <c r="AE875" s="31"/>
      <c r="AR875" s="130" t="s">
        <v>440</v>
      </c>
      <c r="AT875" s="130" t="s">
        <v>332</v>
      </c>
      <c r="AU875" s="130" t="s">
        <v>78</v>
      </c>
      <c r="AY875" s="19" t="s">
        <v>168</v>
      </c>
      <c r="BE875" s="131">
        <f>IF(N875="základní",J875,0)</f>
        <v>0</v>
      </c>
      <c r="BF875" s="131">
        <f>IF(N875="snížená",J875,0)</f>
        <v>0</v>
      </c>
      <c r="BG875" s="131">
        <f>IF(N875="zákl. přenesená",J875,0)</f>
        <v>0</v>
      </c>
      <c r="BH875" s="131">
        <f>IF(N875="sníž. přenesená",J875,0)</f>
        <v>0</v>
      </c>
      <c r="BI875" s="131">
        <f>IF(N875="nulová",J875,0)</f>
        <v>0</v>
      </c>
      <c r="BJ875" s="19" t="s">
        <v>76</v>
      </c>
      <c r="BK875" s="131">
        <f>ROUND(I875*H875,2)</f>
        <v>0</v>
      </c>
      <c r="BL875" s="19" t="s">
        <v>323</v>
      </c>
      <c r="BM875" s="130" t="s">
        <v>2733</v>
      </c>
    </row>
    <row r="876" spans="1:65" s="2" customFormat="1" ht="24.2" customHeight="1">
      <c r="A876" s="273"/>
      <c r="B876" s="276"/>
      <c r="C876" s="298" t="s">
        <v>1112</v>
      </c>
      <c r="D876" s="298" t="s">
        <v>170</v>
      </c>
      <c r="E876" s="299" t="s">
        <v>987</v>
      </c>
      <c r="F876" s="300" t="s">
        <v>988</v>
      </c>
      <c r="G876" s="301" t="s">
        <v>263</v>
      </c>
      <c r="H876" s="302">
        <v>5.004</v>
      </c>
      <c r="I876" s="266"/>
      <c r="J876" s="303">
        <f>ROUND(I876*H876,2)</f>
        <v>0</v>
      </c>
      <c r="K876" s="300" t="s">
        <v>174</v>
      </c>
      <c r="L876" s="32"/>
      <c r="M876" s="126" t="s">
        <v>3</v>
      </c>
      <c r="N876" s="127" t="s">
        <v>39</v>
      </c>
      <c r="O876" s="128">
        <v>0.073</v>
      </c>
      <c r="P876" s="128">
        <f>O876*H876</f>
        <v>0.36529199999999995</v>
      </c>
      <c r="Q876" s="128">
        <v>0</v>
      </c>
      <c r="R876" s="128">
        <f>Q876*H876</f>
        <v>0</v>
      </c>
      <c r="S876" s="128">
        <v>0</v>
      </c>
      <c r="T876" s="129">
        <f>S876*H876</f>
        <v>0</v>
      </c>
      <c r="U876" s="31"/>
      <c r="V876" s="31"/>
      <c r="W876" s="31"/>
      <c r="X876" s="31"/>
      <c r="Y876" s="31"/>
      <c r="Z876" s="31"/>
      <c r="AA876" s="31"/>
      <c r="AB876" s="31"/>
      <c r="AC876" s="31"/>
      <c r="AD876" s="31"/>
      <c r="AE876" s="31"/>
      <c r="AR876" s="130" t="s">
        <v>323</v>
      </c>
      <c r="AT876" s="130" t="s">
        <v>170</v>
      </c>
      <c r="AU876" s="130" t="s">
        <v>78</v>
      </c>
      <c r="AY876" s="19" t="s">
        <v>168</v>
      </c>
      <c r="BE876" s="131">
        <f>IF(N876="základní",J876,0)</f>
        <v>0</v>
      </c>
      <c r="BF876" s="131">
        <f>IF(N876="snížená",J876,0)</f>
        <v>0</v>
      </c>
      <c r="BG876" s="131">
        <f>IF(N876="zákl. přenesená",J876,0)</f>
        <v>0</v>
      </c>
      <c r="BH876" s="131">
        <f>IF(N876="sníž. přenesená",J876,0)</f>
        <v>0</v>
      </c>
      <c r="BI876" s="131">
        <f>IF(N876="nulová",J876,0)</f>
        <v>0</v>
      </c>
      <c r="BJ876" s="19" t="s">
        <v>76</v>
      </c>
      <c r="BK876" s="131">
        <f>ROUND(I876*H876,2)</f>
        <v>0</v>
      </c>
      <c r="BL876" s="19" t="s">
        <v>323</v>
      </c>
      <c r="BM876" s="130" t="s">
        <v>2734</v>
      </c>
    </row>
    <row r="877" spans="1:47" s="2" customFormat="1" ht="12">
      <c r="A877" s="273"/>
      <c r="B877" s="276"/>
      <c r="C877" s="273"/>
      <c r="D877" s="304" t="s">
        <v>177</v>
      </c>
      <c r="E877" s="273"/>
      <c r="F877" s="305" t="s">
        <v>990</v>
      </c>
      <c r="G877" s="273"/>
      <c r="H877" s="273"/>
      <c r="I877" s="263"/>
      <c r="J877" s="273"/>
      <c r="K877" s="273"/>
      <c r="L877" s="32"/>
      <c r="M877" s="132"/>
      <c r="N877" s="133"/>
      <c r="O877" s="50"/>
      <c r="P877" s="50"/>
      <c r="Q877" s="50"/>
      <c r="R877" s="50"/>
      <c r="S877" s="50"/>
      <c r="T877" s="51"/>
      <c r="U877" s="31"/>
      <c r="V877" s="31"/>
      <c r="W877" s="31"/>
      <c r="X877" s="31"/>
      <c r="Y877" s="31"/>
      <c r="Z877" s="31"/>
      <c r="AA877" s="31"/>
      <c r="AB877" s="31"/>
      <c r="AC877" s="31"/>
      <c r="AD877" s="31"/>
      <c r="AE877" s="31"/>
      <c r="AT877" s="19" t="s">
        <v>177</v>
      </c>
      <c r="AU877" s="19" t="s">
        <v>78</v>
      </c>
    </row>
    <row r="878" spans="1:51" s="13" customFormat="1" ht="12">
      <c r="A878" s="306"/>
      <c r="B878" s="307"/>
      <c r="C878" s="306"/>
      <c r="D878" s="308" t="s">
        <v>179</v>
      </c>
      <c r="E878" s="309" t="s">
        <v>3</v>
      </c>
      <c r="F878" s="310" t="s">
        <v>2703</v>
      </c>
      <c r="G878" s="306"/>
      <c r="H878" s="309" t="s">
        <v>3</v>
      </c>
      <c r="I878" s="267"/>
      <c r="J878" s="306"/>
      <c r="K878" s="306"/>
      <c r="L878" s="134"/>
      <c r="M878" s="136"/>
      <c r="N878" s="137"/>
      <c r="O878" s="137"/>
      <c r="P878" s="137"/>
      <c r="Q878" s="137"/>
      <c r="R878" s="137"/>
      <c r="S878" s="137"/>
      <c r="T878" s="138"/>
      <c r="AT878" s="135" t="s">
        <v>179</v>
      </c>
      <c r="AU878" s="135" t="s">
        <v>78</v>
      </c>
      <c r="AV878" s="13" t="s">
        <v>76</v>
      </c>
      <c r="AW878" s="13" t="s">
        <v>30</v>
      </c>
      <c r="AX878" s="13" t="s">
        <v>68</v>
      </c>
      <c r="AY878" s="135" t="s">
        <v>168</v>
      </c>
    </row>
    <row r="879" spans="1:51" s="13" customFormat="1" ht="12">
      <c r="A879" s="306"/>
      <c r="B879" s="307"/>
      <c r="C879" s="306"/>
      <c r="D879" s="308" t="s">
        <v>179</v>
      </c>
      <c r="E879" s="309" t="s">
        <v>3</v>
      </c>
      <c r="F879" s="310" t="s">
        <v>2704</v>
      </c>
      <c r="G879" s="306"/>
      <c r="H879" s="309" t="s">
        <v>3</v>
      </c>
      <c r="I879" s="267"/>
      <c r="J879" s="306"/>
      <c r="K879" s="306"/>
      <c r="L879" s="134"/>
      <c r="M879" s="136"/>
      <c r="N879" s="137"/>
      <c r="O879" s="137"/>
      <c r="P879" s="137"/>
      <c r="Q879" s="137"/>
      <c r="R879" s="137"/>
      <c r="S879" s="137"/>
      <c r="T879" s="138"/>
      <c r="AT879" s="135" t="s">
        <v>179</v>
      </c>
      <c r="AU879" s="135" t="s">
        <v>78</v>
      </c>
      <c r="AV879" s="13" t="s">
        <v>76</v>
      </c>
      <c r="AW879" s="13" t="s">
        <v>30</v>
      </c>
      <c r="AX879" s="13" t="s">
        <v>68</v>
      </c>
      <c r="AY879" s="135" t="s">
        <v>168</v>
      </c>
    </row>
    <row r="880" spans="1:51" s="14" customFormat="1" ht="12">
      <c r="A880" s="311"/>
      <c r="B880" s="312"/>
      <c r="C880" s="311"/>
      <c r="D880" s="308" t="s">
        <v>179</v>
      </c>
      <c r="E880" s="313" t="s">
        <v>3</v>
      </c>
      <c r="F880" s="314" t="s">
        <v>2723</v>
      </c>
      <c r="G880" s="311"/>
      <c r="H880" s="315">
        <v>4.22</v>
      </c>
      <c r="I880" s="268"/>
      <c r="J880" s="311"/>
      <c r="K880" s="311"/>
      <c r="L880" s="139"/>
      <c r="M880" s="141"/>
      <c r="N880" s="142"/>
      <c r="O880" s="142"/>
      <c r="P880" s="142"/>
      <c r="Q880" s="142"/>
      <c r="R880" s="142"/>
      <c r="S880" s="142"/>
      <c r="T880" s="143"/>
      <c r="AT880" s="140" t="s">
        <v>179</v>
      </c>
      <c r="AU880" s="140" t="s">
        <v>78</v>
      </c>
      <c r="AV880" s="14" t="s">
        <v>78</v>
      </c>
      <c r="AW880" s="14" t="s">
        <v>30</v>
      </c>
      <c r="AX880" s="14" t="s">
        <v>68</v>
      </c>
      <c r="AY880" s="140" t="s">
        <v>168</v>
      </c>
    </row>
    <row r="881" spans="1:51" s="14" customFormat="1" ht="12">
      <c r="A881" s="311"/>
      <c r="B881" s="312"/>
      <c r="C881" s="311"/>
      <c r="D881" s="308" t="s">
        <v>179</v>
      </c>
      <c r="E881" s="313" t="s">
        <v>3</v>
      </c>
      <c r="F881" s="314" t="s">
        <v>2729</v>
      </c>
      <c r="G881" s="311"/>
      <c r="H881" s="315">
        <v>0.784</v>
      </c>
      <c r="I881" s="268"/>
      <c r="J881" s="311"/>
      <c r="K881" s="311"/>
      <c r="L881" s="139"/>
      <c r="M881" s="141"/>
      <c r="N881" s="142"/>
      <c r="O881" s="142"/>
      <c r="P881" s="142"/>
      <c r="Q881" s="142"/>
      <c r="R881" s="142"/>
      <c r="S881" s="142"/>
      <c r="T881" s="143"/>
      <c r="AT881" s="140" t="s">
        <v>179</v>
      </c>
      <c r="AU881" s="140" t="s">
        <v>78</v>
      </c>
      <c r="AV881" s="14" t="s">
        <v>78</v>
      </c>
      <c r="AW881" s="14" t="s">
        <v>30</v>
      </c>
      <c r="AX881" s="14" t="s">
        <v>68</v>
      </c>
      <c r="AY881" s="140" t="s">
        <v>168</v>
      </c>
    </row>
    <row r="882" spans="1:51" s="15" customFormat="1" ht="12">
      <c r="A882" s="316"/>
      <c r="B882" s="317"/>
      <c r="C882" s="316"/>
      <c r="D882" s="308" t="s">
        <v>179</v>
      </c>
      <c r="E882" s="318" t="s">
        <v>3</v>
      </c>
      <c r="F882" s="319" t="s">
        <v>186</v>
      </c>
      <c r="G882" s="316"/>
      <c r="H882" s="320">
        <v>5.004</v>
      </c>
      <c r="I882" s="269"/>
      <c r="J882" s="316"/>
      <c r="K882" s="316"/>
      <c r="L882" s="144"/>
      <c r="M882" s="146"/>
      <c r="N882" s="147"/>
      <c r="O882" s="147"/>
      <c r="P882" s="147"/>
      <c r="Q882" s="147"/>
      <c r="R882" s="147"/>
      <c r="S882" s="147"/>
      <c r="T882" s="148"/>
      <c r="AT882" s="145" t="s">
        <v>179</v>
      </c>
      <c r="AU882" s="145" t="s">
        <v>78</v>
      </c>
      <c r="AV882" s="15" t="s">
        <v>175</v>
      </c>
      <c r="AW882" s="15" t="s">
        <v>30</v>
      </c>
      <c r="AX882" s="15" t="s">
        <v>76</v>
      </c>
      <c r="AY882" s="145" t="s">
        <v>168</v>
      </c>
    </row>
    <row r="883" spans="1:65" s="2" customFormat="1" ht="16.5" customHeight="1">
      <c r="A883" s="273"/>
      <c r="B883" s="276"/>
      <c r="C883" s="326" t="s">
        <v>1120</v>
      </c>
      <c r="D883" s="326" t="s">
        <v>332</v>
      </c>
      <c r="E883" s="327" t="s">
        <v>1003</v>
      </c>
      <c r="F883" s="328" t="s">
        <v>1004</v>
      </c>
      <c r="G883" s="329" t="s">
        <v>263</v>
      </c>
      <c r="H883" s="330">
        <v>5.504</v>
      </c>
      <c r="I883" s="272"/>
      <c r="J883" s="331">
        <f>ROUND(I883*H883,2)</f>
        <v>0</v>
      </c>
      <c r="K883" s="328" t="s">
        <v>174</v>
      </c>
      <c r="L883" s="154"/>
      <c r="M883" s="155" t="s">
        <v>3</v>
      </c>
      <c r="N883" s="156" t="s">
        <v>39</v>
      </c>
      <c r="O883" s="128">
        <v>0</v>
      </c>
      <c r="P883" s="128">
        <f>O883*H883</f>
        <v>0</v>
      </c>
      <c r="Q883" s="128">
        <v>0.0003</v>
      </c>
      <c r="R883" s="128">
        <f>Q883*H883</f>
        <v>0.0016511999999999998</v>
      </c>
      <c r="S883" s="128">
        <v>0</v>
      </c>
      <c r="T883" s="129">
        <f>S883*H883</f>
        <v>0</v>
      </c>
      <c r="U883" s="31"/>
      <c r="V883" s="31"/>
      <c r="W883" s="31"/>
      <c r="X883" s="31"/>
      <c r="Y883" s="31"/>
      <c r="Z883" s="31"/>
      <c r="AA883" s="31"/>
      <c r="AB883" s="31"/>
      <c r="AC883" s="31"/>
      <c r="AD883" s="31"/>
      <c r="AE883" s="31"/>
      <c r="AR883" s="130" t="s">
        <v>440</v>
      </c>
      <c r="AT883" s="130" t="s">
        <v>332</v>
      </c>
      <c r="AU883" s="130" t="s">
        <v>78</v>
      </c>
      <c r="AY883" s="19" t="s">
        <v>168</v>
      </c>
      <c r="BE883" s="131">
        <f>IF(N883="základní",J883,0)</f>
        <v>0</v>
      </c>
      <c r="BF883" s="131">
        <f>IF(N883="snížená",J883,0)</f>
        <v>0</v>
      </c>
      <c r="BG883" s="131">
        <f>IF(N883="zákl. přenesená",J883,0)</f>
        <v>0</v>
      </c>
      <c r="BH883" s="131">
        <f>IF(N883="sníž. přenesená",J883,0)</f>
        <v>0</v>
      </c>
      <c r="BI883" s="131">
        <f>IF(N883="nulová",J883,0)</f>
        <v>0</v>
      </c>
      <c r="BJ883" s="19" t="s">
        <v>76</v>
      </c>
      <c r="BK883" s="131">
        <f>ROUND(I883*H883,2)</f>
        <v>0</v>
      </c>
      <c r="BL883" s="19" t="s">
        <v>323</v>
      </c>
      <c r="BM883" s="130" t="s">
        <v>2735</v>
      </c>
    </row>
    <row r="884" spans="1:51" s="14" customFormat="1" ht="12">
      <c r="A884" s="311"/>
      <c r="B884" s="312"/>
      <c r="C884" s="311"/>
      <c r="D884" s="308" t="s">
        <v>179</v>
      </c>
      <c r="E884" s="311"/>
      <c r="F884" s="314" t="s">
        <v>2736</v>
      </c>
      <c r="G884" s="311"/>
      <c r="H884" s="315">
        <v>5.504</v>
      </c>
      <c r="I884" s="268"/>
      <c r="J884" s="311"/>
      <c r="K884" s="311"/>
      <c r="L884" s="139"/>
      <c r="M884" s="141"/>
      <c r="N884" s="142"/>
      <c r="O884" s="142"/>
      <c r="P884" s="142"/>
      <c r="Q884" s="142"/>
      <c r="R884" s="142"/>
      <c r="S884" s="142"/>
      <c r="T884" s="143"/>
      <c r="AT884" s="140" t="s">
        <v>179</v>
      </c>
      <c r="AU884" s="140" t="s">
        <v>78</v>
      </c>
      <c r="AV884" s="14" t="s">
        <v>78</v>
      </c>
      <c r="AW884" s="14" t="s">
        <v>4</v>
      </c>
      <c r="AX884" s="14" t="s">
        <v>76</v>
      </c>
      <c r="AY884" s="140" t="s">
        <v>168</v>
      </c>
    </row>
    <row r="885" spans="1:65" s="2" customFormat="1" ht="24.2" customHeight="1">
      <c r="A885" s="273"/>
      <c r="B885" s="276"/>
      <c r="C885" s="298" t="s">
        <v>1125</v>
      </c>
      <c r="D885" s="298" t="s">
        <v>170</v>
      </c>
      <c r="E885" s="299" t="s">
        <v>1008</v>
      </c>
      <c r="F885" s="300" t="s">
        <v>1009</v>
      </c>
      <c r="G885" s="301" t="s">
        <v>263</v>
      </c>
      <c r="H885" s="302">
        <v>4.22</v>
      </c>
      <c r="I885" s="266"/>
      <c r="J885" s="303">
        <f>ROUND(I885*H885,2)</f>
        <v>0</v>
      </c>
      <c r="K885" s="300" t="s">
        <v>174</v>
      </c>
      <c r="L885" s="32"/>
      <c r="M885" s="126" t="s">
        <v>3</v>
      </c>
      <c r="N885" s="127" t="s">
        <v>39</v>
      </c>
      <c r="O885" s="128">
        <v>0.08</v>
      </c>
      <c r="P885" s="128">
        <f>O885*H885</f>
        <v>0.3376</v>
      </c>
      <c r="Q885" s="128">
        <v>0</v>
      </c>
      <c r="R885" s="128">
        <f>Q885*H885</f>
        <v>0</v>
      </c>
      <c r="S885" s="128">
        <v>0</v>
      </c>
      <c r="T885" s="129">
        <f>S885*H885</f>
        <v>0</v>
      </c>
      <c r="U885" s="31"/>
      <c r="V885" s="31"/>
      <c r="W885" s="31"/>
      <c r="X885" s="31"/>
      <c r="Y885" s="31"/>
      <c r="Z885" s="31"/>
      <c r="AA885" s="31"/>
      <c r="AB885" s="31"/>
      <c r="AC885" s="31"/>
      <c r="AD885" s="31"/>
      <c r="AE885" s="31"/>
      <c r="AR885" s="130" t="s">
        <v>323</v>
      </c>
      <c r="AT885" s="130" t="s">
        <v>170</v>
      </c>
      <c r="AU885" s="130" t="s">
        <v>78</v>
      </c>
      <c r="AY885" s="19" t="s">
        <v>168</v>
      </c>
      <c r="BE885" s="131">
        <f>IF(N885="základní",J885,0)</f>
        <v>0</v>
      </c>
      <c r="BF885" s="131">
        <f>IF(N885="snížená",J885,0)</f>
        <v>0</v>
      </c>
      <c r="BG885" s="131">
        <f>IF(N885="zákl. přenesená",J885,0)</f>
        <v>0</v>
      </c>
      <c r="BH885" s="131">
        <f>IF(N885="sníž. přenesená",J885,0)</f>
        <v>0</v>
      </c>
      <c r="BI885" s="131">
        <f>IF(N885="nulová",J885,0)</f>
        <v>0</v>
      </c>
      <c r="BJ885" s="19" t="s">
        <v>76</v>
      </c>
      <c r="BK885" s="131">
        <f>ROUND(I885*H885,2)</f>
        <v>0</v>
      </c>
      <c r="BL885" s="19" t="s">
        <v>323</v>
      </c>
      <c r="BM885" s="130" t="s">
        <v>2737</v>
      </c>
    </row>
    <row r="886" spans="1:47" s="2" customFormat="1" ht="12">
      <c r="A886" s="273"/>
      <c r="B886" s="276"/>
      <c r="C886" s="273"/>
      <c r="D886" s="304" t="s">
        <v>177</v>
      </c>
      <c r="E886" s="273"/>
      <c r="F886" s="305" t="s">
        <v>1011</v>
      </c>
      <c r="G886" s="273"/>
      <c r="H886" s="273"/>
      <c r="I886" s="263"/>
      <c r="J886" s="273"/>
      <c r="K886" s="273"/>
      <c r="L886" s="32"/>
      <c r="M886" s="132"/>
      <c r="N886" s="133"/>
      <c r="O886" s="50"/>
      <c r="P886" s="50"/>
      <c r="Q886" s="50"/>
      <c r="R886" s="50"/>
      <c r="S886" s="50"/>
      <c r="T886" s="51"/>
      <c r="U886" s="31"/>
      <c r="V886" s="31"/>
      <c r="W886" s="31"/>
      <c r="X886" s="31"/>
      <c r="Y886" s="31"/>
      <c r="Z886" s="31"/>
      <c r="AA886" s="31"/>
      <c r="AB886" s="31"/>
      <c r="AC886" s="31"/>
      <c r="AD886" s="31"/>
      <c r="AE886" s="31"/>
      <c r="AT886" s="19" t="s">
        <v>177</v>
      </c>
      <c r="AU886" s="19" t="s">
        <v>78</v>
      </c>
    </row>
    <row r="887" spans="1:51" s="13" customFormat="1" ht="12">
      <c r="A887" s="306"/>
      <c r="B887" s="307"/>
      <c r="C887" s="306"/>
      <c r="D887" s="308" t="s">
        <v>179</v>
      </c>
      <c r="E887" s="309" t="s">
        <v>3</v>
      </c>
      <c r="F887" s="310" t="s">
        <v>2703</v>
      </c>
      <c r="G887" s="306"/>
      <c r="H887" s="309" t="s">
        <v>3</v>
      </c>
      <c r="I887" s="267"/>
      <c r="J887" s="306"/>
      <c r="K887" s="306"/>
      <c r="L887" s="134"/>
      <c r="M887" s="136"/>
      <c r="N887" s="137"/>
      <c r="O887" s="137"/>
      <c r="P887" s="137"/>
      <c r="Q887" s="137"/>
      <c r="R887" s="137"/>
      <c r="S887" s="137"/>
      <c r="T887" s="138"/>
      <c r="AT887" s="135" t="s">
        <v>179</v>
      </c>
      <c r="AU887" s="135" t="s">
        <v>78</v>
      </c>
      <c r="AV887" s="13" t="s">
        <v>76</v>
      </c>
      <c r="AW887" s="13" t="s">
        <v>30</v>
      </c>
      <c r="AX887" s="13" t="s">
        <v>68</v>
      </c>
      <c r="AY887" s="135" t="s">
        <v>168</v>
      </c>
    </row>
    <row r="888" spans="1:51" s="13" customFormat="1" ht="12">
      <c r="A888" s="306"/>
      <c r="B888" s="307"/>
      <c r="C888" s="306"/>
      <c r="D888" s="308" t="s">
        <v>179</v>
      </c>
      <c r="E888" s="309" t="s">
        <v>3</v>
      </c>
      <c r="F888" s="310" t="s">
        <v>2704</v>
      </c>
      <c r="G888" s="306"/>
      <c r="H888" s="309" t="s">
        <v>3</v>
      </c>
      <c r="I888" s="267"/>
      <c r="J888" s="306"/>
      <c r="K888" s="306"/>
      <c r="L888" s="134"/>
      <c r="M888" s="136"/>
      <c r="N888" s="137"/>
      <c r="O888" s="137"/>
      <c r="P888" s="137"/>
      <c r="Q888" s="137"/>
      <c r="R888" s="137"/>
      <c r="S888" s="137"/>
      <c r="T888" s="138"/>
      <c r="AT888" s="135" t="s">
        <v>179</v>
      </c>
      <c r="AU888" s="135" t="s">
        <v>78</v>
      </c>
      <c r="AV888" s="13" t="s">
        <v>76</v>
      </c>
      <c r="AW888" s="13" t="s">
        <v>30</v>
      </c>
      <c r="AX888" s="13" t="s">
        <v>68</v>
      </c>
      <c r="AY888" s="135" t="s">
        <v>168</v>
      </c>
    </row>
    <row r="889" spans="1:51" s="14" customFormat="1" ht="12">
      <c r="A889" s="311"/>
      <c r="B889" s="312"/>
      <c r="C889" s="311"/>
      <c r="D889" s="308" t="s">
        <v>179</v>
      </c>
      <c r="E889" s="313" t="s">
        <v>3</v>
      </c>
      <c r="F889" s="314" t="s">
        <v>2723</v>
      </c>
      <c r="G889" s="311"/>
      <c r="H889" s="315">
        <v>4.22</v>
      </c>
      <c r="I889" s="268"/>
      <c r="J889" s="311"/>
      <c r="K889" s="311"/>
      <c r="L889" s="139"/>
      <c r="M889" s="141"/>
      <c r="N889" s="142"/>
      <c r="O889" s="142"/>
      <c r="P889" s="142"/>
      <c r="Q889" s="142"/>
      <c r="R889" s="142"/>
      <c r="S889" s="142"/>
      <c r="T889" s="143"/>
      <c r="AT889" s="140" t="s">
        <v>179</v>
      </c>
      <c r="AU889" s="140" t="s">
        <v>78</v>
      </c>
      <c r="AV889" s="14" t="s">
        <v>78</v>
      </c>
      <c r="AW889" s="14" t="s">
        <v>30</v>
      </c>
      <c r="AX889" s="14" t="s">
        <v>76</v>
      </c>
      <c r="AY889" s="140" t="s">
        <v>168</v>
      </c>
    </row>
    <row r="890" spans="1:65" s="2" customFormat="1" ht="33" customHeight="1">
      <c r="A890" s="273"/>
      <c r="B890" s="276"/>
      <c r="C890" s="326" t="s">
        <v>1132</v>
      </c>
      <c r="D890" s="326" t="s">
        <v>332</v>
      </c>
      <c r="E890" s="327" t="s">
        <v>1018</v>
      </c>
      <c r="F890" s="328" t="s">
        <v>1019</v>
      </c>
      <c r="G890" s="329" t="s">
        <v>263</v>
      </c>
      <c r="H890" s="330">
        <v>4.853</v>
      </c>
      <c r="I890" s="272"/>
      <c r="J890" s="331">
        <f>ROUND(I890*H890,2)</f>
        <v>0</v>
      </c>
      <c r="K890" s="328" t="s">
        <v>174</v>
      </c>
      <c r="L890" s="154"/>
      <c r="M890" s="155" t="s">
        <v>3</v>
      </c>
      <c r="N890" s="156" t="s">
        <v>39</v>
      </c>
      <c r="O890" s="128">
        <v>0</v>
      </c>
      <c r="P890" s="128">
        <f>O890*H890</f>
        <v>0</v>
      </c>
      <c r="Q890" s="128">
        <v>0.0006</v>
      </c>
      <c r="R890" s="128">
        <f>Q890*H890</f>
        <v>0.0029117999999999995</v>
      </c>
      <c r="S890" s="128">
        <v>0</v>
      </c>
      <c r="T890" s="129">
        <f>S890*H890</f>
        <v>0</v>
      </c>
      <c r="U890" s="31"/>
      <c r="V890" s="31"/>
      <c r="W890" s="31"/>
      <c r="X890" s="31"/>
      <c r="Y890" s="31"/>
      <c r="Z890" s="31"/>
      <c r="AA890" s="31"/>
      <c r="AB890" s="31"/>
      <c r="AC890" s="31"/>
      <c r="AD890" s="31"/>
      <c r="AE890" s="31"/>
      <c r="AR890" s="130" t="s">
        <v>440</v>
      </c>
      <c r="AT890" s="130" t="s">
        <v>332</v>
      </c>
      <c r="AU890" s="130" t="s">
        <v>78</v>
      </c>
      <c r="AY890" s="19" t="s">
        <v>168</v>
      </c>
      <c r="BE890" s="131">
        <f>IF(N890="základní",J890,0)</f>
        <v>0</v>
      </c>
      <c r="BF890" s="131">
        <f>IF(N890="snížená",J890,0)</f>
        <v>0</v>
      </c>
      <c r="BG890" s="131">
        <f>IF(N890="zákl. přenesená",J890,0)</f>
        <v>0</v>
      </c>
      <c r="BH890" s="131">
        <f>IF(N890="sníž. přenesená",J890,0)</f>
        <v>0</v>
      </c>
      <c r="BI890" s="131">
        <f>IF(N890="nulová",J890,0)</f>
        <v>0</v>
      </c>
      <c r="BJ890" s="19" t="s">
        <v>76</v>
      </c>
      <c r="BK890" s="131">
        <f>ROUND(I890*H890,2)</f>
        <v>0</v>
      </c>
      <c r="BL890" s="19" t="s">
        <v>323</v>
      </c>
      <c r="BM890" s="130" t="s">
        <v>2738</v>
      </c>
    </row>
    <row r="891" spans="1:51" s="14" customFormat="1" ht="12">
      <c r="A891" s="311"/>
      <c r="B891" s="312"/>
      <c r="C891" s="311"/>
      <c r="D891" s="308" t="s">
        <v>179</v>
      </c>
      <c r="E891" s="311"/>
      <c r="F891" s="314" t="s">
        <v>2739</v>
      </c>
      <c r="G891" s="311"/>
      <c r="H891" s="315">
        <v>4.853</v>
      </c>
      <c r="I891" s="268"/>
      <c r="J891" s="311"/>
      <c r="K891" s="311"/>
      <c r="L891" s="139"/>
      <c r="M891" s="141"/>
      <c r="N891" s="142"/>
      <c r="O891" s="142"/>
      <c r="P891" s="142"/>
      <c r="Q891" s="142"/>
      <c r="R891" s="142"/>
      <c r="S891" s="142"/>
      <c r="T891" s="143"/>
      <c r="AT891" s="140" t="s">
        <v>179</v>
      </c>
      <c r="AU891" s="140" t="s">
        <v>78</v>
      </c>
      <c r="AV891" s="14" t="s">
        <v>78</v>
      </c>
      <c r="AW891" s="14" t="s">
        <v>4</v>
      </c>
      <c r="AX891" s="14" t="s">
        <v>76</v>
      </c>
      <c r="AY891" s="140" t="s">
        <v>168</v>
      </c>
    </row>
    <row r="892" spans="1:65" s="2" customFormat="1" ht="21.75" customHeight="1">
      <c r="A892" s="273"/>
      <c r="B892" s="276"/>
      <c r="C892" s="298" t="s">
        <v>1137</v>
      </c>
      <c r="D892" s="298" t="s">
        <v>170</v>
      </c>
      <c r="E892" s="299" t="s">
        <v>1023</v>
      </c>
      <c r="F892" s="300" t="s">
        <v>1024</v>
      </c>
      <c r="G892" s="301" t="s">
        <v>263</v>
      </c>
      <c r="H892" s="302">
        <v>4.22</v>
      </c>
      <c r="I892" s="266"/>
      <c r="J892" s="303">
        <f>ROUND(I892*H892,2)</f>
        <v>0</v>
      </c>
      <c r="K892" s="300" t="s">
        <v>174</v>
      </c>
      <c r="L892" s="32"/>
      <c r="M892" s="126" t="s">
        <v>3</v>
      </c>
      <c r="N892" s="127" t="s">
        <v>39</v>
      </c>
      <c r="O892" s="128">
        <v>0.115</v>
      </c>
      <c r="P892" s="128">
        <f>O892*H892</f>
        <v>0.4853</v>
      </c>
      <c r="Q892" s="128">
        <v>0</v>
      </c>
      <c r="R892" s="128">
        <f>Q892*H892</f>
        <v>0</v>
      </c>
      <c r="S892" s="128">
        <v>0</v>
      </c>
      <c r="T892" s="129">
        <f>S892*H892</f>
        <v>0</v>
      </c>
      <c r="U892" s="31"/>
      <c r="V892" s="31"/>
      <c r="W892" s="31"/>
      <c r="X892" s="31"/>
      <c r="Y892" s="31"/>
      <c r="Z892" s="31"/>
      <c r="AA892" s="31"/>
      <c r="AB892" s="31"/>
      <c r="AC892" s="31"/>
      <c r="AD892" s="31"/>
      <c r="AE892" s="31"/>
      <c r="AR892" s="130" t="s">
        <v>323</v>
      </c>
      <c r="AT892" s="130" t="s">
        <v>170</v>
      </c>
      <c r="AU892" s="130" t="s">
        <v>78</v>
      </c>
      <c r="AY892" s="19" t="s">
        <v>168</v>
      </c>
      <c r="BE892" s="131">
        <f>IF(N892="základní",J892,0)</f>
        <v>0</v>
      </c>
      <c r="BF892" s="131">
        <f>IF(N892="snížená",J892,0)</f>
        <v>0</v>
      </c>
      <c r="BG892" s="131">
        <f>IF(N892="zákl. přenesená",J892,0)</f>
        <v>0</v>
      </c>
      <c r="BH892" s="131">
        <f>IF(N892="sníž. přenesená",J892,0)</f>
        <v>0</v>
      </c>
      <c r="BI892" s="131">
        <f>IF(N892="nulová",J892,0)</f>
        <v>0</v>
      </c>
      <c r="BJ892" s="19" t="s">
        <v>76</v>
      </c>
      <c r="BK892" s="131">
        <f>ROUND(I892*H892,2)</f>
        <v>0</v>
      </c>
      <c r="BL892" s="19" t="s">
        <v>323</v>
      </c>
      <c r="BM892" s="130" t="s">
        <v>2740</v>
      </c>
    </row>
    <row r="893" spans="1:47" s="2" customFormat="1" ht="12">
      <c r="A893" s="273"/>
      <c r="B893" s="276"/>
      <c r="C893" s="273"/>
      <c r="D893" s="304" t="s">
        <v>177</v>
      </c>
      <c r="E893" s="273"/>
      <c r="F893" s="305" t="s">
        <v>1026</v>
      </c>
      <c r="G893" s="273"/>
      <c r="H893" s="273"/>
      <c r="I893" s="263"/>
      <c r="J893" s="273"/>
      <c r="K893" s="273"/>
      <c r="L893" s="32"/>
      <c r="M893" s="132"/>
      <c r="N893" s="133"/>
      <c r="O893" s="50"/>
      <c r="P893" s="50"/>
      <c r="Q893" s="50"/>
      <c r="R893" s="50"/>
      <c r="S893" s="50"/>
      <c r="T893" s="51"/>
      <c r="U893" s="31"/>
      <c r="V893" s="31"/>
      <c r="W893" s="31"/>
      <c r="X893" s="31"/>
      <c r="Y893" s="31"/>
      <c r="Z893" s="31"/>
      <c r="AA893" s="31"/>
      <c r="AB893" s="31"/>
      <c r="AC893" s="31"/>
      <c r="AD893" s="31"/>
      <c r="AE893" s="31"/>
      <c r="AT893" s="19" t="s">
        <v>177</v>
      </c>
      <c r="AU893" s="19" t="s">
        <v>78</v>
      </c>
    </row>
    <row r="894" spans="1:51" s="13" customFormat="1" ht="12">
      <c r="A894" s="306"/>
      <c r="B894" s="307"/>
      <c r="C894" s="306"/>
      <c r="D894" s="308" t="s">
        <v>179</v>
      </c>
      <c r="E894" s="309" t="s">
        <v>3</v>
      </c>
      <c r="F894" s="310" t="s">
        <v>2703</v>
      </c>
      <c r="G894" s="306"/>
      <c r="H894" s="309" t="s">
        <v>3</v>
      </c>
      <c r="I894" s="267"/>
      <c r="J894" s="306"/>
      <c r="K894" s="306"/>
      <c r="L894" s="134"/>
      <c r="M894" s="136"/>
      <c r="N894" s="137"/>
      <c r="O894" s="137"/>
      <c r="P894" s="137"/>
      <c r="Q894" s="137"/>
      <c r="R894" s="137"/>
      <c r="S894" s="137"/>
      <c r="T894" s="138"/>
      <c r="AT894" s="135" t="s">
        <v>179</v>
      </c>
      <c r="AU894" s="135" t="s">
        <v>78</v>
      </c>
      <c r="AV894" s="13" t="s">
        <v>76</v>
      </c>
      <c r="AW894" s="13" t="s">
        <v>30</v>
      </c>
      <c r="AX894" s="13" t="s">
        <v>68</v>
      </c>
      <c r="AY894" s="135" t="s">
        <v>168</v>
      </c>
    </row>
    <row r="895" spans="1:51" s="13" customFormat="1" ht="12">
      <c r="A895" s="306"/>
      <c r="B895" s="307"/>
      <c r="C895" s="306"/>
      <c r="D895" s="308" t="s">
        <v>179</v>
      </c>
      <c r="E895" s="309" t="s">
        <v>3</v>
      </c>
      <c r="F895" s="310" t="s">
        <v>2704</v>
      </c>
      <c r="G895" s="306"/>
      <c r="H895" s="309" t="s">
        <v>3</v>
      </c>
      <c r="I895" s="267"/>
      <c r="J895" s="306"/>
      <c r="K895" s="306"/>
      <c r="L895" s="134"/>
      <c r="M895" s="136"/>
      <c r="N895" s="137"/>
      <c r="O895" s="137"/>
      <c r="P895" s="137"/>
      <c r="Q895" s="137"/>
      <c r="R895" s="137"/>
      <c r="S895" s="137"/>
      <c r="T895" s="138"/>
      <c r="AT895" s="135" t="s">
        <v>179</v>
      </c>
      <c r="AU895" s="135" t="s">
        <v>78</v>
      </c>
      <c r="AV895" s="13" t="s">
        <v>76</v>
      </c>
      <c r="AW895" s="13" t="s">
        <v>30</v>
      </c>
      <c r="AX895" s="13" t="s">
        <v>68</v>
      </c>
      <c r="AY895" s="135" t="s">
        <v>168</v>
      </c>
    </row>
    <row r="896" spans="1:51" s="14" customFormat="1" ht="12">
      <c r="A896" s="311"/>
      <c r="B896" s="312"/>
      <c r="C896" s="311"/>
      <c r="D896" s="308" t="s">
        <v>179</v>
      </c>
      <c r="E896" s="313" t="s">
        <v>3</v>
      </c>
      <c r="F896" s="314" t="s">
        <v>2723</v>
      </c>
      <c r="G896" s="311"/>
      <c r="H896" s="315">
        <v>4.22</v>
      </c>
      <c r="I896" s="268"/>
      <c r="J896" s="311"/>
      <c r="K896" s="311"/>
      <c r="L896" s="139"/>
      <c r="M896" s="141"/>
      <c r="N896" s="142"/>
      <c r="O896" s="142"/>
      <c r="P896" s="142"/>
      <c r="Q896" s="142"/>
      <c r="R896" s="142"/>
      <c r="S896" s="142"/>
      <c r="T896" s="143"/>
      <c r="AT896" s="140" t="s">
        <v>179</v>
      </c>
      <c r="AU896" s="140" t="s">
        <v>78</v>
      </c>
      <c r="AV896" s="14" t="s">
        <v>78</v>
      </c>
      <c r="AW896" s="14" t="s">
        <v>30</v>
      </c>
      <c r="AX896" s="14" t="s">
        <v>76</v>
      </c>
      <c r="AY896" s="140" t="s">
        <v>168</v>
      </c>
    </row>
    <row r="897" spans="1:65" s="2" customFormat="1" ht="16.5" customHeight="1">
      <c r="A897" s="273"/>
      <c r="B897" s="276"/>
      <c r="C897" s="326" t="s">
        <v>1144</v>
      </c>
      <c r="D897" s="326" t="s">
        <v>332</v>
      </c>
      <c r="E897" s="327" t="s">
        <v>1028</v>
      </c>
      <c r="F897" s="328" t="s">
        <v>1029</v>
      </c>
      <c r="G897" s="329" t="s">
        <v>173</v>
      </c>
      <c r="H897" s="330">
        <v>0.371</v>
      </c>
      <c r="I897" s="272"/>
      <c r="J897" s="331">
        <f>ROUND(I897*H897,2)</f>
        <v>0</v>
      </c>
      <c r="K897" s="328" t="s">
        <v>174</v>
      </c>
      <c r="L897" s="154"/>
      <c r="M897" s="155" t="s">
        <v>3</v>
      </c>
      <c r="N897" s="156" t="s">
        <v>39</v>
      </c>
      <c r="O897" s="128">
        <v>0</v>
      </c>
      <c r="P897" s="128">
        <f>O897*H897</f>
        <v>0</v>
      </c>
      <c r="Q897" s="128">
        <v>0.75</v>
      </c>
      <c r="R897" s="128">
        <f>Q897*H897</f>
        <v>0.27825</v>
      </c>
      <c r="S897" s="128">
        <v>0</v>
      </c>
      <c r="T897" s="129">
        <f>S897*H897</f>
        <v>0</v>
      </c>
      <c r="U897" s="31"/>
      <c r="V897" s="31"/>
      <c r="W897" s="31"/>
      <c r="X897" s="31"/>
      <c r="Y897" s="31"/>
      <c r="Z897" s="31"/>
      <c r="AA897" s="31"/>
      <c r="AB897" s="31"/>
      <c r="AC897" s="31"/>
      <c r="AD897" s="31"/>
      <c r="AE897" s="31"/>
      <c r="AR897" s="130" t="s">
        <v>440</v>
      </c>
      <c r="AT897" s="130" t="s">
        <v>332</v>
      </c>
      <c r="AU897" s="130" t="s">
        <v>78</v>
      </c>
      <c r="AY897" s="19" t="s">
        <v>168</v>
      </c>
      <c r="BE897" s="131">
        <f>IF(N897="základní",J897,0)</f>
        <v>0</v>
      </c>
      <c r="BF897" s="131">
        <f>IF(N897="snížená",J897,0)</f>
        <v>0</v>
      </c>
      <c r="BG897" s="131">
        <f>IF(N897="zákl. přenesená",J897,0)</f>
        <v>0</v>
      </c>
      <c r="BH897" s="131">
        <f>IF(N897="sníž. přenesená",J897,0)</f>
        <v>0</v>
      </c>
      <c r="BI897" s="131">
        <f>IF(N897="nulová",J897,0)</f>
        <v>0</v>
      </c>
      <c r="BJ897" s="19" t="s">
        <v>76</v>
      </c>
      <c r="BK897" s="131">
        <f>ROUND(I897*H897,2)</f>
        <v>0</v>
      </c>
      <c r="BL897" s="19" t="s">
        <v>323</v>
      </c>
      <c r="BM897" s="130" t="s">
        <v>2741</v>
      </c>
    </row>
    <row r="898" spans="1:51" s="14" customFormat="1" ht="12">
      <c r="A898" s="311"/>
      <c r="B898" s="312"/>
      <c r="C898" s="311"/>
      <c r="D898" s="308" t="s">
        <v>179</v>
      </c>
      <c r="E898" s="313" t="s">
        <v>3</v>
      </c>
      <c r="F898" s="314" t="s">
        <v>2742</v>
      </c>
      <c r="G898" s="311"/>
      <c r="H898" s="315">
        <v>0.371</v>
      </c>
      <c r="I898" s="268"/>
      <c r="J898" s="311"/>
      <c r="K898" s="311"/>
      <c r="L898" s="139"/>
      <c r="M898" s="141"/>
      <c r="N898" s="142"/>
      <c r="O898" s="142"/>
      <c r="P898" s="142"/>
      <c r="Q898" s="142"/>
      <c r="R898" s="142"/>
      <c r="S898" s="142"/>
      <c r="T898" s="143"/>
      <c r="AT898" s="140" t="s">
        <v>179</v>
      </c>
      <c r="AU898" s="140" t="s">
        <v>78</v>
      </c>
      <c r="AV898" s="14" t="s">
        <v>78</v>
      </c>
      <c r="AW898" s="14" t="s">
        <v>30</v>
      </c>
      <c r="AX898" s="14" t="s">
        <v>76</v>
      </c>
      <c r="AY898" s="140" t="s">
        <v>168</v>
      </c>
    </row>
    <row r="899" spans="1:65" s="2" customFormat="1" ht="21.75" customHeight="1">
      <c r="A899" s="273"/>
      <c r="B899" s="276"/>
      <c r="C899" s="298" t="s">
        <v>1149</v>
      </c>
      <c r="D899" s="298" t="s">
        <v>170</v>
      </c>
      <c r="E899" s="299" t="s">
        <v>1033</v>
      </c>
      <c r="F899" s="300" t="s">
        <v>1034</v>
      </c>
      <c r="G899" s="301" t="s">
        <v>263</v>
      </c>
      <c r="H899" s="302">
        <v>4.22</v>
      </c>
      <c r="I899" s="266"/>
      <c r="J899" s="303">
        <f>ROUND(I899*H899,2)</f>
        <v>0</v>
      </c>
      <c r="K899" s="300" t="s">
        <v>174</v>
      </c>
      <c r="L899" s="32"/>
      <c r="M899" s="126" t="s">
        <v>3</v>
      </c>
      <c r="N899" s="127" t="s">
        <v>39</v>
      </c>
      <c r="O899" s="128">
        <v>0.182</v>
      </c>
      <c r="P899" s="128">
        <f>O899*H899</f>
        <v>0.76804</v>
      </c>
      <c r="Q899" s="128">
        <v>0</v>
      </c>
      <c r="R899" s="128">
        <f>Q899*H899</f>
        <v>0</v>
      </c>
      <c r="S899" s="128">
        <v>0</v>
      </c>
      <c r="T899" s="129">
        <f>S899*H899</f>
        <v>0</v>
      </c>
      <c r="U899" s="31"/>
      <c r="V899" s="31"/>
      <c r="W899" s="31"/>
      <c r="X899" s="31"/>
      <c r="Y899" s="31"/>
      <c r="Z899" s="31"/>
      <c r="AA899" s="31"/>
      <c r="AB899" s="31"/>
      <c r="AC899" s="31"/>
      <c r="AD899" s="31"/>
      <c r="AE899" s="31"/>
      <c r="AR899" s="130" t="s">
        <v>323</v>
      </c>
      <c r="AT899" s="130" t="s">
        <v>170</v>
      </c>
      <c r="AU899" s="130" t="s">
        <v>78</v>
      </c>
      <c r="AY899" s="19" t="s">
        <v>168</v>
      </c>
      <c r="BE899" s="131">
        <f>IF(N899="základní",J899,0)</f>
        <v>0</v>
      </c>
      <c r="BF899" s="131">
        <f>IF(N899="snížená",J899,0)</f>
        <v>0</v>
      </c>
      <c r="BG899" s="131">
        <f>IF(N899="zákl. přenesená",J899,0)</f>
        <v>0</v>
      </c>
      <c r="BH899" s="131">
        <f>IF(N899="sníž. přenesená",J899,0)</f>
        <v>0</v>
      </c>
      <c r="BI899" s="131">
        <f>IF(N899="nulová",J899,0)</f>
        <v>0</v>
      </c>
      <c r="BJ899" s="19" t="s">
        <v>76</v>
      </c>
      <c r="BK899" s="131">
        <f>ROUND(I899*H899,2)</f>
        <v>0</v>
      </c>
      <c r="BL899" s="19" t="s">
        <v>323</v>
      </c>
      <c r="BM899" s="130" t="s">
        <v>2743</v>
      </c>
    </row>
    <row r="900" spans="1:47" s="2" customFormat="1" ht="12">
      <c r="A900" s="273"/>
      <c r="B900" s="276"/>
      <c r="C900" s="273"/>
      <c r="D900" s="304" t="s">
        <v>177</v>
      </c>
      <c r="E900" s="273"/>
      <c r="F900" s="305" t="s">
        <v>1036</v>
      </c>
      <c r="G900" s="273"/>
      <c r="H900" s="273"/>
      <c r="I900" s="263"/>
      <c r="J900" s="273"/>
      <c r="K900" s="273"/>
      <c r="L900" s="32"/>
      <c r="M900" s="132"/>
      <c r="N900" s="133"/>
      <c r="O900" s="50"/>
      <c r="P900" s="50"/>
      <c r="Q900" s="50"/>
      <c r="R900" s="50"/>
      <c r="S900" s="50"/>
      <c r="T900" s="51"/>
      <c r="U900" s="31"/>
      <c r="V900" s="31"/>
      <c r="W900" s="31"/>
      <c r="X900" s="31"/>
      <c r="Y900" s="31"/>
      <c r="Z900" s="31"/>
      <c r="AA900" s="31"/>
      <c r="AB900" s="31"/>
      <c r="AC900" s="31"/>
      <c r="AD900" s="31"/>
      <c r="AE900" s="31"/>
      <c r="AT900" s="19" t="s">
        <v>177</v>
      </c>
      <c r="AU900" s="19" t="s">
        <v>78</v>
      </c>
    </row>
    <row r="901" spans="1:51" s="13" customFormat="1" ht="12">
      <c r="A901" s="306"/>
      <c r="B901" s="307"/>
      <c r="C901" s="306"/>
      <c r="D901" s="308" t="s">
        <v>179</v>
      </c>
      <c r="E901" s="309" t="s">
        <v>3</v>
      </c>
      <c r="F901" s="310" t="s">
        <v>2703</v>
      </c>
      <c r="G901" s="306"/>
      <c r="H901" s="309" t="s">
        <v>3</v>
      </c>
      <c r="I901" s="267"/>
      <c r="J901" s="306"/>
      <c r="K901" s="306"/>
      <c r="L901" s="134"/>
      <c r="M901" s="136"/>
      <c r="N901" s="137"/>
      <c r="O901" s="137"/>
      <c r="P901" s="137"/>
      <c r="Q901" s="137"/>
      <c r="R901" s="137"/>
      <c r="S901" s="137"/>
      <c r="T901" s="138"/>
      <c r="AT901" s="135" t="s">
        <v>179</v>
      </c>
      <c r="AU901" s="135" t="s">
        <v>78</v>
      </c>
      <c r="AV901" s="13" t="s">
        <v>76</v>
      </c>
      <c r="AW901" s="13" t="s">
        <v>30</v>
      </c>
      <c r="AX901" s="13" t="s">
        <v>68</v>
      </c>
      <c r="AY901" s="135" t="s">
        <v>168</v>
      </c>
    </row>
    <row r="902" spans="1:51" s="13" customFormat="1" ht="12">
      <c r="A902" s="306"/>
      <c r="B902" s="307"/>
      <c r="C902" s="306"/>
      <c r="D902" s="308" t="s">
        <v>179</v>
      </c>
      <c r="E902" s="309" t="s">
        <v>3</v>
      </c>
      <c r="F902" s="310" t="s">
        <v>2704</v>
      </c>
      <c r="G902" s="306"/>
      <c r="H902" s="309" t="s">
        <v>3</v>
      </c>
      <c r="I902" s="267"/>
      <c r="J902" s="306"/>
      <c r="K902" s="306"/>
      <c r="L902" s="134"/>
      <c r="M902" s="136"/>
      <c r="N902" s="137"/>
      <c r="O902" s="137"/>
      <c r="P902" s="137"/>
      <c r="Q902" s="137"/>
      <c r="R902" s="137"/>
      <c r="S902" s="137"/>
      <c r="T902" s="138"/>
      <c r="AT902" s="135" t="s">
        <v>179</v>
      </c>
      <c r="AU902" s="135" t="s">
        <v>78</v>
      </c>
      <c r="AV902" s="13" t="s">
        <v>76</v>
      </c>
      <c r="AW902" s="13" t="s">
        <v>30</v>
      </c>
      <c r="AX902" s="13" t="s">
        <v>68</v>
      </c>
      <c r="AY902" s="135" t="s">
        <v>168</v>
      </c>
    </row>
    <row r="903" spans="1:51" s="14" customFormat="1" ht="12">
      <c r="A903" s="311"/>
      <c r="B903" s="312"/>
      <c r="C903" s="311"/>
      <c r="D903" s="308" t="s">
        <v>179</v>
      </c>
      <c r="E903" s="313" t="s">
        <v>3</v>
      </c>
      <c r="F903" s="314" t="s">
        <v>2723</v>
      </c>
      <c r="G903" s="311"/>
      <c r="H903" s="315">
        <v>4.22</v>
      </c>
      <c r="I903" s="268"/>
      <c r="J903" s="311"/>
      <c r="K903" s="311"/>
      <c r="L903" s="139"/>
      <c r="M903" s="141"/>
      <c r="N903" s="142"/>
      <c r="O903" s="142"/>
      <c r="P903" s="142"/>
      <c r="Q903" s="142"/>
      <c r="R903" s="142"/>
      <c r="S903" s="142"/>
      <c r="T903" s="143"/>
      <c r="AT903" s="140" t="s">
        <v>179</v>
      </c>
      <c r="AU903" s="140" t="s">
        <v>78</v>
      </c>
      <c r="AV903" s="14" t="s">
        <v>78</v>
      </c>
      <c r="AW903" s="14" t="s">
        <v>30</v>
      </c>
      <c r="AX903" s="14" t="s">
        <v>76</v>
      </c>
      <c r="AY903" s="140" t="s">
        <v>168</v>
      </c>
    </row>
    <row r="904" spans="1:65" s="2" customFormat="1" ht="16.5" customHeight="1">
      <c r="A904" s="273"/>
      <c r="B904" s="276"/>
      <c r="C904" s="326" t="s">
        <v>1164</v>
      </c>
      <c r="D904" s="326" t="s">
        <v>332</v>
      </c>
      <c r="E904" s="327" t="s">
        <v>1038</v>
      </c>
      <c r="F904" s="328" t="s">
        <v>1039</v>
      </c>
      <c r="G904" s="329" t="s">
        <v>263</v>
      </c>
      <c r="H904" s="330">
        <v>4.431</v>
      </c>
      <c r="I904" s="272"/>
      <c r="J904" s="331">
        <f>ROUND(I904*H904,2)</f>
        <v>0</v>
      </c>
      <c r="K904" s="328" t="s">
        <v>174</v>
      </c>
      <c r="L904" s="154"/>
      <c r="M904" s="155" t="s">
        <v>3</v>
      </c>
      <c r="N904" s="156" t="s">
        <v>39</v>
      </c>
      <c r="O904" s="128">
        <v>0</v>
      </c>
      <c r="P904" s="128">
        <f>O904*H904</f>
        <v>0</v>
      </c>
      <c r="Q904" s="128">
        <v>0.011</v>
      </c>
      <c r="R904" s="128">
        <f>Q904*H904</f>
        <v>0.048741</v>
      </c>
      <c r="S904" s="128">
        <v>0</v>
      </c>
      <c r="T904" s="129">
        <f>S904*H904</f>
        <v>0</v>
      </c>
      <c r="U904" s="31"/>
      <c r="V904" s="31"/>
      <c r="W904" s="31"/>
      <c r="X904" s="31"/>
      <c r="Y904" s="31"/>
      <c r="Z904" s="31"/>
      <c r="AA904" s="31"/>
      <c r="AB904" s="31"/>
      <c r="AC904" s="31"/>
      <c r="AD904" s="31"/>
      <c r="AE904" s="31"/>
      <c r="AR904" s="130" t="s">
        <v>440</v>
      </c>
      <c r="AT904" s="130" t="s">
        <v>332</v>
      </c>
      <c r="AU904" s="130" t="s">
        <v>78</v>
      </c>
      <c r="AY904" s="19" t="s">
        <v>168</v>
      </c>
      <c r="BE904" s="131">
        <f>IF(N904="základní",J904,0)</f>
        <v>0</v>
      </c>
      <c r="BF904" s="131">
        <f>IF(N904="snížená",J904,0)</f>
        <v>0</v>
      </c>
      <c r="BG904" s="131">
        <f>IF(N904="zákl. přenesená",J904,0)</f>
        <v>0</v>
      </c>
      <c r="BH904" s="131">
        <f>IF(N904="sníž. přenesená",J904,0)</f>
        <v>0</v>
      </c>
      <c r="BI904" s="131">
        <f>IF(N904="nulová",J904,0)</f>
        <v>0</v>
      </c>
      <c r="BJ904" s="19" t="s">
        <v>76</v>
      </c>
      <c r="BK904" s="131">
        <f>ROUND(I904*H904,2)</f>
        <v>0</v>
      </c>
      <c r="BL904" s="19" t="s">
        <v>323</v>
      </c>
      <c r="BM904" s="130" t="s">
        <v>2744</v>
      </c>
    </row>
    <row r="905" spans="1:51" s="14" customFormat="1" ht="12">
      <c r="A905" s="311"/>
      <c r="B905" s="312"/>
      <c r="C905" s="311"/>
      <c r="D905" s="308" t="s">
        <v>179</v>
      </c>
      <c r="E905" s="311"/>
      <c r="F905" s="314" t="s">
        <v>2745</v>
      </c>
      <c r="G905" s="311"/>
      <c r="H905" s="315">
        <v>4.431</v>
      </c>
      <c r="I905" s="268"/>
      <c r="J905" s="311"/>
      <c r="K905" s="311"/>
      <c r="L905" s="139"/>
      <c r="M905" s="141"/>
      <c r="N905" s="142"/>
      <c r="O905" s="142"/>
      <c r="P905" s="142"/>
      <c r="Q905" s="142"/>
      <c r="R905" s="142"/>
      <c r="S905" s="142"/>
      <c r="T905" s="143"/>
      <c r="AT905" s="140" t="s">
        <v>179</v>
      </c>
      <c r="AU905" s="140" t="s">
        <v>78</v>
      </c>
      <c r="AV905" s="14" t="s">
        <v>78</v>
      </c>
      <c r="AW905" s="14" t="s">
        <v>4</v>
      </c>
      <c r="AX905" s="14" t="s">
        <v>76</v>
      </c>
      <c r="AY905" s="140" t="s">
        <v>168</v>
      </c>
    </row>
    <row r="906" spans="1:65" s="2" customFormat="1" ht="21.75" customHeight="1">
      <c r="A906" s="273"/>
      <c r="B906" s="276"/>
      <c r="C906" s="298" t="s">
        <v>1171</v>
      </c>
      <c r="D906" s="298" t="s">
        <v>170</v>
      </c>
      <c r="E906" s="299" t="s">
        <v>1057</v>
      </c>
      <c r="F906" s="300" t="s">
        <v>1058</v>
      </c>
      <c r="G906" s="301" t="s">
        <v>335</v>
      </c>
      <c r="H906" s="302">
        <v>2.91</v>
      </c>
      <c r="I906" s="266"/>
      <c r="J906" s="303">
        <f>ROUND(I906*H906,2)</f>
        <v>0</v>
      </c>
      <c r="K906" s="300" t="s">
        <v>174</v>
      </c>
      <c r="L906" s="32"/>
      <c r="M906" s="126" t="s">
        <v>3</v>
      </c>
      <c r="N906" s="127" t="s">
        <v>39</v>
      </c>
      <c r="O906" s="128">
        <v>0.089</v>
      </c>
      <c r="P906" s="128">
        <f>O906*H906</f>
        <v>0.25899</v>
      </c>
      <c r="Q906" s="128">
        <v>2E-05</v>
      </c>
      <c r="R906" s="128">
        <f>Q906*H906</f>
        <v>5.8200000000000005E-05</v>
      </c>
      <c r="S906" s="128">
        <v>0</v>
      </c>
      <c r="T906" s="129">
        <f>S906*H906</f>
        <v>0</v>
      </c>
      <c r="U906" s="31"/>
      <c r="V906" s="31"/>
      <c r="W906" s="31"/>
      <c r="X906" s="31"/>
      <c r="Y906" s="31"/>
      <c r="Z906" s="31"/>
      <c r="AA906" s="31"/>
      <c r="AB906" s="31"/>
      <c r="AC906" s="31"/>
      <c r="AD906" s="31"/>
      <c r="AE906" s="31"/>
      <c r="AR906" s="130" t="s">
        <v>323</v>
      </c>
      <c r="AT906" s="130" t="s">
        <v>170</v>
      </c>
      <c r="AU906" s="130" t="s">
        <v>78</v>
      </c>
      <c r="AY906" s="19" t="s">
        <v>168</v>
      </c>
      <c r="BE906" s="131">
        <f>IF(N906="základní",J906,0)</f>
        <v>0</v>
      </c>
      <c r="BF906" s="131">
        <f>IF(N906="snížená",J906,0)</f>
        <v>0</v>
      </c>
      <c r="BG906" s="131">
        <f>IF(N906="zákl. přenesená",J906,0)</f>
        <v>0</v>
      </c>
      <c r="BH906" s="131">
        <f>IF(N906="sníž. přenesená",J906,0)</f>
        <v>0</v>
      </c>
      <c r="BI906" s="131">
        <f>IF(N906="nulová",J906,0)</f>
        <v>0</v>
      </c>
      <c r="BJ906" s="19" t="s">
        <v>76</v>
      </c>
      <c r="BK906" s="131">
        <f>ROUND(I906*H906,2)</f>
        <v>0</v>
      </c>
      <c r="BL906" s="19" t="s">
        <v>323</v>
      </c>
      <c r="BM906" s="130" t="s">
        <v>2746</v>
      </c>
    </row>
    <row r="907" spans="1:47" s="2" customFormat="1" ht="12">
      <c r="A907" s="273"/>
      <c r="B907" s="276"/>
      <c r="C907" s="273"/>
      <c r="D907" s="304" t="s">
        <v>177</v>
      </c>
      <c r="E907" s="273"/>
      <c r="F907" s="305" t="s">
        <v>1060</v>
      </c>
      <c r="G907" s="273"/>
      <c r="H907" s="273"/>
      <c r="I907" s="263"/>
      <c r="J907" s="273"/>
      <c r="K907" s="273"/>
      <c r="L907" s="32"/>
      <c r="M907" s="132"/>
      <c r="N907" s="133"/>
      <c r="O907" s="50"/>
      <c r="P907" s="50"/>
      <c r="Q907" s="50"/>
      <c r="R907" s="50"/>
      <c r="S907" s="50"/>
      <c r="T907" s="51"/>
      <c r="U907" s="31"/>
      <c r="V907" s="31"/>
      <c r="W907" s="31"/>
      <c r="X907" s="31"/>
      <c r="Y907" s="31"/>
      <c r="Z907" s="31"/>
      <c r="AA907" s="31"/>
      <c r="AB907" s="31"/>
      <c r="AC907" s="31"/>
      <c r="AD907" s="31"/>
      <c r="AE907" s="31"/>
      <c r="AT907" s="19" t="s">
        <v>177</v>
      </c>
      <c r="AU907" s="19" t="s">
        <v>78</v>
      </c>
    </row>
    <row r="908" spans="1:65" s="2" customFormat="1" ht="16.5" customHeight="1">
      <c r="A908" s="273"/>
      <c r="B908" s="276"/>
      <c r="C908" s="326" t="s">
        <v>1179</v>
      </c>
      <c r="D908" s="326" t="s">
        <v>332</v>
      </c>
      <c r="E908" s="327" t="s">
        <v>1066</v>
      </c>
      <c r="F908" s="328" t="s">
        <v>1067</v>
      </c>
      <c r="G908" s="329" t="s">
        <v>335</v>
      </c>
      <c r="H908" s="330">
        <v>3.056</v>
      </c>
      <c r="I908" s="272"/>
      <c r="J908" s="331">
        <f>ROUND(I908*H908,2)</f>
        <v>0</v>
      </c>
      <c r="K908" s="328" t="s">
        <v>174</v>
      </c>
      <c r="L908" s="154"/>
      <c r="M908" s="155" t="s">
        <v>3</v>
      </c>
      <c r="N908" s="156" t="s">
        <v>39</v>
      </c>
      <c r="O908" s="128">
        <v>0</v>
      </c>
      <c r="P908" s="128">
        <f>O908*H908</f>
        <v>0</v>
      </c>
      <c r="Q908" s="128">
        <v>2E-05</v>
      </c>
      <c r="R908" s="128">
        <f>Q908*H908</f>
        <v>6.112000000000001E-05</v>
      </c>
      <c r="S908" s="128">
        <v>0</v>
      </c>
      <c r="T908" s="129">
        <f>S908*H908</f>
        <v>0</v>
      </c>
      <c r="U908" s="31"/>
      <c r="V908" s="31"/>
      <c r="W908" s="31"/>
      <c r="X908" s="31"/>
      <c r="Y908" s="31"/>
      <c r="Z908" s="31"/>
      <c r="AA908" s="31"/>
      <c r="AB908" s="31"/>
      <c r="AC908" s="31"/>
      <c r="AD908" s="31"/>
      <c r="AE908" s="31"/>
      <c r="AR908" s="130" t="s">
        <v>440</v>
      </c>
      <c r="AT908" s="130" t="s">
        <v>332</v>
      </c>
      <c r="AU908" s="130" t="s">
        <v>78</v>
      </c>
      <c r="AY908" s="19" t="s">
        <v>168</v>
      </c>
      <c r="BE908" s="131">
        <f>IF(N908="základní",J908,0)</f>
        <v>0</v>
      </c>
      <c r="BF908" s="131">
        <f>IF(N908="snížená",J908,0)</f>
        <v>0</v>
      </c>
      <c r="BG908" s="131">
        <f>IF(N908="zákl. přenesená",J908,0)</f>
        <v>0</v>
      </c>
      <c r="BH908" s="131">
        <f>IF(N908="sníž. přenesená",J908,0)</f>
        <v>0</v>
      </c>
      <c r="BI908" s="131">
        <f>IF(N908="nulová",J908,0)</f>
        <v>0</v>
      </c>
      <c r="BJ908" s="19" t="s">
        <v>76</v>
      </c>
      <c r="BK908" s="131">
        <f>ROUND(I908*H908,2)</f>
        <v>0</v>
      </c>
      <c r="BL908" s="19" t="s">
        <v>323</v>
      </c>
      <c r="BM908" s="130" t="s">
        <v>2747</v>
      </c>
    </row>
    <row r="909" spans="1:51" s="14" customFormat="1" ht="12">
      <c r="A909" s="311"/>
      <c r="B909" s="312"/>
      <c r="C909" s="311"/>
      <c r="D909" s="308" t="s">
        <v>179</v>
      </c>
      <c r="E909" s="311"/>
      <c r="F909" s="314" t="s">
        <v>2748</v>
      </c>
      <c r="G909" s="311"/>
      <c r="H909" s="315">
        <v>3.056</v>
      </c>
      <c r="I909" s="268"/>
      <c r="J909" s="311"/>
      <c r="K909" s="311"/>
      <c r="L909" s="139"/>
      <c r="M909" s="141"/>
      <c r="N909" s="142"/>
      <c r="O909" s="142"/>
      <c r="P909" s="142"/>
      <c r="Q909" s="142"/>
      <c r="R909" s="142"/>
      <c r="S909" s="142"/>
      <c r="T909" s="143"/>
      <c r="AT909" s="140" t="s">
        <v>179</v>
      </c>
      <c r="AU909" s="140" t="s">
        <v>78</v>
      </c>
      <c r="AV909" s="14" t="s">
        <v>78</v>
      </c>
      <c r="AW909" s="14" t="s">
        <v>4</v>
      </c>
      <c r="AX909" s="14" t="s">
        <v>76</v>
      </c>
      <c r="AY909" s="140" t="s">
        <v>168</v>
      </c>
    </row>
    <row r="910" spans="1:65" s="2" customFormat="1" ht="24.2" customHeight="1">
      <c r="A910" s="273"/>
      <c r="B910" s="276"/>
      <c r="C910" s="298" t="s">
        <v>1184</v>
      </c>
      <c r="D910" s="298" t="s">
        <v>170</v>
      </c>
      <c r="E910" s="299" t="s">
        <v>2749</v>
      </c>
      <c r="F910" s="300" t="s">
        <v>2750</v>
      </c>
      <c r="G910" s="301" t="s">
        <v>824</v>
      </c>
      <c r="H910" s="302">
        <v>205.212</v>
      </c>
      <c r="I910" s="266"/>
      <c r="J910" s="303">
        <f>ROUND(I910*H910,2)</f>
        <v>0</v>
      </c>
      <c r="K910" s="300" t="s">
        <v>174</v>
      </c>
      <c r="L910" s="32"/>
      <c r="M910" s="126" t="s">
        <v>3</v>
      </c>
      <c r="N910" s="127" t="s">
        <v>39</v>
      </c>
      <c r="O910" s="128">
        <v>0</v>
      </c>
      <c r="P910" s="128">
        <f>O910*H910</f>
        <v>0</v>
      </c>
      <c r="Q910" s="128">
        <v>0</v>
      </c>
      <c r="R910" s="128">
        <f>Q910*H910</f>
        <v>0</v>
      </c>
      <c r="S910" s="128">
        <v>0</v>
      </c>
      <c r="T910" s="129">
        <f>S910*H910</f>
        <v>0</v>
      </c>
      <c r="U910" s="31"/>
      <c r="V910" s="31"/>
      <c r="W910" s="31"/>
      <c r="X910" s="31"/>
      <c r="Y910" s="31"/>
      <c r="Z910" s="31"/>
      <c r="AA910" s="31"/>
      <c r="AB910" s="31"/>
      <c r="AC910" s="31"/>
      <c r="AD910" s="31"/>
      <c r="AE910" s="31"/>
      <c r="AR910" s="130" t="s">
        <v>323</v>
      </c>
      <c r="AT910" s="130" t="s">
        <v>170</v>
      </c>
      <c r="AU910" s="130" t="s">
        <v>78</v>
      </c>
      <c r="AY910" s="19" t="s">
        <v>168</v>
      </c>
      <c r="BE910" s="131">
        <f>IF(N910="základní",J910,0)</f>
        <v>0</v>
      </c>
      <c r="BF910" s="131">
        <f>IF(N910="snížená",J910,0)</f>
        <v>0</v>
      </c>
      <c r="BG910" s="131">
        <f>IF(N910="zákl. přenesená",J910,0)</f>
        <v>0</v>
      </c>
      <c r="BH910" s="131">
        <f>IF(N910="sníž. přenesená",J910,0)</f>
        <v>0</v>
      </c>
      <c r="BI910" s="131">
        <f>IF(N910="nulová",J910,0)</f>
        <v>0</v>
      </c>
      <c r="BJ910" s="19" t="s">
        <v>76</v>
      </c>
      <c r="BK910" s="131">
        <f>ROUND(I910*H910,2)</f>
        <v>0</v>
      </c>
      <c r="BL910" s="19" t="s">
        <v>323</v>
      </c>
      <c r="BM910" s="130" t="s">
        <v>2751</v>
      </c>
    </row>
    <row r="911" spans="1:47" s="2" customFormat="1" ht="12">
      <c r="A911" s="273"/>
      <c r="B911" s="276"/>
      <c r="C911" s="273"/>
      <c r="D911" s="304" t="s">
        <v>177</v>
      </c>
      <c r="E911" s="273"/>
      <c r="F911" s="305" t="s">
        <v>2752</v>
      </c>
      <c r="G911" s="273"/>
      <c r="H911" s="273"/>
      <c r="I911" s="263"/>
      <c r="J911" s="273"/>
      <c r="K911" s="273"/>
      <c r="L911" s="32"/>
      <c r="M911" s="132"/>
      <c r="N911" s="133"/>
      <c r="O911" s="50"/>
      <c r="P911" s="50"/>
      <c r="Q911" s="50"/>
      <c r="R911" s="50"/>
      <c r="S911" s="50"/>
      <c r="T911" s="51"/>
      <c r="U911" s="31"/>
      <c r="V911" s="31"/>
      <c r="W911" s="31"/>
      <c r="X911" s="31"/>
      <c r="Y911" s="31"/>
      <c r="Z911" s="31"/>
      <c r="AA911" s="31"/>
      <c r="AB911" s="31"/>
      <c r="AC911" s="31"/>
      <c r="AD911" s="31"/>
      <c r="AE911" s="31"/>
      <c r="AT911" s="19" t="s">
        <v>177</v>
      </c>
      <c r="AU911" s="19" t="s">
        <v>78</v>
      </c>
    </row>
    <row r="912" spans="1:63" s="12" customFormat="1" ht="22.9" customHeight="1">
      <c r="A912" s="291"/>
      <c r="B912" s="292"/>
      <c r="C912" s="291"/>
      <c r="D912" s="293" t="s">
        <v>67</v>
      </c>
      <c r="E912" s="296" t="s">
        <v>1075</v>
      </c>
      <c r="F912" s="296" t="s">
        <v>1076</v>
      </c>
      <c r="G912" s="291"/>
      <c r="H912" s="291"/>
      <c r="I912" s="271"/>
      <c r="J912" s="297">
        <f>BK912</f>
        <v>0</v>
      </c>
      <c r="K912" s="291"/>
      <c r="L912" s="118"/>
      <c r="M912" s="120"/>
      <c r="N912" s="121"/>
      <c r="O912" s="121"/>
      <c r="P912" s="122">
        <f>SUM(P913:P947)</f>
        <v>14.177613</v>
      </c>
      <c r="Q912" s="121"/>
      <c r="R912" s="122">
        <f>SUM(R913:R947)</f>
        <v>0.2337488</v>
      </c>
      <c r="S912" s="121"/>
      <c r="T912" s="123">
        <f>SUM(T913:T947)</f>
        <v>0</v>
      </c>
      <c r="AR912" s="119" t="s">
        <v>78</v>
      </c>
      <c r="AT912" s="124" t="s">
        <v>67</v>
      </c>
      <c r="AU912" s="124" t="s">
        <v>76</v>
      </c>
      <c r="AY912" s="119" t="s">
        <v>168</v>
      </c>
      <c r="BK912" s="125">
        <f>SUM(BK913:BK947)</f>
        <v>0</v>
      </c>
    </row>
    <row r="913" spans="1:65" s="2" customFormat="1" ht="24.2" customHeight="1">
      <c r="A913" s="273"/>
      <c r="B913" s="276"/>
      <c r="C913" s="298" t="s">
        <v>1200</v>
      </c>
      <c r="D913" s="298" t="s">
        <v>170</v>
      </c>
      <c r="E913" s="299" t="s">
        <v>2753</v>
      </c>
      <c r="F913" s="300" t="s">
        <v>2754</v>
      </c>
      <c r="G913" s="301" t="s">
        <v>263</v>
      </c>
      <c r="H913" s="302">
        <v>84.55</v>
      </c>
      <c r="I913" s="266"/>
      <c r="J913" s="303">
        <f>ROUND(I913*H913,2)</f>
        <v>0</v>
      </c>
      <c r="K913" s="300" t="s">
        <v>174</v>
      </c>
      <c r="L913" s="32"/>
      <c r="M913" s="126" t="s">
        <v>3</v>
      </c>
      <c r="N913" s="127" t="s">
        <v>39</v>
      </c>
      <c r="O913" s="128">
        <v>0.111</v>
      </c>
      <c r="P913" s="128">
        <f>O913*H913</f>
        <v>9.38505</v>
      </c>
      <c r="Q913" s="128">
        <v>0</v>
      </c>
      <c r="R913" s="128">
        <f>Q913*H913</f>
        <v>0</v>
      </c>
      <c r="S913" s="128">
        <v>0</v>
      </c>
      <c r="T913" s="129">
        <f>S913*H913</f>
        <v>0</v>
      </c>
      <c r="U913" s="31"/>
      <c r="V913" s="31"/>
      <c r="W913" s="31"/>
      <c r="X913" s="31"/>
      <c r="Y913" s="31"/>
      <c r="Z913" s="31"/>
      <c r="AA913" s="31"/>
      <c r="AB913" s="31"/>
      <c r="AC913" s="31"/>
      <c r="AD913" s="31"/>
      <c r="AE913" s="31"/>
      <c r="AR913" s="130" t="s">
        <v>323</v>
      </c>
      <c r="AT913" s="130" t="s">
        <v>170</v>
      </c>
      <c r="AU913" s="130" t="s">
        <v>78</v>
      </c>
      <c r="AY913" s="19" t="s">
        <v>168</v>
      </c>
      <c r="BE913" s="131">
        <f>IF(N913="základní",J913,0)</f>
        <v>0</v>
      </c>
      <c r="BF913" s="131">
        <f>IF(N913="snížená",J913,0)</f>
        <v>0</v>
      </c>
      <c r="BG913" s="131">
        <f>IF(N913="zákl. přenesená",J913,0)</f>
        <v>0</v>
      </c>
      <c r="BH913" s="131">
        <f>IF(N913="sníž. přenesená",J913,0)</f>
        <v>0</v>
      </c>
      <c r="BI913" s="131">
        <f>IF(N913="nulová",J913,0)</f>
        <v>0</v>
      </c>
      <c r="BJ913" s="19" t="s">
        <v>76</v>
      </c>
      <c r="BK913" s="131">
        <f>ROUND(I913*H913,2)</f>
        <v>0</v>
      </c>
      <c r="BL913" s="19" t="s">
        <v>323</v>
      </c>
      <c r="BM913" s="130" t="s">
        <v>2755</v>
      </c>
    </row>
    <row r="914" spans="1:47" s="2" customFormat="1" ht="12">
      <c r="A914" s="273"/>
      <c r="B914" s="276"/>
      <c r="C914" s="273"/>
      <c r="D914" s="304" t="s">
        <v>177</v>
      </c>
      <c r="E914" s="273"/>
      <c r="F914" s="305" t="s">
        <v>2756</v>
      </c>
      <c r="G914" s="273"/>
      <c r="H914" s="273"/>
      <c r="I914" s="263"/>
      <c r="J914" s="273"/>
      <c r="K914" s="273"/>
      <c r="L914" s="32"/>
      <c r="M914" s="132"/>
      <c r="N914" s="133"/>
      <c r="O914" s="50"/>
      <c r="P914" s="50"/>
      <c r="Q914" s="50"/>
      <c r="R914" s="50"/>
      <c r="S914" s="50"/>
      <c r="T914" s="51"/>
      <c r="U914" s="31"/>
      <c r="V914" s="31"/>
      <c r="W914" s="31"/>
      <c r="X914" s="31"/>
      <c r="Y914" s="31"/>
      <c r="Z914" s="31"/>
      <c r="AA914" s="31"/>
      <c r="AB914" s="31"/>
      <c r="AC914" s="31"/>
      <c r="AD914" s="31"/>
      <c r="AE914" s="31"/>
      <c r="AT914" s="19" t="s">
        <v>177</v>
      </c>
      <c r="AU914" s="19" t="s">
        <v>78</v>
      </c>
    </row>
    <row r="915" spans="1:51" s="13" customFormat="1" ht="12">
      <c r="A915" s="306"/>
      <c r="B915" s="307"/>
      <c r="C915" s="306"/>
      <c r="D915" s="308" t="s">
        <v>179</v>
      </c>
      <c r="E915" s="309" t="s">
        <v>3</v>
      </c>
      <c r="F915" s="310" t="s">
        <v>2093</v>
      </c>
      <c r="G915" s="306"/>
      <c r="H915" s="309" t="s">
        <v>3</v>
      </c>
      <c r="I915" s="267"/>
      <c r="J915" s="306"/>
      <c r="K915" s="306"/>
      <c r="L915" s="134"/>
      <c r="M915" s="136"/>
      <c r="N915" s="137"/>
      <c r="O915" s="137"/>
      <c r="P915" s="137"/>
      <c r="Q915" s="137"/>
      <c r="R915" s="137"/>
      <c r="S915" s="137"/>
      <c r="T915" s="138"/>
      <c r="AT915" s="135" t="s">
        <v>179</v>
      </c>
      <c r="AU915" s="135" t="s">
        <v>78</v>
      </c>
      <c r="AV915" s="13" t="s">
        <v>76</v>
      </c>
      <c r="AW915" s="13" t="s">
        <v>30</v>
      </c>
      <c r="AX915" s="13" t="s">
        <v>68</v>
      </c>
      <c r="AY915" s="135" t="s">
        <v>168</v>
      </c>
    </row>
    <row r="916" spans="1:51" s="14" customFormat="1" ht="12">
      <c r="A916" s="311"/>
      <c r="B916" s="312"/>
      <c r="C916" s="311"/>
      <c r="D916" s="308" t="s">
        <v>179</v>
      </c>
      <c r="E916" s="313" t="s">
        <v>3</v>
      </c>
      <c r="F916" s="314" t="s">
        <v>2480</v>
      </c>
      <c r="G916" s="311"/>
      <c r="H916" s="315">
        <v>13.1</v>
      </c>
      <c r="I916" s="268"/>
      <c r="J916" s="311"/>
      <c r="K916" s="311"/>
      <c r="L916" s="139"/>
      <c r="M916" s="141"/>
      <c r="N916" s="142"/>
      <c r="O916" s="142"/>
      <c r="P916" s="142"/>
      <c r="Q916" s="142"/>
      <c r="R916" s="142"/>
      <c r="S916" s="142"/>
      <c r="T916" s="143"/>
      <c r="AT916" s="140" t="s">
        <v>179</v>
      </c>
      <c r="AU916" s="140" t="s">
        <v>78</v>
      </c>
      <c r="AV916" s="14" t="s">
        <v>78</v>
      </c>
      <c r="AW916" s="14" t="s">
        <v>30</v>
      </c>
      <c r="AX916" s="14" t="s">
        <v>68</v>
      </c>
      <c r="AY916" s="140" t="s">
        <v>168</v>
      </c>
    </row>
    <row r="917" spans="1:51" s="14" customFormat="1" ht="12">
      <c r="A917" s="311"/>
      <c r="B917" s="312"/>
      <c r="C917" s="311"/>
      <c r="D917" s="308" t="s">
        <v>179</v>
      </c>
      <c r="E917" s="313" t="s">
        <v>3</v>
      </c>
      <c r="F917" s="314" t="s">
        <v>2481</v>
      </c>
      <c r="G917" s="311"/>
      <c r="H917" s="315">
        <v>9.8</v>
      </c>
      <c r="I917" s="268"/>
      <c r="J917" s="311"/>
      <c r="K917" s="311"/>
      <c r="L917" s="139"/>
      <c r="M917" s="141"/>
      <c r="N917" s="142"/>
      <c r="O917" s="142"/>
      <c r="P917" s="142"/>
      <c r="Q917" s="142"/>
      <c r="R917" s="142"/>
      <c r="S917" s="142"/>
      <c r="T917" s="143"/>
      <c r="AT917" s="140" t="s">
        <v>179</v>
      </c>
      <c r="AU917" s="140" t="s">
        <v>78</v>
      </c>
      <c r="AV917" s="14" t="s">
        <v>78</v>
      </c>
      <c r="AW917" s="14" t="s">
        <v>30</v>
      </c>
      <c r="AX917" s="14" t="s">
        <v>68</v>
      </c>
      <c r="AY917" s="140" t="s">
        <v>168</v>
      </c>
    </row>
    <row r="918" spans="1:51" s="14" customFormat="1" ht="12">
      <c r="A918" s="311"/>
      <c r="B918" s="312"/>
      <c r="C918" s="311"/>
      <c r="D918" s="308" t="s">
        <v>179</v>
      </c>
      <c r="E918" s="313" t="s">
        <v>3</v>
      </c>
      <c r="F918" s="314" t="s">
        <v>2482</v>
      </c>
      <c r="G918" s="311"/>
      <c r="H918" s="315">
        <v>13</v>
      </c>
      <c r="I918" s="268"/>
      <c r="J918" s="311"/>
      <c r="K918" s="311"/>
      <c r="L918" s="139"/>
      <c r="M918" s="141"/>
      <c r="N918" s="142"/>
      <c r="O918" s="142"/>
      <c r="P918" s="142"/>
      <c r="Q918" s="142"/>
      <c r="R918" s="142"/>
      <c r="S918" s="142"/>
      <c r="T918" s="143"/>
      <c r="AT918" s="140" t="s">
        <v>179</v>
      </c>
      <c r="AU918" s="140" t="s">
        <v>78</v>
      </c>
      <c r="AV918" s="14" t="s">
        <v>78</v>
      </c>
      <c r="AW918" s="14" t="s">
        <v>30</v>
      </c>
      <c r="AX918" s="14" t="s">
        <v>68</v>
      </c>
      <c r="AY918" s="140" t="s">
        <v>168</v>
      </c>
    </row>
    <row r="919" spans="1:51" s="14" customFormat="1" ht="12">
      <c r="A919" s="311"/>
      <c r="B919" s="312"/>
      <c r="C919" s="311"/>
      <c r="D919" s="308" t="s">
        <v>179</v>
      </c>
      <c r="E919" s="313" t="s">
        <v>3</v>
      </c>
      <c r="F919" s="314" t="s">
        <v>2483</v>
      </c>
      <c r="G919" s="311"/>
      <c r="H919" s="315">
        <v>18.1</v>
      </c>
      <c r="I919" s="268"/>
      <c r="J919" s="311"/>
      <c r="K919" s="311"/>
      <c r="L919" s="139"/>
      <c r="M919" s="141"/>
      <c r="N919" s="142"/>
      <c r="O919" s="142"/>
      <c r="P919" s="142"/>
      <c r="Q919" s="142"/>
      <c r="R919" s="142"/>
      <c r="S919" s="142"/>
      <c r="T919" s="143"/>
      <c r="AT919" s="140" t="s">
        <v>179</v>
      </c>
      <c r="AU919" s="140" t="s">
        <v>78</v>
      </c>
      <c r="AV919" s="14" t="s">
        <v>78</v>
      </c>
      <c r="AW919" s="14" t="s">
        <v>30</v>
      </c>
      <c r="AX919" s="14" t="s">
        <v>68</v>
      </c>
      <c r="AY919" s="140" t="s">
        <v>168</v>
      </c>
    </row>
    <row r="920" spans="1:51" s="14" customFormat="1" ht="12">
      <c r="A920" s="311"/>
      <c r="B920" s="312"/>
      <c r="C920" s="311"/>
      <c r="D920" s="308" t="s">
        <v>179</v>
      </c>
      <c r="E920" s="313" t="s">
        <v>3</v>
      </c>
      <c r="F920" s="314" t="s">
        <v>2484</v>
      </c>
      <c r="G920" s="311"/>
      <c r="H920" s="315">
        <v>10.3</v>
      </c>
      <c r="I920" s="268"/>
      <c r="J920" s="311"/>
      <c r="K920" s="311"/>
      <c r="L920" s="139"/>
      <c r="M920" s="141"/>
      <c r="N920" s="142"/>
      <c r="O920" s="142"/>
      <c r="P920" s="142"/>
      <c r="Q920" s="142"/>
      <c r="R920" s="142"/>
      <c r="S920" s="142"/>
      <c r="T920" s="143"/>
      <c r="AT920" s="140" t="s">
        <v>179</v>
      </c>
      <c r="AU920" s="140" t="s">
        <v>78</v>
      </c>
      <c r="AV920" s="14" t="s">
        <v>78</v>
      </c>
      <c r="AW920" s="14" t="s">
        <v>30</v>
      </c>
      <c r="AX920" s="14" t="s">
        <v>68</v>
      </c>
      <c r="AY920" s="140" t="s">
        <v>168</v>
      </c>
    </row>
    <row r="921" spans="1:51" s="14" customFormat="1" ht="12">
      <c r="A921" s="311"/>
      <c r="B921" s="312"/>
      <c r="C921" s="311"/>
      <c r="D921" s="308" t="s">
        <v>179</v>
      </c>
      <c r="E921" s="313" t="s">
        <v>3</v>
      </c>
      <c r="F921" s="314" t="s">
        <v>2485</v>
      </c>
      <c r="G921" s="311"/>
      <c r="H921" s="315">
        <v>7.7</v>
      </c>
      <c r="I921" s="268"/>
      <c r="J921" s="311"/>
      <c r="K921" s="311"/>
      <c r="L921" s="139"/>
      <c r="M921" s="141"/>
      <c r="N921" s="142"/>
      <c r="O921" s="142"/>
      <c r="P921" s="142"/>
      <c r="Q921" s="142"/>
      <c r="R921" s="142"/>
      <c r="S921" s="142"/>
      <c r="T921" s="143"/>
      <c r="AT921" s="140" t="s">
        <v>179</v>
      </c>
      <c r="AU921" s="140" t="s">
        <v>78</v>
      </c>
      <c r="AV921" s="14" t="s">
        <v>78</v>
      </c>
      <c r="AW921" s="14" t="s">
        <v>30</v>
      </c>
      <c r="AX921" s="14" t="s">
        <v>68</v>
      </c>
      <c r="AY921" s="140" t="s">
        <v>168</v>
      </c>
    </row>
    <row r="922" spans="1:51" s="14" customFormat="1" ht="12">
      <c r="A922" s="311"/>
      <c r="B922" s="312"/>
      <c r="C922" s="311"/>
      <c r="D922" s="308" t="s">
        <v>179</v>
      </c>
      <c r="E922" s="313" t="s">
        <v>3</v>
      </c>
      <c r="F922" s="314" t="s">
        <v>2486</v>
      </c>
      <c r="G922" s="311"/>
      <c r="H922" s="315">
        <v>8.9</v>
      </c>
      <c r="I922" s="268"/>
      <c r="J922" s="311"/>
      <c r="K922" s="311"/>
      <c r="L922" s="139"/>
      <c r="M922" s="141"/>
      <c r="N922" s="142"/>
      <c r="O922" s="142"/>
      <c r="P922" s="142"/>
      <c r="Q922" s="142"/>
      <c r="R922" s="142"/>
      <c r="S922" s="142"/>
      <c r="T922" s="143"/>
      <c r="AT922" s="140" t="s">
        <v>179</v>
      </c>
      <c r="AU922" s="140" t="s">
        <v>78</v>
      </c>
      <c r="AV922" s="14" t="s">
        <v>78</v>
      </c>
      <c r="AW922" s="14" t="s">
        <v>30</v>
      </c>
      <c r="AX922" s="14" t="s">
        <v>68</v>
      </c>
      <c r="AY922" s="140" t="s">
        <v>168</v>
      </c>
    </row>
    <row r="923" spans="1:51" s="14" customFormat="1" ht="12">
      <c r="A923" s="311"/>
      <c r="B923" s="312"/>
      <c r="C923" s="311"/>
      <c r="D923" s="308" t="s">
        <v>179</v>
      </c>
      <c r="E923" s="313" t="s">
        <v>3</v>
      </c>
      <c r="F923" s="314" t="s">
        <v>2487</v>
      </c>
      <c r="G923" s="311"/>
      <c r="H923" s="315">
        <v>1.8</v>
      </c>
      <c r="I923" s="268"/>
      <c r="J923" s="311"/>
      <c r="K923" s="311"/>
      <c r="L923" s="139"/>
      <c r="M923" s="141"/>
      <c r="N923" s="142"/>
      <c r="O923" s="142"/>
      <c r="P923" s="142"/>
      <c r="Q923" s="142"/>
      <c r="R923" s="142"/>
      <c r="S923" s="142"/>
      <c r="T923" s="143"/>
      <c r="AT923" s="140" t="s">
        <v>179</v>
      </c>
      <c r="AU923" s="140" t="s">
        <v>78</v>
      </c>
      <c r="AV923" s="14" t="s">
        <v>78</v>
      </c>
      <c r="AW923" s="14" t="s">
        <v>30</v>
      </c>
      <c r="AX923" s="14" t="s">
        <v>68</v>
      </c>
      <c r="AY923" s="140" t="s">
        <v>168</v>
      </c>
    </row>
    <row r="924" spans="1:51" s="14" customFormat="1" ht="12">
      <c r="A924" s="311"/>
      <c r="B924" s="312"/>
      <c r="C924" s="311"/>
      <c r="D924" s="308" t="s">
        <v>179</v>
      </c>
      <c r="E924" s="313" t="s">
        <v>3</v>
      </c>
      <c r="F924" s="314" t="s">
        <v>2488</v>
      </c>
      <c r="G924" s="311"/>
      <c r="H924" s="315">
        <v>1.85</v>
      </c>
      <c r="I924" s="268"/>
      <c r="J924" s="311"/>
      <c r="K924" s="311"/>
      <c r="L924" s="139"/>
      <c r="M924" s="141"/>
      <c r="N924" s="142"/>
      <c r="O924" s="142"/>
      <c r="P924" s="142"/>
      <c r="Q924" s="142"/>
      <c r="R924" s="142"/>
      <c r="S924" s="142"/>
      <c r="T924" s="143"/>
      <c r="AT924" s="140" t="s">
        <v>179</v>
      </c>
      <c r="AU924" s="140" t="s">
        <v>78</v>
      </c>
      <c r="AV924" s="14" t="s">
        <v>78</v>
      </c>
      <c r="AW924" s="14" t="s">
        <v>30</v>
      </c>
      <c r="AX924" s="14" t="s">
        <v>68</v>
      </c>
      <c r="AY924" s="140" t="s">
        <v>168</v>
      </c>
    </row>
    <row r="925" spans="1:51" s="15" customFormat="1" ht="12">
      <c r="A925" s="316"/>
      <c r="B925" s="317"/>
      <c r="C925" s="316"/>
      <c r="D925" s="308" t="s">
        <v>179</v>
      </c>
      <c r="E925" s="318" t="s">
        <v>3</v>
      </c>
      <c r="F925" s="319" t="s">
        <v>186</v>
      </c>
      <c r="G925" s="316"/>
      <c r="H925" s="320">
        <v>84.55</v>
      </c>
      <c r="I925" s="269"/>
      <c r="J925" s="316"/>
      <c r="K925" s="316"/>
      <c r="L925" s="144"/>
      <c r="M925" s="146"/>
      <c r="N925" s="147"/>
      <c r="O925" s="147"/>
      <c r="P925" s="147"/>
      <c r="Q925" s="147"/>
      <c r="R925" s="147"/>
      <c r="S925" s="147"/>
      <c r="T925" s="148"/>
      <c r="AT925" s="145" t="s">
        <v>179</v>
      </c>
      <c r="AU925" s="145" t="s">
        <v>78</v>
      </c>
      <c r="AV925" s="15" t="s">
        <v>175</v>
      </c>
      <c r="AW925" s="15" t="s">
        <v>30</v>
      </c>
      <c r="AX925" s="15" t="s">
        <v>76</v>
      </c>
      <c r="AY925" s="145" t="s">
        <v>168</v>
      </c>
    </row>
    <row r="926" spans="1:65" s="2" customFormat="1" ht="16.5" customHeight="1">
      <c r="A926" s="273"/>
      <c r="B926" s="276"/>
      <c r="C926" s="326" t="s">
        <v>1206</v>
      </c>
      <c r="D926" s="326" t="s">
        <v>332</v>
      </c>
      <c r="E926" s="327" t="s">
        <v>2757</v>
      </c>
      <c r="F926" s="328" t="s">
        <v>2758</v>
      </c>
      <c r="G926" s="329" t="s">
        <v>263</v>
      </c>
      <c r="H926" s="330">
        <v>88.778</v>
      </c>
      <c r="I926" s="272"/>
      <c r="J926" s="331">
        <f>ROUND(I926*H926,2)</f>
        <v>0</v>
      </c>
      <c r="K926" s="328" t="s">
        <v>174</v>
      </c>
      <c r="L926" s="154"/>
      <c r="M926" s="155" t="s">
        <v>3</v>
      </c>
      <c r="N926" s="156" t="s">
        <v>39</v>
      </c>
      <c r="O926" s="128">
        <v>0</v>
      </c>
      <c r="P926" s="128">
        <f>O926*H926</f>
        <v>0</v>
      </c>
      <c r="Q926" s="128">
        <v>0.0014</v>
      </c>
      <c r="R926" s="128">
        <f>Q926*H926</f>
        <v>0.1242892</v>
      </c>
      <c r="S926" s="128">
        <v>0</v>
      </c>
      <c r="T926" s="129">
        <f>S926*H926</f>
        <v>0</v>
      </c>
      <c r="U926" s="31"/>
      <c r="V926" s="31"/>
      <c r="W926" s="31"/>
      <c r="X926" s="31"/>
      <c r="Y926" s="31"/>
      <c r="Z926" s="31"/>
      <c r="AA926" s="31"/>
      <c r="AB926" s="31"/>
      <c r="AC926" s="31"/>
      <c r="AD926" s="31"/>
      <c r="AE926" s="31"/>
      <c r="AR926" s="130" t="s">
        <v>440</v>
      </c>
      <c r="AT926" s="130" t="s">
        <v>332</v>
      </c>
      <c r="AU926" s="130" t="s">
        <v>78</v>
      </c>
      <c r="AY926" s="19" t="s">
        <v>168</v>
      </c>
      <c r="BE926" s="131">
        <f>IF(N926="základní",J926,0)</f>
        <v>0</v>
      </c>
      <c r="BF926" s="131">
        <f>IF(N926="snížená",J926,0)</f>
        <v>0</v>
      </c>
      <c r="BG926" s="131">
        <f>IF(N926="zákl. přenesená",J926,0)</f>
        <v>0</v>
      </c>
      <c r="BH926" s="131">
        <f>IF(N926="sníž. přenesená",J926,0)</f>
        <v>0</v>
      </c>
      <c r="BI926" s="131">
        <f>IF(N926="nulová",J926,0)</f>
        <v>0</v>
      </c>
      <c r="BJ926" s="19" t="s">
        <v>76</v>
      </c>
      <c r="BK926" s="131">
        <f>ROUND(I926*H926,2)</f>
        <v>0</v>
      </c>
      <c r="BL926" s="19" t="s">
        <v>323</v>
      </c>
      <c r="BM926" s="130" t="s">
        <v>2759</v>
      </c>
    </row>
    <row r="927" spans="1:51" s="14" customFormat="1" ht="12">
      <c r="A927" s="311"/>
      <c r="B927" s="312"/>
      <c r="C927" s="311"/>
      <c r="D927" s="308" t="s">
        <v>179</v>
      </c>
      <c r="E927" s="311"/>
      <c r="F927" s="314" t="s">
        <v>2760</v>
      </c>
      <c r="G927" s="311"/>
      <c r="H927" s="315">
        <v>88.778</v>
      </c>
      <c r="I927" s="268"/>
      <c r="J927" s="311"/>
      <c r="K927" s="311"/>
      <c r="L927" s="139"/>
      <c r="M927" s="141"/>
      <c r="N927" s="142"/>
      <c r="O927" s="142"/>
      <c r="P927" s="142"/>
      <c r="Q927" s="142"/>
      <c r="R927" s="142"/>
      <c r="S927" s="142"/>
      <c r="T927" s="143"/>
      <c r="AT927" s="140" t="s">
        <v>179</v>
      </c>
      <c r="AU927" s="140" t="s">
        <v>78</v>
      </c>
      <c r="AV927" s="14" t="s">
        <v>78</v>
      </c>
      <c r="AW927" s="14" t="s">
        <v>4</v>
      </c>
      <c r="AX927" s="14" t="s">
        <v>76</v>
      </c>
      <c r="AY927" s="140" t="s">
        <v>168</v>
      </c>
    </row>
    <row r="928" spans="1:65" s="2" customFormat="1" ht="24.2" customHeight="1">
      <c r="A928" s="273"/>
      <c r="B928" s="276"/>
      <c r="C928" s="298" t="s">
        <v>1211</v>
      </c>
      <c r="D928" s="298" t="s">
        <v>170</v>
      </c>
      <c r="E928" s="299" t="s">
        <v>2761</v>
      </c>
      <c r="F928" s="300" t="s">
        <v>2762</v>
      </c>
      <c r="G928" s="301" t="s">
        <v>263</v>
      </c>
      <c r="H928" s="302">
        <v>7.053</v>
      </c>
      <c r="I928" s="266"/>
      <c r="J928" s="303">
        <f>ROUND(I928*H928,2)</f>
        <v>0</v>
      </c>
      <c r="K928" s="300" t="s">
        <v>174</v>
      </c>
      <c r="L928" s="32"/>
      <c r="M928" s="126" t="s">
        <v>3</v>
      </c>
      <c r="N928" s="127" t="s">
        <v>39</v>
      </c>
      <c r="O928" s="128">
        <v>0.241</v>
      </c>
      <c r="P928" s="128">
        <f>O928*H928</f>
        <v>1.699773</v>
      </c>
      <c r="Q928" s="128">
        <v>0.006</v>
      </c>
      <c r="R928" s="128">
        <f>Q928*H928</f>
        <v>0.042318</v>
      </c>
      <c r="S928" s="128">
        <v>0</v>
      </c>
      <c r="T928" s="129">
        <f>S928*H928</f>
        <v>0</v>
      </c>
      <c r="U928" s="31"/>
      <c r="V928" s="31"/>
      <c r="W928" s="31"/>
      <c r="X928" s="31"/>
      <c r="Y928" s="31"/>
      <c r="Z928" s="31"/>
      <c r="AA928" s="31"/>
      <c r="AB928" s="31"/>
      <c r="AC928" s="31"/>
      <c r="AD928" s="31"/>
      <c r="AE928" s="31"/>
      <c r="AR928" s="130" t="s">
        <v>323</v>
      </c>
      <c r="AT928" s="130" t="s">
        <v>170</v>
      </c>
      <c r="AU928" s="130" t="s">
        <v>78</v>
      </c>
      <c r="AY928" s="19" t="s">
        <v>168</v>
      </c>
      <c r="BE928" s="131">
        <f>IF(N928="základní",J928,0)</f>
        <v>0</v>
      </c>
      <c r="BF928" s="131">
        <f>IF(N928="snížená",J928,0)</f>
        <v>0</v>
      </c>
      <c r="BG928" s="131">
        <f>IF(N928="zákl. přenesená",J928,0)</f>
        <v>0</v>
      </c>
      <c r="BH928" s="131">
        <f>IF(N928="sníž. přenesená",J928,0)</f>
        <v>0</v>
      </c>
      <c r="BI928" s="131">
        <f>IF(N928="nulová",J928,0)</f>
        <v>0</v>
      </c>
      <c r="BJ928" s="19" t="s">
        <v>76</v>
      </c>
      <c r="BK928" s="131">
        <f>ROUND(I928*H928,2)</f>
        <v>0</v>
      </c>
      <c r="BL928" s="19" t="s">
        <v>323</v>
      </c>
      <c r="BM928" s="130" t="s">
        <v>2763</v>
      </c>
    </row>
    <row r="929" spans="1:47" s="2" customFormat="1" ht="12">
      <c r="A929" s="273"/>
      <c r="B929" s="276"/>
      <c r="C929" s="273"/>
      <c r="D929" s="304" t="s">
        <v>177</v>
      </c>
      <c r="E929" s="273"/>
      <c r="F929" s="305" t="s">
        <v>2764</v>
      </c>
      <c r="G929" s="273"/>
      <c r="H929" s="273"/>
      <c r="I929" s="263"/>
      <c r="J929" s="273"/>
      <c r="K929" s="273"/>
      <c r="L929" s="32"/>
      <c r="M929" s="132"/>
      <c r="N929" s="133"/>
      <c r="O929" s="50"/>
      <c r="P929" s="50"/>
      <c r="Q929" s="50"/>
      <c r="R929" s="50"/>
      <c r="S929" s="50"/>
      <c r="T929" s="51"/>
      <c r="U929" s="31"/>
      <c r="V929" s="31"/>
      <c r="W929" s="31"/>
      <c r="X929" s="31"/>
      <c r="Y929" s="31"/>
      <c r="Z929" s="31"/>
      <c r="AA929" s="31"/>
      <c r="AB929" s="31"/>
      <c r="AC929" s="31"/>
      <c r="AD929" s="31"/>
      <c r="AE929" s="31"/>
      <c r="AT929" s="19" t="s">
        <v>177</v>
      </c>
      <c r="AU929" s="19" t="s">
        <v>78</v>
      </c>
    </row>
    <row r="930" spans="1:51" s="13" customFormat="1" ht="12">
      <c r="A930" s="306"/>
      <c r="B930" s="307"/>
      <c r="C930" s="306"/>
      <c r="D930" s="308" t="s">
        <v>179</v>
      </c>
      <c r="E930" s="309" t="s">
        <v>3</v>
      </c>
      <c r="F930" s="310" t="s">
        <v>2227</v>
      </c>
      <c r="G930" s="306"/>
      <c r="H930" s="309" t="s">
        <v>3</v>
      </c>
      <c r="I930" s="267"/>
      <c r="J930" s="306"/>
      <c r="K930" s="306"/>
      <c r="L930" s="134"/>
      <c r="M930" s="136"/>
      <c r="N930" s="137"/>
      <c r="O930" s="137"/>
      <c r="P930" s="137"/>
      <c r="Q930" s="137"/>
      <c r="R930" s="137"/>
      <c r="S930" s="137"/>
      <c r="T930" s="138"/>
      <c r="AT930" s="135" t="s">
        <v>179</v>
      </c>
      <c r="AU930" s="135" t="s">
        <v>78</v>
      </c>
      <c r="AV930" s="13" t="s">
        <v>76</v>
      </c>
      <c r="AW930" s="13" t="s">
        <v>30</v>
      </c>
      <c r="AX930" s="13" t="s">
        <v>68</v>
      </c>
      <c r="AY930" s="135" t="s">
        <v>168</v>
      </c>
    </row>
    <row r="931" spans="1:51" s="14" customFormat="1" ht="12">
      <c r="A931" s="311"/>
      <c r="B931" s="312"/>
      <c r="C931" s="311"/>
      <c r="D931" s="308" t="s">
        <v>179</v>
      </c>
      <c r="E931" s="313" t="s">
        <v>3</v>
      </c>
      <c r="F931" s="314" t="s">
        <v>2228</v>
      </c>
      <c r="G931" s="311"/>
      <c r="H931" s="315">
        <v>7.053</v>
      </c>
      <c r="I931" s="268"/>
      <c r="J931" s="311"/>
      <c r="K931" s="311"/>
      <c r="L931" s="139"/>
      <c r="M931" s="141"/>
      <c r="N931" s="142"/>
      <c r="O931" s="142"/>
      <c r="P931" s="142"/>
      <c r="Q931" s="142"/>
      <c r="R931" s="142"/>
      <c r="S931" s="142"/>
      <c r="T931" s="143"/>
      <c r="AT931" s="140" t="s">
        <v>179</v>
      </c>
      <c r="AU931" s="140" t="s">
        <v>78</v>
      </c>
      <c r="AV931" s="14" t="s">
        <v>78</v>
      </c>
      <c r="AW931" s="14" t="s">
        <v>30</v>
      </c>
      <c r="AX931" s="14" t="s">
        <v>76</v>
      </c>
      <c r="AY931" s="140" t="s">
        <v>168</v>
      </c>
    </row>
    <row r="932" spans="1:65" s="2" customFormat="1" ht="16.5" customHeight="1">
      <c r="A932" s="273"/>
      <c r="B932" s="276"/>
      <c r="C932" s="326" t="s">
        <v>1216</v>
      </c>
      <c r="D932" s="326" t="s">
        <v>332</v>
      </c>
      <c r="E932" s="327" t="s">
        <v>526</v>
      </c>
      <c r="F932" s="328" t="s">
        <v>527</v>
      </c>
      <c r="G932" s="329" t="s">
        <v>263</v>
      </c>
      <c r="H932" s="330">
        <v>7.406</v>
      </c>
      <c r="I932" s="272"/>
      <c r="J932" s="331">
        <f>ROUND(I932*H932,2)</f>
        <v>0</v>
      </c>
      <c r="K932" s="328" t="s">
        <v>174</v>
      </c>
      <c r="L932" s="154"/>
      <c r="M932" s="155" t="s">
        <v>3</v>
      </c>
      <c r="N932" s="156" t="s">
        <v>39</v>
      </c>
      <c r="O932" s="128">
        <v>0</v>
      </c>
      <c r="P932" s="128">
        <f>O932*H932</f>
        <v>0</v>
      </c>
      <c r="Q932" s="128">
        <v>0.003</v>
      </c>
      <c r="R932" s="128">
        <f>Q932*H932</f>
        <v>0.022217999999999998</v>
      </c>
      <c r="S932" s="128">
        <v>0</v>
      </c>
      <c r="T932" s="129">
        <f>S932*H932</f>
        <v>0</v>
      </c>
      <c r="U932" s="31"/>
      <c r="V932" s="31"/>
      <c r="W932" s="31"/>
      <c r="X932" s="31"/>
      <c r="Y932" s="31"/>
      <c r="Z932" s="31"/>
      <c r="AA932" s="31"/>
      <c r="AB932" s="31"/>
      <c r="AC932" s="31"/>
      <c r="AD932" s="31"/>
      <c r="AE932" s="31"/>
      <c r="AR932" s="130" t="s">
        <v>440</v>
      </c>
      <c r="AT932" s="130" t="s">
        <v>332</v>
      </c>
      <c r="AU932" s="130" t="s">
        <v>78</v>
      </c>
      <c r="AY932" s="19" t="s">
        <v>168</v>
      </c>
      <c r="BE932" s="131">
        <f>IF(N932="základní",J932,0)</f>
        <v>0</v>
      </c>
      <c r="BF932" s="131">
        <f>IF(N932="snížená",J932,0)</f>
        <v>0</v>
      </c>
      <c r="BG932" s="131">
        <f>IF(N932="zákl. přenesená",J932,0)</f>
        <v>0</v>
      </c>
      <c r="BH932" s="131">
        <f>IF(N932="sníž. přenesená",J932,0)</f>
        <v>0</v>
      </c>
      <c r="BI932" s="131">
        <f>IF(N932="nulová",J932,0)</f>
        <v>0</v>
      </c>
      <c r="BJ932" s="19" t="s">
        <v>76</v>
      </c>
      <c r="BK932" s="131">
        <f>ROUND(I932*H932,2)</f>
        <v>0</v>
      </c>
      <c r="BL932" s="19" t="s">
        <v>323</v>
      </c>
      <c r="BM932" s="130" t="s">
        <v>2765</v>
      </c>
    </row>
    <row r="933" spans="1:51" s="14" customFormat="1" ht="12">
      <c r="A933" s="311"/>
      <c r="B933" s="312"/>
      <c r="C933" s="311"/>
      <c r="D933" s="308" t="s">
        <v>179</v>
      </c>
      <c r="E933" s="311"/>
      <c r="F933" s="314" t="s">
        <v>2766</v>
      </c>
      <c r="G933" s="311"/>
      <c r="H933" s="315">
        <v>7.406</v>
      </c>
      <c r="I933" s="268"/>
      <c r="J933" s="311"/>
      <c r="K933" s="311"/>
      <c r="L933" s="139"/>
      <c r="M933" s="141"/>
      <c r="N933" s="142"/>
      <c r="O933" s="142"/>
      <c r="P933" s="142"/>
      <c r="Q933" s="142"/>
      <c r="R933" s="142"/>
      <c r="S933" s="142"/>
      <c r="T933" s="143"/>
      <c r="AT933" s="140" t="s">
        <v>179</v>
      </c>
      <c r="AU933" s="140" t="s">
        <v>78</v>
      </c>
      <c r="AV933" s="14" t="s">
        <v>78</v>
      </c>
      <c r="AW933" s="14" t="s">
        <v>4</v>
      </c>
      <c r="AX933" s="14" t="s">
        <v>76</v>
      </c>
      <c r="AY933" s="140" t="s">
        <v>168</v>
      </c>
    </row>
    <row r="934" spans="1:65" s="2" customFormat="1" ht="24.2" customHeight="1">
      <c r="A934" s="273"/>
      <c r="B934" s="276"/>
      <c r="C934" s="298" t="s">
        <v>1223</v>
      </c>
      <c r="D934" s="298" t="s">
        <v>170</v>
      </c>
      <c r="E934" s="299" t="s">
        <v>2767</v>
      </c>
      <c r="F934" s="300" t="s">
        <v>2768</v>
      </c>
      <c r="G934" s="301" t="s">
        <v>263</v>
      </c>
      <c r="H934" s="302">
        <v>4.22</v>
      </c>
      <c r="I934" s="266"/>
      <c r="J934" s="303">
        <f>ROUND(I934*H934,2)</f>
        <v>0</v>
      </c>
      <c r="K934" s="300" t="s">
        <v>174</v>
      </c>
      <c r="L934" s="32"/>
      <c r="M934" s="126" t="s">
        <v>3</v>
      </c>
      <c r="N934" s="127" t="s">
        <v>39</v>
      </c>
      <c r="O934" s="128">
        <v>0.232</v>
      </c>
      <c r="P934" s="128">
        <f>O934*H934</f>
        <v>0.97904</v>
      </c>
      <c r="Q934" s="128">
        <v>0.00012</v>
      </c>
      <c r="R934" s="128">
        <f>Q934*H934</f>
        <v>0.0005064</v>
      </c>
      <c r="S934" s="128">
        <v>0</v>
      </c>
      <c r="T934" s="129">
        <f>S934*H934</f>
        <v>0</v>
      </c>
      <c r="U934" s="31"/>
      <c r="V934" s="31"/>
      <c r="W934" s="31"/>
      <c r="X934" s="31"/>
      <c r="Y934" s="31"/>
      <c r="Z934" s="31"/>
      <c r="AA934" s="31"/>
      <c r="AB934" s="31"/>
      <c r="AC934" s="31"/>
      <c r="AD934" s="31"/>
      <c r="AE934" s="31"/>
      <c r="AR934" s="130" t="s">
        <v>323</v>
      </c>
      <c r="AT934" s="130" t="s">
        <v>170</v>
      </c>
      <c r="AU934" s="130" t="s">
        <v>78</v>
      </c>
      <c r="AY934" s="19" t="s">
        <v>168</v>
      </c>
      <c r="BE934" s="131">
        <f>IF(N934="základní",J934,0)</f>
        <v>0</v>
      </c>
      <c r="BF934" s="131">
        <f>IF(N934="snížená",J934,0)</f>
        <v>0</v>
      </c>
      <c r="BG934" s="131">
        <f>IF(N934="zákl. přenesená",J934,0)</f>
        <v>0</v>
      </c>
      <c r="BH934" s="131">
        <f>IF(N934="sníž. přenesená",J934,0)</f>
        <v>0</v>
      </c>
      <c r="BI934" s="131">
        <f>IF(N934="nulová",J934,0)</f>
        <v>0</v>
      </c>
      <c r="BJ934" s="19" t="s">
        <v>76</v>
      </c>
      <c r="BK934" s="131">
        <f>ROUND(I934*H934,2)</f>
        <v>0</v>
      </c>
      <c r="BL934" s="19" t="s">
        <v>323</v>
      </c>
      <c r="BM934" s="130" t="s">
        <v>2769</v>
      </c>
    </row>
    <row r="935" spans="1:47" s="2" customFormat="1" ht="12">
      <c r="A935" s="273"/>
      <c r="B935" s="276"/>
      <c r="C935" s="273"/>
      <c r="D935" s="304" t="s">
        <v>177</v>
      </c>
      <c r="E935" s="273"/>
      <c r="F935" s="305" t="s">
        <v>2770</v>
      </c>
      <c r="G935" s="273"/>
      <c r="H935" s="273"/>
      <c r="I935" s="263"/>
      <c r="J935" s="273"/>
      <c r="K935" s="273"/>
      <c r="L935" s="32"/>
      <c r="M935" s="132"/>
      <c r="N935" s="133"/>
      <c r="O935" s="50"/>
      <c r="P935" s="50"/>
      <c r="Q935" s="50"/>
      <c r="R935" s="50"/>
      <c r="S935" s="50"/>
      <c r="T935" s="51"/>
      <c r="U935" s="31"/>
      <c r="V935" s="31"/>
      <c r="W935" s="31"/>
      <c r="X935" s="31"/>
      <c r="Y935" s="31"/>
      <c r="Z935" s="31"/>
      <c r="AA935" s="31"/>
      <c r="AB935" s="31"/>
      <c r="AC935" s="31"/>
      <c r="AD935" s="31"/>
      <c r="AE935" s="31"/>
      <c r="AT935" s="19" t="s">
        <v>177</v>
      </c>
      <c r="AU935" s="19" t="s">
        <v>78</v>
      </c>
    </row>
    <row r="936" spans="1:51" s="13" customFormat="1" ht="12">
      <c r="A936" s="306"/>
      <c r="B936" s="307"/>
      <c r="C936" s="306"/>
      <c r="D936" s="308" t="s">
        <v>179</v>
      </c>
      <c r="E936" s="309" t="s">
        <v>3</v>
      </c>
      <c r="F936" s="310" t="s">
        <v>2703</v>
      </c>
      <c r="G936" s="306"/>
      <c r="H936" s="309" t="s">
        <v>3</v>
      </c>
      <c r="I936" s="267"/>
      <c r="J936" s="306"/>
      <c r="K936" s="306"/>
      <c r="L936" s="134"/>
      <c r="M936" s="136"/>
      <c r="N936" s="137"/>
      <c r="O936" s="137"/>
      <c r="P936" s="137"/>
      <c r="Q936" s="137"/>
      <c r="R936" s="137"/>
      <c r="S936" s="137"/>
      <c r="T936" s="138"/>
      <c r="AT936" s="135" t="s">
        <v>179</v>
      </c>
      <c r="AU936" s="135" t="s">
        <v>78</v>
      </c>
      <c r="AV936" s="13" t="s">
        <v>76</v>
      </c>
      <c r="AW936" s="13" t="s">
        <v>30</v>
      </c>
      <c r="AX936" s="13" t="s">
        <v>68</v>
      </c>
      <c r="AY936" s="135" t="s">
        <v>168</v>
      </c>
    </row>
    <row r="937" spans="1:51" s="13" customFormat="1" ht="12">
      <c r="A937" s="306"/>
      <c r="B937" s="307"/>
      <c r="C937" s="306"/>
      <c r="D937" s="308" t="s">
        <v>179</v>
      </c>
      <c r="E937" s="309" t="s">
        <v>3</v>
      </c>
      <c r="F937" s="310" t="s">
        <v>2704</v>
      </c>
      <c r="G937" s="306"/>
      <c r="H937" s="309" t="s">
        <v>3</v>
      </c>
      <c r="I937" s="267"/>
      <c r="J937" s="306"/>
      <c r="K937" s="306"/>
      <c r="L937" s="134"/>
      <c r="M937" s="136"/>
      <c r="N937" s="137"/>
      <c r="O937" s="137"/>
      <c r="P937" s="137"/>
      <c r="Q937" s="137"/>
      <c r="R937" s="137"/>
      <c r="S937" s="137"/>
      <c r="T937" s="138"/>
      <c r="AT937" s="135" t="s">
        <v>179</v>
      </c>
      <c r="AU937" s="135" t="s">
        <v>78</v>
      </c>
      <c r="AV937" s="13" t="s">
        <v>76</v>
      </c>
      <c r="AW937" s="13" t="s">
        <v>30</v>
      </c>
      <c r="AX937" s="13" t="s">
        <v>68</v>
      </c>
      <c r="AY937" s="135" t="s">
        <v>168</v>
      </c>
    </row>
    <row r="938" spans="1:51" s="14" customFormat="1" ht="12">
      <c r="A938" s="311"/>
      <c r="B938" s="312"/>
      <c r="C938" s="311"/>
      <c r="D938" s="308" t="s">
        <v>179</v>
      </c>
      <c r="E938" s="313" t="s">
        <v>3</v>
      </c>
      <c r="F938" s="314" t="s">
        <v>2723</v>
      </c>
      <c r="G938" s="311"/>
      <c r="H938" s="315">
        <v>4.22</v>
      </c>
      <c r="I938" s="268"/>
      <c r="J938" s="311"/>
      <c r="K938" s="311"/>
      <c r="L938" s="139"/>
      <c r="M938" s="141"/>
      <c r="N938" s="142"/>
      <c r="O938" s="142"/>
      <c r="P938" s="142"/>
      <c r="Q938" s="142"/>
      <c r="R938" s="142"/>
      <c r="S938" s="142"/>
      <c r="T938" s="143"/>
      <c r="AT938" s="140" t="s">
        <v>179</v>
      </c>
      <c r="AU938" s="140" t="s">
        <v>78</v>
      </c>
      <c r="AV938" s="14" t="s">
        <v>78</v>
      </c>
      <c r="AW938" s="14" t="s">
        <v>30</v>
      </c>
      <c r="AX938" s="14" t="s">
        <v>76</v>
      </c>
      <c r="AY938" s="140" t="s">
        <v>168</v>
      </c>
    </row>
    <row r="939" spans="1:65" s="2" customFormat="1" ht="16.5" customHeight="1">
      <c r="A939" s="273"/>
      <c r="B939" s="276"/>
      <c r="C939" s="326" t="s">
        <v>1226</v>
      </c>
      <c r="D939" s="326" t="s">
        <v>332</v>
      </c>
      <c r="E939" s="327" t="s">
        <v>2771</v>
      </c>
      <c r="F939" s="328" t="s">
        <v>2772</v>
      </c>
      <c r="G939" s="329" t="s">
        <v>173</v>
      </c>
      <c r="H939" s="330">
        <v>0.2</v>
      </c>
      <c r="I939" s="272"/>
      <c r="J939" s="331">
        <f>ROUND(I939*H939,2)</f>
        <v>0</v>
      </c>
      <c r="K939" s="328" t="s">
        <v>174</v>
      </c>
      <c r="L939" s="154"/>
      <c r="M939" s="155" t="s">
        <v>3</v>
      </c>
      <c r="N939" s="156" t="s">
        <v>39</v>
      </c>
      <c r="O939" s="128">
        <v>0</v>
      </c>
      <c r="P939" s="128">
        <f>O939*H939</f>
        <v>0</v>
      </c>
      <c r="Q939" s="128">
        <v>0.025</v>
      </c>
      <c r="R939" s="128">
        <f>Q939*H939</f>
        <v>0.005000000000000001</v>
      </c>
      <c r="S939" s="128">
        <v>0</v>
      </c>
      <c r="T939" s="129">
        <f>S939*H939</f>
        <v>0</v>
      </c>
      <c r="U939" s="31"/>
      <c r="V939" s="31"/>
      <c r="W939" s="31"/>
      <c r="X939" s="31"/>
      <c r="Y939" s="31"/>
      <c r="Z939" s="31"/>
      <c r="AA939" s="31"/>
      <c r="AB939" s="31"/>
      <c r="AC939" s="31"/>
      <c r="AD939" s="31"/>
      <c r="AE939" s="31"/>
      <c r="AR939" s="130" t="s">
        <v>440</v>
      </c>
      <c r="AT939" s="130" t="s">
        <v>332</v>
      </c>
      <c r="AU939" s="130" t="s">
        <v>78</v>
      </c>
      <c r="AY939" s="19" t="s">
        <v>168</v>
      </c>
      <c r="BE939" s="131">
        <f>IF(N939="základní",J939,0)</f>
        <v>0</v>
      </c>
      <c r="BF939" s="131">
        <f>IF(N939="snížená",J939,0)</f>
        <v>0</v>
      </c>
      <c r="BG939" s="131">
        <f>IF(N939="zákl. přenesená",J939,0)</f>
        <v>0</v>
      </c>
      <c r="BH939" s="131">
        <f>IF(N939="sníž. přenesená",J939,0)</f>
        <v>0</v>
      </c>
      <c r="BI939" s="131">
        <f>IF(N939="nulová",J939,0)</f>
        <v>0</v>
      </c>
      <c r="BJ939" s="19" t="s">
        <v>76</v>
      </c>
      <c r="BK939" s="131">
        <f>ROUND(I939*H939,2)</f>
        <v>0</v>
      </c>
      <c r="BL939" s="19" t="s">
        <v>323</v>
      </c>
      <c r="BM939" s="130" t="s">
        <v>2773</v>
      </c>
    </row>
    <row r="940" spans="1:51" s="14" customFormat="1" ht="12">
      <c r="A940" s="311"/>
      <c r="B940" s="312"/>
      <c r="C940" s="311"/>
      <c r="D940" s="308" t="s">
        <v>179</v>
      </c>
      <c r="E940" s="313" t="s">
        <v>3</v>
      </c>
      <c r="F940" s="314" t="s">
        <v>2774</v>
      </c>
      <c r="G940" s="311"/>
      <c r="H940" s="315">
        <v>0.19</v>
      </c>
      <c r="I940" s="268"/>
      <c r="J940" s="311"/>
      <c r="K940" s="311"/>
      <c r="L940" s="139"/>
      <c r="M940" s="141"/>
      <c r="N940" s="142"/>
      <c r="O940" s="142"/>
      <c r="P940" s="142"/>
      <c r="Q940" s="142"/>
      <c r="R940" s="142"/>
      <c r="S940" s="142"/>
      <c r="T940" s="143"/>
      <c r="AT940" s="140" t="s">
        <v>179</v>
      </c>
      <c r="AU940" s="140" t="s">
        <v>78</v>
      </c>
      <c r="AV940" s="14" t="s">
        <v>78</v>
      </c>
      <c r="AW940" s="14" t="s">
        <v>30</v>
      </c>
      <c r="AX940" s="14" t="s">
        <v>76</v>
      </c>
      <c r="AY940" s="140" t="s">
        <v>168</v>
      </c>
    </row>
    <row r="941" spans="1:51" s="14" customFormat="1" ht="12">
      <c r="A941" s="311"/>
      <c r="B941" s="312"/>
      <c r="C941" s="311"/>
      <c r="D941" s="308" t="s">
        <v>179</v>
      </c>
      <c r="E941" s="311"/>
      <c r="F941" s="314" t="s">
        <v>2775</v>
      </c>
      <c r="G941" s="311"/>
      <c r="H941" s="315">
        <v>0.2</v>
      </c>
      <c r="I941" s="268"/>
      <c r="J941" s="311"/>
      <c r="K941" s="311"/>
      <c r="L941" s="139"/>
      <c r="M941" s="141"/>
      <c r="N941" s="142"/>
      <c r="O941" s="142"/>
      <c r="P941" s="142"/>
      <c r="Q941" s="142"/>
      <c r="R941" s="142"/>
      <c r="S941" s="142"/>
      <c r="T941" s="143"/>
      <c r="AT941" s="140" t="s">
        <v>179</v>
      </c>
      <c r="AU941" s="140" t="s">
        <v>78</v>
      </c>
      <c r="AV941" s="14" t="s">
        <v>78</v>
      </c>
      <c r="AW941" s="14" t="s">
        <v>4</v>
      </c>
      <c r="AX941" s="14" t="s">
        <v>76</v>
      </c>
      <c r="AY941" s="140" t="s">
        <v>168</v>
      </c>
    </row>
    <row r="942" spans="1:65" s="2" customFormat="1" ht="24.2" customHeight="1">
      <c r="A942" s="273"/>
      <c r="B942" s="276"/>
      <c r="C942" s="298" t="s">
        <v>1242</v>
      </c>
      <c r="D942" s="298" t="s">
        <v>170</v>
      </c>
      <c r="E942" s="299" t="s">
        <v>2776</v>
      </c>
      <c r="F942" s="300" t="s">
        <v>2777</v>
      </c>
      <c r="G942" s="301" t="s">
        <v>263</v>
      </c>
      <c r="H942" s="302">
        <v>84.55</v>
      </c>
      <c r="I942" s="266"/>
      <c r="J942" s="303">
        <f>ROUND(I942*H942,2)</f>
        <v>0</v>
      </c>
      <c r="K942" s="300" t="s">
        <v>174</v>
      </c>
      <c r="L942" s="32"/>
      <c r="M942" s="126" t="s">
        <v>3</v>
      </c>
      <c r="N942" s="127" t="s">
        <v>39</v>
      </c>
      <c r="O942" s="128">
        <v>0.025</v>
      </c>
      <c r="P942" s="128">
        <f>O942*H942</f>
        <v>2.11375</v>
      </c>
      <c r="Q942" s="128">
        <v>0</v>
      </c>
      <c r="R942" s="128">
        <f>Q942*H942</f>
        <v>0</v>
      </c>
      <c r="S942" s="128">
        <v>0</v>
      </c>
      <c r="T942" s="129">
        <f>S942*H942</f>
        <v>0</v>
      </c>
      <c r="U942" s="31"/>
      <c r="V942" s="31"/>
      <c r="W942" s="31"/>
      <c r="X942" s="31"/>
      <c r="Y942" s="31"/>
      <c r="Z942" s="31"/>
      <c r="AA942" s="31"/>
      <c r="AB942" s="31"/>
      <c r="AC942" s="31"/>
      <c r="AD942" s="31"/>
      <c r="AE942" s="31"/>
      <c r="AR942" s="130" t="s">
        <v>323</v>
      </c>
      <c r="AT942" s="130" t="s">
        <v>170</v>
      </c>
      <c r="AU942" s="130" t="s">
        <v>78</v>
      </c>
      <c r="AY942" s="19" t="s">
        <v>168</v>
      </c>
      <c r="BE942" s="131">
        <f>IF(N942="základní",J942,0)</f>
        <v>0</v>
      </c>
      <c r="BF942" s="131">
        <f>IF(N942="snížená",J942,0)</f>
        <v>0</v>
      </c>
      <c r="BG942" s="131">
        <f>IF(N942="zákl. přenesená",J942,0)</f>
        <v>0</v>
      </c>
      <c r="BH942" s="131">
        <f>IF(N942="sníž. přenesená",J942,0)</f>
        <v>0</v>
      </c>
      <c r="BI942" s="131">
        <f>IF(N942="nulová",J942,0)</f>
        <v>0</v>
      </c>
      <c r="BJ942" s="19" t="s">
        <v>76</v>
      </c>
      <c r="BK942" s="131">
        <f>ROUND(I942*H942,2)</f>
        <v>0</v>
      </c>
      <c r="BL942" s="19" t="s">
        <v>323</v>
      </c>
      <c r="BM942" s="130" t="s">
        <v>2778</v>
      </c>
    </row>
    <row r="943" spans="1:47" s="2" customFormat="1" ht="12">
      <c r="A943" s="273"/>
      <c r="B943" s="276"/>
      <c r="C943" s="273"/>
      <c r="D943" s="304" t="s">
        <v>177</v>
      </c>
      <c r="E943" s="273"/>
      <c r="F943" s="305" t="s">
        <v>2779</v>
      </c>
      <c r="G943" s="273"/>
      <c r="H943" s="273"/>
      <c r="I943" s="263"/>
      <c r="J943" s="273"/>
      <c r="K943" s="273"/>
      <c r="L943" s="32"/>
      <c r="M943" s="132"/>
      <c r="N943" s="133"/>
      <c r="O943" s="50"/>
      <c r="P943" s="50"/>
      <c r="Q943" s="50"/>
      <c r="R943" s="50"/>
      <c r="S943" s="50"/>
      <c r="T943" s="51"/>
      <c r="U943" s="31"/>
      <c r="V943" s="31"/>
      <c r="W943" s="31"/>
      <c r="X943" s="31"/>
      <c r="Y943" s="31"/>
      <c r="Z943" s="31"/>
      <c r="AA943" s="31"/>
      <c r="AB943" s="31"/>
      <c r="AC943" s="31"/>
      <c r="AD943" s="31"/>
      <c r="AE943" s="31"/>
      <c r="AT943" s="19" t="s">
        <v>177</v>
      </c>
      <c r="AU943" s="19" t="s">
        <v>78</v>
      </c>
    </row>
    <row r="944" spans="1:65" s="2" customFormat="1" ht="16.5" customHeight="1">
      <c r="A944" s="273"/>
      <c r="B944" s="276"/>
      <c r="C944" s="326" t="s">
        <v>1248</v>
      </c>
      <c r="D944" s="326" t="s">
        <v>332</v>
      </c>
      <c r="E944" s="327" t="s">
        <v>2780</v>
      </c>
      <c r="F944" s="328" t="s">
        <v>2781</v>
      </c>
      <c r="G944" s="329" t="s">
        <v>263</v>
      </c>
      <c r="H944" s="330">
        <v>98.543</v>
      </c>
      <c r="I944" s="272"/>
      <c r="J944" s="331">
        <f>ROUND(I944*H944,2)</f>
        <v>0</v>
      </c>
      <c r="K944" s="328" t="s">
        <v>174</v>
      </c>
      <c r="L944" s="154"/>
      <c r="M944" s="155" t="s">
        <v>3</v>
      </c>
      <c r="N944" s="156" t="s">
        <v>39</v>
      </c>
      <c r="O944" s="128">
        <v>0</v>
      </c>
      <c r="P944" s="128">
        <f>O944*H944</f>
        <v>0</v>
      </c>
      <c r="Q944" s="128">
        <v>0.0004</v>
      </c>
      <c r="R944" s="128">
        <f>Q944*H944</f>
        <v>0.039417200000000006</v>
      </c>
      <c r="S944" s="128">
        <v>0</v>
      </c>
      <c r="T944" s="129">
        <f>S944*H944</f>
        <v>0</v>
      </c>
      <c r="U944" s="31"/>
      <c r="V944" s="31"/>
      <c r="W944" s="31"/>
      <c r="X944" s="31"/>
      <c r="Y944" s="31"/>
      <c r="Z944" s="31"/>
      <c r="AA944" s="31"/>
      <c r="AB944" s="31"/>
      <c r="AC944" s="31"/>
      <c r="AD944" s="31"/>
      <c r="AE944" s="31"/>
      <c r="AR944" s="130" t="s">
        <v>440</v>
      </c>
      <c r="AT944" s="130" t="s">
        <v>332</v>
      </c>
      <c r="AU944" s="130" t="s">
        <v>78</v>
      </c>
      <c r="AY944" s="19" t="s">
        <v>168</v>
      </c>
      <c r="BE944" s="131">
        <f>IF(N944="základní",J944,0)</f>
        <v>0</v>
      </c>
      <c r="BF944" s="131">
        <f>IF(N944="snížená",J944,0)</f>
        <v>0</v>
      </c>
      <c r="BG944" s="131">
        <f>IF(N944="zákl. přenesená",J944,0)</f>
        <v>0</v>
      </c>
      <c r="BH944" s="131">
        <f>IF(N944="sníž. přenesená",J944,0)</f>
        <v>0</v>
      </c>
      <c r="BI944" s="131">
        <f>IF(N944="nulová",J944,0)</f>
        <v>0</v>
      </c>
      <c r="BJ944" s="19" t="s">
        <v>76</v>
      </c>
      <c r="BK944" s="131">
        <f>ROUND(I944*H944,2)</f>
        <v>0</v>
      </c>
      <c r="BL944" s="19" t="s">
        <v>323</v>
      </c>
      <c r="BM944" s="130" t="s">
        <v>2782</v>
      </c>
    </row>
    <row r="945" spans="1:51" s="14" customFormat="1" ht="12">
      <c r="A945" s="311"/>
      <c r="B945" s="312"/>
      <c r="C945" s="311"/>
      <c r="D945" s="308" t="s">
        <v>179</v>
      </c>
      <c r="E945" s="311"/>
      <c r="F945" s="314" t="s">
        <v>2783</v>
      </c>
      <c r="G945" s="311"/>
      <c r="H945" s="315">
        <v>98.543</v>
      </c>
      <c r="I945" s="268"/>
      <c r="J945" s="311"/>
      <c r="K945" s="311"/>
      <c r="L945" s="139"/>
      <c r="M945" s="141"/>
      <c r="N945" s="142"/>
      <c r="O945" s="142"/>
      <c r="P945" s="142"/>
      <c r="Q945" s="142"/>
      <c r="R945" s="142"/>
      <c r="S945" s="142"/>
      <c r="T945" s="143"/>
      <c r="AT945" s="140" t="s">
        <v>179</v>
      </c>
      <c r="AU945" s="140" t="s">
        <v>78</v>
      </c>
      <c r="AV945" s="14" t="s">
        <v>78</v>
      </c>
      <c r="AW945" s="14" t="s">
        <v>4</v>
      </c>
      <c r="AX945" s="14" t="s">
        <v>76</v>
      </c>
      <c r="AY945" s="140" t="s">
        <v>168</v>
      </c>
    </row>
    <row r="946" spans="1:65" s="2" customFormat="1" ht="24.2" customHeight="1">
      <c r="A946" s="273"/>
      <c r="B946" s="276"/>
      <c r="C946" s="298" t="s">
        <v>1255</v>
      </c>
      <c r="D946" s="298" t="s">
        <v>170</v>
      </c>
      <c r="E946" s="299" t="s">
        <v>2784</v>
      </c>
      <c r="F946" s="300" t="s">
        <v>2785</v>
      </c>
      <c r="G946" s="301" t="s">
        <v>824</v>
      </c>
      <c r="H946" s="302">
        <v>302.312</v>
      </c>
      <c r="I946" s="266"/>
      <c r="J946" s="303">
        <f>ROUND(I946*H946,2)</f>
        <v>0</v>
      </c>
      <c r="K946" s="300" t="s">
        <v>174</v>
      </c>
      <c r="L946" s="32"/>
      <c r="M946" s="126" t="s">
        <v>3</v>
      </c>
      <c r="N946" s="127" t="s">
        <v>39</v>
      </c>
      <c r="O946" s="128">
        <v>0</v>
      </c>
      <c r="P946" s="128">
        <f>O946*H946</f>
        <v>0</v>
      </c>
      <c r="Q946" s="128">
        <v>0</v>
      </c>
      <c r="R946" s="128">
        <f>Q946*H946</f>
        <v>0</v>
      </c>
      <c r="S946" s="128">
        <v>0</v>
      </c>
      <c r="T946" s="129">
        <f>S946*H946</f>
        <v>0</v>
      </c>
      <c r="U946" s="31"/>
      <c r="V946" s="31"/>
      <c r="W946" s="31"/>
      <c r="X946" s="31"/>
      <c r="Y946" s="31"/>
      <c r="Z946" s="31"/>
      <c r="AA946" s="31"/>
      <c r="AB946" s="31"/>
      <c r="AC946" s="31"/>
      <c r="AD946" s="31"/>
      <c r="AE946" s="31"/>
      <c r="AR946" s="130" t="s">
        <v>323</v>
      </c>
      <c r="AT946" s="130" t="s">
        <v>170</v>
      </c>
      <c r="AU946" s="130" t="s">
        <v>78</v>
      </c>
      <c r="AY946" s="19" t="s">
        <v>168</v>
      </c>
      <c r="BE946" s="131">
        <f>IF(N946="základní",J946,0)</f>
        <v>0</v>
      </c>
      <c r="BF946" s="131">
        <f>IF(N946="snížená",J946,0)</f>
        <v>0</v>
      </c>
      <c r="BG946" s="131">
        <f>IF(N946="zákl. přenesená",J946,0)</f>
        <v>0</v>
      </c>
      <c r="BH946" s="131">
        <f>IF(N946="sníž. přenesená",J946,0)</f>
        <v>0</v>
      </c>
      <c r="BI946" s="131">
        <f>IF(N946="nulová",J946,0)</f>
        <v>0</v>
      </c>
      <c r="BJ946" s="19" t="s">
        <v>76</v>
      </c>
      <c r="BK946" s="131">
        <f>ROUND(I946*H946,2)</f>
        <v>0</v>
      </c>
      <c r="BL946" s="19" t="s">
        <v>323</v>
      </c>
      <c r="BM946" s="130" t="s">
        <v>2786</v>
      </c>
    </row>
    <row r="947" spans="1:47" s="2" customFormat="1" ht="12">
      <c r="A947" s="273"/>
      <c r="B947" s="276"/>
      <c r="C947" s="273"/>
      <c r="D947" s="304" t="s">
        <v>177</v>
      </c>
      <c r="E947" s="273"/>
      <c r="F947" s="305" t="s">
        <v>2787</v>
      </c>
      <c r="G947" s="273"/>
      <c r="H947" s="273"/>
      <c r="I947" s="263"/>
      <c r="J947" s="273"/>
      <c r="K947" s="273"/>
      <c r="L947" s="32"/>
      <c r="M947" s="132"/>
      <c r="N947" s="133"/>
      <c r="O947" s="50"/>
      <c r="P947" s="50"/>
      <c r="Q947" s="50"/>
      <c r="R947" s="50"/>
      <c r="S947" s="50"/>
      <c r="T947" s="51"/>
      <c r="U947" s="31"/>
      <c r="V947" s="31"/>
      <c r="W947" s="31"/>
      <c r="X947" s="31"/>
      <c r="Y947" s="31"/>
      <c r="Z947" s="31"/>
      <c r="AA947" s="31"/>
      <c r="AB947" s="31"/>
      <c r="AC947" s="31"/>
      <c r="AD947" s="31"/>
      <c r="AE947" s="31"/>
      <c r="AT947" s="19" t="s">
        <v>177</v>
      </c>
      <c r="AU947" s="19" t="s">
        <v>78</v>
      </c>
    </row>
    <row r="948" spans="1:63" s="12" customFormat="1" ht="22.9" customHeight="1">
      <c r="A948" s="291"/>
      <c r="B948" s="292"/>
      <c r="C948" s="291"/>
      <c r="D948" s="293" t="s">
        <v>67</v>
      </c>
      <c r="E948" s="296" t="s">
        <v>2788</v>
      </c>
      <c r="F948" s="296" t="s">
        <v>2789</v>
      </c>
      <c r="G948" s="291"/>
      <c r="H948" s="291"/>
      <c r="I948" s="271"/>
      <c r="J948" s="297">
        <f>BK948</f>
        <v>0</v>
      </c>
      <c r="K948" s="291"/>
      <c r="L948" s="118"/>
      <c r="M948" s="120"/>
      <c r="N948" s="121"/>
      <c r="O948" s="121"/>
      <c r="P948" s="122">
        <f>SUM(P949:P958)</f>
        <v>16.0425</v>
      </c>
      <c r="Q948" s="121"/>
      <c r="R948" s="122">
        <f>SUM(R949:R958)</f>
        <v>0.081495</v>
      </c>
      <c r="S948" s="121"/>
      <c r="T948" s="123">
        <f>SUM(T949:T958)</f>
        <v>0</v>
      </c>
      <c r="AR948" s="119" t="s">
        <v>78</v>
      </c>
      <c r="AT948" s="124" t="s">
        <v>67</v>
      </c>
      <c r="AU948" s="124" t="s">
        <v>76</v>
      </c>
      <c r="AY948" s="119" t="s">
        <v>168</v>
      </c>
      <c r="BK948" s="125">
        <f>SUM(BK949:BK958)</f>
        <v>0</v>
      </c>
    </row>
    <row r="949" spans="1:65" s="2" customFormat="1" ht="16.5" customHeight="1">
      <c r="A949" s="273"/>
      <c r="B949" s="276"/>
      <c r="C949" s="298" t="s">
        <v>1264</v>
      </c>
      <c r="D949" s="298" t="s">
        <v>170</v>
      </c>
      <c r="E949" s="299" t="s">
        <v>2790</v>
      </c>
      <c r="F949" s="300" t="s">
        <v>2791</v>
      </c>
      <c r="G949" s="301" t="s">
        <v>335</v>
      </c>
      <c r="H949" s="302">
        <v>43.5</v>
      </c>
      <c r="I949" s="266"/>
      <c r="J949" s="303">
        <f>ROUND(I949*H949,2)</f>
        <v>0</v>
      </c>
      <c r="K949" s="300" t="s">
        <v>3</v>
      </c>
      <c r="L949" s="32"/>
      <c r="M949" s="126" t="s">
        <v>3</v>
      </c>
      <c r="N949" s="127" t="s">
        <v>39</v>
      </c>
      <c r="O949" s="128">
        <v>0.349</v>
      </c>
      <c r="P949" s="128">
        <f>O949*H949</f>
        <v>15.1815</v>
      </c>
      <c r="Q949" s="128">
        <v>0.00167</v>
      </c>
      <c r="R949" s="128">
        <f>Q949*H949</f>
        <v>0.072645</v>
      </c>
      <c r="S949" s="128">
        <v>0</v>
      </c>
      <c r="T949" s="129">
        <f>S949*H949</f>
        <v>0</v>
      </c>
      <c r="U949" s="31"/>
      <c r="V949" s="31"/>
      <c r="W949" s="31"/>
      <c r="X949" s="31"/>
      <c r="Y949" s="31"/>
      <c r="Z949" s="31"/>
      <c r="AA949" s="31"/>
      <c r="AB949" s="31"/>
      <c r="AC949" s="31"/>
      <c r="AD949" s="31"/>
      <c r="AE949" s="31"/>
      <c r="AR949" s="130" t="s">
        <v>323</v>
      </c>
      <c r="AT949" s="130" t="s">
        <v>170</v>
      </c>
      <c r="AU949" s="130" t="s">
        <v>78</v>
      </c>
      <c r="AY949" s="19" t="s">
        <v>168</v>
      </c>
      <c r="BE949" s="131">
        <f>IF(N949="základní",J949,0)</f>
        <v>0</v>
      </c>
      <c r="BF949" s="131">
        <f>IF(N949="snížená",J949,0)</f>
        <v>0</v>
      </c>
      <c r="BG949" s="131">
        <f>IF(N949="zákl. přenesená",J949,0)</f>
        <v>0</v>
      </c>
      <c r="BH949" s="131">
        <f>IF(N949="sníž. přenesená",J949,0)</f>
        <v>0</v>
      </c>
      <c r="BI949" s="131">
        <f>IF(N949="nulová",J949,0)</f>
        <v>0</v>
      </c>
      <c r="BJ949" s="19" t="s">
        <v>76</v>
      </c>
      <c r="BK949" s="131">
        <f>ROUND(I949*H949,2)</f>
        <v>0</v>
      </c>
      <c r="BL949" s="19" t="s">
        <v>323</v>
      </c>
      <c r="BM949" s="130" t="s">
        <v>2792</v>
      </c>
    </row>
    <row r="950" spans="1:51" s="13" customFormat="1" ht="12">
      <c r="A950" s="306"/>
      <c r="B950" s="307"/>
      <c r="C950" s="306"/>
      <c r="D950" s="308" t="s">
        <v>179</v>
      </c>
      <c r="E950" s="309" t="s">
        <v>3</v>
      </c>
      <c r="F950" s="310" t="s">
        <v>2793</v>
      </c>
      <c r="G950" s="306"/>
      <c r="H950" s="309" t="s">
        <v>3</v>
      </c>
      <c r="I950" s="267"/>
      <c r="J950" s="306"/>
      <c r="K950" s="306"/>
      <c r="L950" s="134"/>
      <c r="M950" s="136"/>
      <c r="N950" s="137"/>
      <c r="O950" s="137"/>
      <c r="P950" s="137"/>
      <c r="Q950" s="137"/>
      <c r="R950" s="137"/>
      <c r="S950" s="137"/>
      <c r="T950" s="138"/>
      <c r="AT950" s="135" t="s">
        <v>179</v>
      </c>
      <c r="AU950" s="135" t="s">
        <v>78</v>
      </c>
      <c r="AV950" s="13" t="s">
        <v>76</v>
      </c>
      <c r="AW950" s="13" t="s">
        <v>30</v>
      </c>
      <c r="AX950" s="13" t="s">
        <v>68</v>
      </c>
      <c r="AY950" s="135" t="s">
        <v>168</v>
      </c>
    </row>
    <row r="951" spans="1:51" s="14" customFormat="1" ht="12">
      <c r="A951" s="311"/>
      <c r="B951" s="312"/>
      <c r="C951" s="311"/>
      <c r="D951" s="308" t="s">
        <v>179</v>
      </c>
      <c r="E951" s="313" t="s">
        <v>3</v>
      </c>
      <c r="F951" s="314" t="s">
        <v>2794</v>
      </c>
      <c r="G951" s="311"/>
      <c r="H951" s="315">
        <v>43.5</v>
      </c>
      <c r="I951" s="268"/>
      <c r="J951" s="311"/>
      <c r="K951" s="311"/>
      <c r="L951" s="139"/>
      <c r="M951" s="141"/>
      <c r="N951" s="142"/>
      <c r="O951" s="142"/>
      <c r="P951" s="142"/>
      <c r="Q951" s="142"/>
      <c r="R951" s="142"/>
      <c r="S951" s="142"/>
      <c r="T951" s="143"/>
      <c r="AT951" s="140" t="s">
        <v>179</v>
      </c>
      <c r="AU951" s="140" t="s">
        <v>78</v>
      </c>
      <c r="AV951" s="14" t="s">
        <v>78</v>
      </c>
      <c r="AW951" s="14" t="s">
        <v>30</v>
      </c>
      <c r="AX951" s="14" t="s">
        <v>76</v>
      </c>
      <c r="AY951" s="140" t="s">
        <v>168</v>
      </c>
    </row>
    <row r="952" spans="1:65" s="2" customFormat="1" ht="16.5" customHeight="1">
      <c r="A952" s="273"/>
      <c r="B952" s="276"/>
      <c r="C952" s="298" t="s">
        <v>1270</v>
      </c>
      <c r="D952" s="298" t="s">
        <v>170</v>
      </c>
      <c r="E952" s="299" t="s">
        <v>2795</v>
      </c>
      <c r="F952" s="300" t="s">
        <v>2796</v>
      </c>
      <c r="G952" s="301" t="s">
        <v>326</v>
      </c>
      <c r="H952" s="302">
        <v>1</v>
      </c>
      <c r="I952" s="266"/>
      <c r="J952" s="303">
        <f>ROUND(I952*H952,2)</f>
        <v>0</v>
      </c>
      <c r="K952" s="300" t="s">
        <v>174</v>
      </c>
      <c r="L952" s="32"/>
      <c r="M952" s="126" t="s">
        <v>3</v>
      </c>
      <c r="N952" s="127" t="s">
        <v>39</v>
      </c>
      <c r="O952" s="128">
        <v>0.861</v>
      </c>
      <c r="P952" s="128">
        <f>O952*H952</f>
        <v>0.861</v>
      </c>
      <c r="Q952" s="128">
        <v>0.00165</v>
      </c>
      <c r="R952" s="128">
        <f>Q952*H952</f>
        <v>0.00165</v>
      </c>
      <c r="S952" s="128">
        <v>0</v>
      </c>
      <c r="T952" s="129">
        <f>S952*H952</f>
        <v>0</v>
      </c>
      <c r="U952" s="31"/>
      <c r="V952" s="31"/>
      <c r="W952" s="31"/>
      <c r="X952" s="31"/>
      <c r="Y952" s="31"/>
      <c r="Z952" s="31"/>
      <c r="AA952" s="31"/>
      <c r="AB952" s="31"/>
      <c r="AC952" s="31"/>
      <c r="AD952" s="31"/>
      <c r="AE952" s="31"/>
      <c r="AR952" s="130" t="s">
        <v>323</v>
      </c>
      <c r="AT952" s="130" t="s">
        <v>170</v>
      </c>
      <c r="AU952" s="130" t="s">
        <v>78</v>
      </c>
      <c r="AY952" s="19" t="s">
        <v>168</v>
      </c>
      <c r="BE952" s="131">
        <f>IF(N952="základní",J952,0)</f>
        <v>0</v>
      </c>
      <c r="BF952" s="131">
        <f>IF(N952="snížená",J952,0)</f>
        <v>0</v>
      </c>
      <c r="BG952" s="131">
        <f>IF(N952="zákl. přenesená",J952,0)</f>
        <v>0</v>
      </c>
      <c r="BH952" s="131">
        <f>IF(N952="sníž. přenesená",J952,0)</f>
        <v>0</v>
      </c>
      <c r="BI952" s="131">
        <f>IF(N952="nulová",J952,0)</f>
        <v>0</v>
      </c>
      <c r="BJ952" s="19" t="s">
        <v>76</v>
      </c>
      <c r="BK952" s="131">
        <f>ROUND(I952*H952,2)</f>
        <v>0</v>
      </c>
      <c r="BL952" s="19" t="s">
        <v>323</v>
      </c>
      <c r="BM952" s="130" t="s">
        <v>2797</v>
      </c>
    </row>
    <row r="953" spans="1:47" s="2" customFormat="1" ht="12">
      <c r="A953" s="273"/>
      <c r="B953" s="276"/>
      <c r="C953" s="273"/>
      <c r="D953" s="304" t="s">
        <v>177</v>
      </c>
      <c r="E953" s="273"/>
      <c r="F953" s="305" t="s">
        <v>2798</v>
      </c>
      <c r="G953" s="273"/>
      <c r="H953" s="273"/>
      <c r="I953" s="263"/>
      <c r="J953" s="273"/>
      <c r="K953" s="273"/>
      <c r="L953" s="32"/>
      <c r="M953" s="132"/>
      <c r="N953" s="133"/>
      <c r="O953" s="50"/>
      <c r="P953" s="50"/>
      <c r="Q953" s="50"/>
      <c r="R953" s="50"/>
      <c r="S953" s="50"/>
      <c r="T953" s="51"/>
      <c r="U953" s="31"/>
      <c r="V953" s="31"/>
      <c r="W953" s="31"/>
      <c r="X953" s="31"/>
      <c r="Y953" s="31"/>
      <c r="Z953" s="31"/>
      <c r="AA953" s="31"/>
      <c r="AB953" s="31"/>
      <c r="AC953" s="31"/>
      <c r="AD953" s="31"/>
      <c r="AE953" s="31"/>
      <c r="AT953" s="19" t="s">
        <v>177</v>
      </c>
      <c r="AU953" s="19" t="s">
        <v>78</v>
      </c>
    </row>
    <row r="954" spans="1:51" s="13" customFormat="1" ht="12">
      <c r="A954" s="306"/>
      <c r="B954" s="307"/>
      <c r="C954" s="306"/>
      <c r="D954" s="308" t="s">
        <v>179</v>
      </c>
      <c r="E954" s="309" t="s">
        <v>3</v>
      </c>
      <c r="F954" s="310" t="s">
        <v>2139</v>
      </c>
      <c r="G954" s="306"/>
      <c r="H954" s="309" t="s">
        <v>3</v>
      </c>
      <c r="I954" s="267"/>
      <c r="J954" s="306"/>
      <c r="K954" s="306"/>
      <c r="L954" s="134"/>
      <c r="M954" s="136"/>
      <c r="N954" s="137"/>
      <c r="O954" s="137"/>
      <c r="P954" s="137"/>
      <c r="Q954" s="137"/>
      <c r="R954" s="137"/>
      <c r="S954" s="137"/>
      <c r="T954" s="138"/>
      <c r="AT954" s="135" t="s">
        <v>179</v>
      </c>
      <c r="AU954" s="135" t="s">
        <v>78</v>
      </c>
      <c r="AV954" s="13" t="s">
        <v>76</v>
      </c>
      <c r="AW954" s="13" t="s">
        <v>30</v>
      </c>
      <c r="AX954" s="13" t="s">
        <v>68</v>
      </c>
      <c r="AY954" s="135" t="s">
        <v>168</v>
      </c>
    </row>
    <row r="955" spans="1:51" s="14" customFormat="1" ht="12">
      <c r="A955" s="311"/>
      <c r="B955" s="312"/>
      <c r="C955" s="311"/>
      <c r="D955" s="308" t="s">
        <v>179</v>
      </c>
      <c r="E955" s="313" t="s">
        <v>3</v>
      </c>
      <c r="F955" s="314" t="s">
        <v>76</v>
      </c>
      <c r="G955" s="311"/>
      <c r="H955" s="315">
        <v>1</v>
      </c>
      <c r="I955" s="268"/>
      <c r="J955" s="311"/>
      <c r="K955" s="311"/>
      <c r="L955" s="139"/>
      <c r="M955" s="141"/>
      <c r="N955" s="142"/>
      <c r="O955" s="142"/>
      <c r="P955" s="142"/>
      <c r="Q955" s="142"/>
      <c r="R955" s="142"/>
      <c r="S955" s="142"/>
      <c r="T955" s="143"/>
      <c r="AT955" s="140" t="s">
        <v>179</v>
      </c>
      <c r="AU955" s="140" t="s">
        <v>78</v>
      </c>
      <c r="AV955" s="14" t="s">
        <v>78</v>
      </c>
      <c r="AW955" s="14" t="s">
        <v>30</v>
      </c>
      <c r="AX955" s="14" t="s">
        <v>76</v>
      </c>
      <c r="AY955" s="140" t="s">
        <v>168</v>
      </c>
    </row>
    <row r="956" spans="1:65" s="2" customFormat="1" ht="16.5" customHeight="1">
      <c r="A956" s="273"/>
      <c r="B956" s="276"/>
      <c r="C956" s="326" t="s">
        <v>1275</v>
      </c>
      <c r="D956" s="326" t="s">
        <v>332</v>
      </c>
      <c r="E956" s="327" t="s">
        <v>2799</v>
      </c>
      <c r="F956" s="328" t="s">
        <v>2800</v>
      </c>
      <c r="G956" s="329" t="s">
        <v>326</v>
      </c>
      <c r="H956" s="330">
        <v>1</v>
      </c>
      <c r="I956" s="272"/>
      <c r="J956" s="331">
        <f>ROUND(I956*H956,2)</f>
        <v>0</v>
      </c>
      <c r="K956" s="328" t="s">
        <v>3</v>
      </c>
      <c r="L956" s="154"/>
      <c r="M956" s="155" t="s">
        <v>3</v>
      </c>
      <c r="N956" s="156" t="s">
        <v>39</v>
      </c>
      <c r="O956" s="128">
        <v>0</v>
      </c>
      <c r="P956" s="128">
        <f>O956*H956</f>
        <v>0</v>
      </c>
      <c r="Q956" s="128">
        <v>0.0072</v>
      </c>
      <c r="R956" s="128">
        <f>Q956*H956</f>
        <v>0.0072</v>
      </c>
      <c r="S956" s="128">
        <v>0</v>
      </c>
      <c r="T956" s="129">
        <f>S956*H956</f>
        <v>0</v>
      </c>
      <c r="U956" s="31"/>
      <c r="V956" s="31"/>
      <c r="W956" s="31"/>
      <c r="X956" s="31"/>
      <c r="Y956" s="31"/>
      <c r="Z956" s="31"/>
      <c r="AA956" s="31"/>
      <c r="AB956" s="31"/>
      <c r="AC956" s="31"/>
      <c r="AD956" s="31"/>
      <c r="AE956" s="31"/>
      <c r="AR956" s="130" t="s">
        <v>440</v>
      </c>
      <c r="AT956" s="130" t="s">
        <v>332</v>
      </c>
      <c r="AU956" s="130" t="s">
        <v>78</v>
      </c>
      <c r="AY956" s="19" t="s">
        <v>168</v>
      </c>
      <c r="BE956" s="131">
        <f>IF(N956="základní",J956,0)</f>
        <v>0</v>
      </c>
      <c r="BF956" s="131">
        <f>IF(N956="snížená",J956,0)</f>
        <v>0</v>
      </c>
      <c r="BG956" s="131">
        <f>IF(N956="zákl. přenesená",J956,0)</f>
        <v>0</v>
      </c>
      <c r="BH956" s="131">
        <f>IF(N956="sníž. přenesená",J956,0)</f>
        <v>0</v>
      </c>
      <c r="BI956" s="131">
        <f>IF(N956="nulová",J956,0)</f>
        <v>0</v>
      </c>
      <c r="BJ956" s="19" t="s">
        <v>76</v>
      </c>
      <c r="BK956" s="131">
        <f>ROUND(I956*H956,2)</f>
        <v>0</v>
      </c>
      <c r="BL956" s="19" t="s">
        <v>323</v>
      </c>
      <c r="BM956" s="130" t="s">
        <v>2801</v>
      </c>
    </row>
    <row r="957" spans="1:65" s="2" customFormat="1" ht="24.2" customHeight="1">
      <c r="A957" s="273"/>
      <c r="B957" s="276"/>
      <c r="C957" s="298" t="s">
        <v>1282</v>
      </c>
      <c r="D957" s="298" t="s">
        <v>170</v>
      </c>
      <c r="E957" s="299" t="s">
        <v>2802</v>
      </c>
      <c r="F957" s="300" t="s">
        <v>2803</v>
      </c>
      <c r="G957" s="301" t="s">
        <v>824</v>
      </c>
      <c r="H957" s="302">
        <v>402.445</v>
      </c>
      <c r="I957" s="266"/>
      <c r="J957" s="303">
        <f>ROUND(I957*H957,2)</f>
        <v>0</v>
      </c>
      <c r="K957" s="300" t="s">
        <v>174</v>
      </c>
      <c r="L957" s="32"/>
      <c r="M957" s="126" t="s">
        <v>3</v>
      </c>
      <c r="N957" s="127" t="s">
        <v>39</v>
      </c>
      <c r="O957" s="128">
        <v>0</v>
      </c>
      <c r="P957" s="128">
        <f>O957*H957</f>
        <v>0</v>
      </c>
      <c r="Q957" s="128">
        <v>0</v>
      </c>
      <c r="R957" s="128">
        <f>Q957*H957</f>
        <v>0</v>
      </c>
      <c r="S957" s="128">
        <v>0</v>
      </c>
      <c r="T957" s="129">
        <f>S957*H957</f>
        <v>0</v>
      </c>
      <c r="U957" s="31"/>
      <c r="V957" s="31"/>
      <c r="W957" s="31"/>
      <c r="X957" s="31"/>
      <c r="Y957" s="31"/>
      <c r="Z957" s="31"/>
      <c r="AA957" s="31"/>
      <c r="AB957" s="31"/>
      <c r="AC957" s="31"/>
      <c r="AD957" s="31"/>
      <c r="AE957" s="31"/>
      <c r="AR957" s="130" t="s">
        <v>323</v>
      </c>
      <c r="AT957" s="130" t="s">
        <v>170</v>
      </c>
      <c r="AU957" s="130" t="s">
        <v>78</v>
      </c>
      <c r="AY957" s="19" t="s">
        <v>168</v>
      </c>
      <c r="BE957" s="131">
        <f>IF(N957="základní",J957,0)</f>
        <v>0</v>
      </c>
      <c r="BF957" s="131">
        <f>IF(N957="snížená",J957,0)</f>
        <v>0</v>
      </c>
      <c r="BG957" s="131">
        <f>IF(N957="zákl. přenesená",J957,0)</f>
        <v>0</v>
      </c>
      <c r="BH957" s="131">
        <f>IF(N957="sníž. přenesená",J957,0)</f>
        <v>0</v>
      </c>
      <c r="BI957" s="131">
        <f>IF(N957="nulová",J957,0)</f>
        <v>0</v>
      </c>
      <c r="BJ957" s="19" t="s">
        <v>76</v>
      </c>
      <c r="BK957" s="131">
        <f>ROUND(I957*H957,2)</f>
        <v>0</v>
      </c>
      <c r="BL957" s="19" t="s">
        <v>323</v>
      </c>
      <c r="BM957" s="130" t="s">
        <v>2804</v>
      </c>
    </row>
    <row r="958" spans="1:47" s="2" customFormat="1" ht="12">
      <c r="A958" s="273"/>
      <c r="B958" s="276"/>
      <c r="C958" s="273"/>
      <c r="D958" s="304" t="s">
        <v>177</v>
      </c>
      <c r="E958" s="273"/>
      <c r="F958" s="305" t="s">
        <v>2805</v>
      </c>
      <c r="G958" s="273"/>
      <c r="H958" s="273"/>
      <c r="I958" s="263"/>
      <c r="J958" s="273"/>
      <c r="K958" s="273"/>
      <c r="L958" s="32"/>
      <c r="M958" s="132"/>
      <c r="N958" s="133"/>
      <c r="O958" s="50"/>
      <c r="P958" s="50"/>
      <c r="Q958" s="50"/>
      <c r="R958" s="50"/>
      <c r="S958" s="50"/>
      <c r="T958" s="51"/>
      <c r="U958" s="31"/>
      <c r="V958" s="31"/>
      <c r="W958" s="31"/>
      <c r="X958" s="31"/>
      <c r="Y958" s="31"/>
      <c r="Z958" s="31"/>
      <c r="AA958" s="31"/>
      <c r="AB958" s="31"/>
      <c r="AC958" s="31"/>
      <c r="AD958" s="31"/>
      <c r="AE958" s="31"/>
      <c r="AT958" s="19" t="s">
        <v>177</v>
      </c>
      <c r="AU958" s="19" t="s">
        <v>78</v>
      </c>
    </row>
    <row r="959" spans="1:63" s="12" customFormat="1" ht="22.9" customHeight="1">
      <c r="A959" s="291"/>
      <c r="B959" s="292"/>
      <c r="C959" s="291"/>
      <c r="D959" s="293" t="s">
        <v>67</v>
      </c>
      <c r="E959" s="296" t="s">
        <v>2806</v>
      </c>
      <c r="F959" s="296" t="s">
        <v>95</v>
      </c>
      <c r="G959" s="291"/>
      <c r="H959" s="291"/>
      <c r="I959" s="271"/>
      <c r="J959" s="297">
        <f>BK959</f>
        <v>0</v>
      </c>
      <c r="K959" s="291"/>
      <c r="L959" s="118"/>
      <c r="M959" s="120"/>
      <c r="N959" s="121"/>
      <c r="O959" s="121"/>
      <c r="P959" s="122">
        <f>SUM(P960:P966)</f>
        <v>4.2299999999999995</v>
      </c>
      <c r="Q959" s="121"/>
      <c r="R959" s="122">
        <f>SUM(R960:R966)</f>
        <v>0.0022</v>
      </c>
      <c r="S959" s="121"/>
      <c r="T959" s="123">
        <f>SUM(T960:T966)</f>
        <v>0</v>
      </c>
      <c r="AR959" s="119" t="s">
        <v>78</v>
      </c>
      <c r="AT959" s="124" t="s">
        <v>67</v>
      </c>
      <c r="AU959" s="124" t="s">
        <v>76</v>
      </c>
      <c r="AY959" s="119" t="s">
        <v>168</v>
      </c>
      <c r="BK959" s="125">
        <f>SUM(BK960:BK966)</f>
        <v>0</v>
      </c>
    </row>
    <row r="960" spans="1:65" s="2" customFormat="1" ht="16.5" customHeight="1">
      <c r="A960" s="273"/>
      <c r="B960" s="276"/>
      <c r="C960" s="298" t="s">
        <v>1287</v>
      </c>
      <c r="D960" s="298" t="s">
        <v>170</v>
      </c>
      <c r="E960" s="299" t="s">
        <v>2807</v>
      </c>
      <c r="F960" s="300" t="s">
        <v>2808</v>
      </c>
      <c r="G960" s="301" t="s">
        <v>326</v>
      </c>
      <c r="H960" s="302">
        <v>5</v>
      </c>
      <c r="I960" s="266"/>
      <c r="J960" s="303">
        <f>ROUND(I960*H960,2)</f>
        <v>0</v>
      </c>
      <c r="K960" s="300" t="s">
        <v>174</v>
      </c>
      <c r="L960" s="32"/>
      <c r="M960" s="126" t="s">
        <v>3</v>
      </c>
      <c r="N960" s="127" t="s">
        <v>39</v>
      </c>
      <c r="O960" s="128">
        <v>0.846</v>
      </c>
      <c r="P960" s="128">
        <f>O960*H960</f>
        <v>4.2299999999999995</v>
      </c>
      <c r="Q960" s="128">
        <v>0</v>
      </c>
      <c r="R960" s="128">
        <f>Q960*H960</f>
        <v>0</v>
      </c>
      <c r="S960" s="128">
        <v>0</v>
      </c>
      <c r="T960" s="129">
        <f>S960*H960</f>
        <v>0</v>
      </c>
      <c r="U960" s="31"/>
      <c r="V960" s="31"/>
      <c r="W960" s="31"/>
      <c r="X960" s="31"/>
      <c r="Y960" s="31"/>
      <c r="Z960" s="31"/>
      <c r="AA960" s="31"/>
      <c r="AB960" s="31"/>
      <c r="AC960" s="31"/>
      <c r="AD960" s="31"/>
      <c r="AE960" s="31"/>
      <c r="AR960" s="130" t="s">
        <v>323</v>
      </c>
      <c r="AT960" s="130" t="s">
        <v>170</v>
      </c>
      <c r="AU960" s="130" t="s">
        <v>78</v>
      </c>
      <c r="AY960" s="19" t="s">
        <v>168</v>
      </c>
      <c r="BE960" s="131">
        <f>IF(N960="základní",J960,0)</f>
        <v>0</v>
      </c>
      <c r="BF960" s="131">
        <f>IF(N960="snížená",J960,0)</f>
        <v>0</v>
      </c>
      <c r="BG960" s="131">
        <f>IF(N960="zákl. přenesená",J960,0)</f>
        <v>0</v>
      </c>
      <c r="BH960" s="131">
        <f>IF(N960="sníž. přenesená",J960,0)</f>
        <v>0</v>
      </c>
      <c r="BI960" s="131">
        <f>IF(N960="nulová",J960,0)</f>
        <v>0</v>
      </c>
      <c r="BJ960" s="19" t="s">
        <v>76</v>
      </c>
      <c r="BK960" s="131">
        <f>ROUND(I960*H960,2)</f>
        <v>0</v>
      </c>
      <c r="BL960" s="19" t="s">
        <v>323</v>
      </c>
      <c r="BM960" s="130" t="s">
        <v>2809</v>
      </c>
    </row>
    <row r="961" spans="1:47" s="2" customFormat="1" ht="12">
      <c r="A961" s="273"/>
      <c r="B961" s="276"/>
      <c r="C961" s="273"/>
      <c r="D961" s="304" t="s">
        <v>177</v>
      </c>
      <c r="E961" s="273"/>
      <c r="F961" s="305" t="s">
        <v>2810</v>
      </c>
      <c r="G961" s="273"/>
      <c r="H961" s="273"/>
      <c r="I961" s="263"/>
      <c r="J961" s="273"/>
      <c r="K961" s="273"/>
      <c r="L961" s="32"/>
      <c r="M961" s="132"/>
      <c r="N961" s="133"/>
      <c r="O961" s="50"/>
      <c r="P961" s="50"/>
      <c r="Q961" s="50"/>
      <c r="R961" s="50"/>
      <c r="S961" s="50"/>
      <c r="T961" s="51"/>
      <c r="U961" s="31"/>
      <c r="V961" s="31"/>
      <c r="W961" s="31"/>
      <c r="X961" s="31"/>
      <c r="Y961" s="31"/>
      <c r="Z961" s="31"/>
      <c r="AA961" s="31"/>
      <c r="AB961" s="31"/>
      <c r="AC961" s="31"/>
      <c r="AD961" s="31"/>
      <c r="AE961" s="31"/>
      <c r="AT961" s="19" t="s">
        <v>177</v>
      </c>
      <c r="AU961" s="19" t="s">
        <v>78</v>
      </c>
    </row>
    <row r="962" spans="1:51" s="13" customFormat="1" ht="12">
      <c r="A962" s="306"/>
      <c r="B962" s="307"/>
      <c r="C962" s="306"/>
      <c r="D962" s="308" t="s">
        <v>179</v>
      </c>
      <c r="E962" s="309" t="s">
        <v>3</v>
      </c>
      <c r="F962" s="310" t="s">
        <v>2811</v>
      </c>
      <c r="G962" s="306"/>
      <c r="H962" s="309" t="s">
        <v>3</v>
      </c>
      <c r="I962" s="267"/>
      <c r="J962" s="306"/>
      <c r="K962" s="306"/>
      <c r="L962" s="134"/>
      <c r="M962" s="136"/>
      <c r="N962" s="137"/>
      <c r="O962" s="137"/>
      <c r="P962" s="137"/>
      <c r="Q962" s="137"/>
      <c r="R962" s="137"/>
      <c r="S962" s="137"/>
      <c r="T962" s="138"/>
      <c r="AT962" s="135" t="s">
        <v>179</v>
      </c>
      <c r="AU962" s="135" t="s">
        <v>78</v>
      </c>
      <c r="AV962" s="13" t="s">
        <v>76</v>
      </c>
      <c r="AW962" s="13" t="s">
        <v>30</v>
      </c>
      <c r="AX962" s="13" t="s">
        <v>68</v>
      </c>
      <c r="AY962" s="135" t="s">
        <v>168</v>
      </c>
    </row>
    <row r="963" spans="1:51" s="14" customFormat="1" ht="12">
      <c r="A963" s="311"/>
      <c r="B963" s="312"/>
      <c r="C963" s="311"/>
      <c r="D963" s="308" t="s">
        <v>179</v>
      </c>
      <c r="E963" s="313" t="s">
        <v>3</v>
      </c>
      <c r="F963" s="314" t="s">
        <v>216</v>
      </c>
      <c r="G963" s="311"/>
      <c r="H963" s="315">
        <v>5</v>
      </c>
      <c r="I963" s="268"/>
      <c r="J963" s="311"/>
      <c r="K963" s="311"/>
      <c r="L963" s="139"/>
      <c r="M963" s="141"/>
      <c r="N963" s="142"/>
      <c r="O963" s="142"/>
      <c r="P963" s="142"/>
      <c r="Q963" s="142"/>
      <c r="R963" s="142"/>
      <c r="S963" s="142"/>
      <c r="T963" s="143"/>
      <c r="AT963" s="140" t="s">
        <v>179</v>
      </c>
      <c r="AU963" s="140" t="s">
        <v>78</v>
      </c>
      <c r="AV963" s="14" t="s">
        <v>78</v>
      </c>
      <c r="AW963" s="14" t="s">
        <v>30</v>
      </c>
      <c r="AX963" s="14" t="s">
        <v>76</v>
      </c>
      <c r="AY963" s="140" t="s">
        <v>168</v>
      </c>
    </row>
    <row r="964" spans="1:65" s="2" customFormat="1" ht="16.5" customHeight="1">
      <c r="A964" s="273"/>
      <c r="B964" s="276"/>
      <c r="C964" s="326" t="s">
        <v>1309</v>
      </c>
      <c r="D964" s="326" t="s">
        <v>332</v>
      </c>
      <c r="E964" s="327" t="s">
        <v>2812</v>
      </c>
      <c r="F964" s="328" t="s">
        <v>2813</v>
      </c>
      <c r="G964" s="329" t="s">
        <v>326</v>
      </c>
      <c r="H964" s="330">
        <v>5</v>
      </c>
      <c r="I964" s="272"/>
      <c r="J964" s="331">
        <f>ROUND(I964*H964,2)</f>
        <v>0</v>
      </c>
      <c r="K964" s="328" t="s">
        <v>174</v>
      </c>
      <c r="L964" s="154"/>
      <c r="M964" s="155" t="s">
        <v>3</v>
      </c>
      <c r="N964" s="156" t="s">
        <v>39</v>
      </c>
      <c r="O964" s="128">
        <v>0</v>
      </c>
      <c r="P964" s="128">
        <f>O964*H964</f>
        <v>0</v>
      </c>
      <c r="Q964" s="128">
        <v>0.00044</v>
      </c>
      <c r="R964" s="128">
        <f>Q964*H964</f>
        <v>0.0022</v>
      </c>
      <c r="S964" s="128">
        <v>0</v>
      </c>
      <c r="T964" s="129">
        <f>S964*H964</f>
        <v>0</v>
      </c>
      <c r="U964" s="31"/>
      <c r="V964" s="31"/>
      <c r="W964" s="31"/>
      <c r="X964" s="31"/>
      <c r="Y964" s="31"/>
      <c r="Z964" s="31"/>
      <c r="AA964" s="31"/>
      <c r="AB964" s="31"/>
      <c r="AC964" s="31"/>
      <c r="AD964" s="31"/>
      <c r="AE964" s="31"/>
      <c r="AR964" s="130" t="s">
        <v>440</v>
      </c>
      <c r="AT964" s="130" t="s">
        <v>332</v>
      </c>
      <c r="AU964" s="130" t="s">
        <v>78</v>
      </c>
      <c r="AY964" s="19" t="s">
        <v>168</v>
      </c>
      <c r="BE964" s="131">
        <f>IF(N964="základní",J964,0)</f>
        <v>0</v>
      </c>
      <c r="BF964" s="131">
        <f>IF(N964="snížená",J964,0)</f>
        <v>0</v>
      </c>
      <c r="BG964" s="131">
        <f>IF(N964="zákl. přenesená",J964,0)</f>
        <v>0</v>
      </c>
      <c r="BH964" s="131">
        <f>IF(N964="sníž. přenesená",J964,0)</f>
        <v>0</v>
      </c>
      <c r="BI964" s="131">
        <f>IF(N964="nulová",J964,0)</f>
        <v>0</v>
      </c>
      <c r="BJ964" s="19" t="s">
        <v>76</v>
      </c>
      <c r="BK964" s="131">
        <f>ROUND(I964*H964,2)</f>
        <v>0</v>
      </c>
      <c r="BL964" s="19" t="s">
        <v>323</v>
      </c>
      <c r="BM964" s="130" t="s">
        <v>2814</v>
      </c>
    </row>
    <row r="965" spans="1:65" s="2" customFormat="1" ht="24.2" customHeight="1">
      <c r="A965" s="273"/>
      <c r="B965" s="276"/>
      <c r="C965" s="298" t="s">
        <v>1317</v>
      </c>
      <c r="D965" s="298" t="s">
        <v>170</v>
      </c>
      <c r="E965" s="299" t="s">
        <v>2815</v>
      </c>
      <c r="F965" s="300" t="s">
        <v>2816</v>
      </c>
      <c r="G965" s="301" t="s">
        <v>824</v>
      </c>
      <c r="H965" s="302">
        <v>64.05</v>
      </c>
      <c r="I965" s="266"/>
      <c r="J965" s="303">
        <f>ROUND(I965*H965,2)</f>
        <v>0</v>
      </c>
      <c r="K965" s="300" t="s">
        <v>174</v>
      </c>
      <c r="L965" s="32"/>
      <c r="M965" s="126" t="s">
        <v>3</v>
      </c>
      <c r="N965" s="127" t="s">
        <v>39</v>
      </c>
      <c r="O965" s="128">
        <v>0</v>
      </c>
      <c r="P965" s="128">
        <f>O965*H965</f>
        <v>0</v>
      </c>
      <c r="Q965" s="128">
        <v>0</v>
      </c>
      <c r="R965" s="128">
        <f>Q965*H965</f>
        <v>0</v>
      </c>
      <c r="S965" s="128">
        <v>0</v>
      </c>
      <c r="T965" s="129">
        <f>S965*H965</f>
        <v>0</v>
      </c>
      <c r="U965" s="31"/>
      <c r="V965" s="31"/>
      <c r="W965" s="31"/>
      <c r="X965" s="31"/>
      <c r="Y965" s="31"/>
      <c r="Z965" s="31"/>
      <c r="AA965" s="31"/>
      <c r="AB965" s="31"/>
      <c r="AC965" s="31"/>
      <c r="AD965" s="31"/>
      <c r="AE965" s="31"/>
      <c r="AR965" s="130" t="s">
        <v>323</v>
      </c>
      <c r="AT965" s="130" t="s">
        <v>170</v>
      </c>
      <c r="AU965" s="130" t="s">
        <v>78</v>
      </c>
      <c r="AY965" s="19" t="s">
        <v>168</v>
      </c>
      <c r="BE965" s="131">
        <f>IF(N965="základní",J965,0)</f>
        <v>0</v>
      </c>
      <c r="BF965" s="131">
        <f>IF(N965="snížená",J965,0)</f>
        <v>0</v>
      </c>
      <c r="BG965" s="131">
        <f>IF(N965="zákl. přenesená",J965,0)</f>
        <v>0</v>
      </c>
      <c r="BH965" s="131">
        <f>IF(N965="sníž. přenesená",J965,0)</f>
        <v>0</v>
      </c>
      <c r="BI965" s="131">
        <f>IF(N965="nulová",J965,0)</f>
        <v>0</v>
      </c>
      <c r="BJ965" s="19" t="s">
        <v>76</v>
      </c>
      <c r="BK965" s="131">
        <f>ROUND(I965*H965,2)</f>
        <v>0</v>
      </c>
      <c r="BL965" s="19" t="s">
        <v>323</v>
      </c>
      <c r="BM965" s="130" t="s">
        <v>2817</v>
      </c>
    </row>
    <row r="966" spans="1:47" s="2" customFormat="1" ht="12">
      <c r="A966" s="273"/>
      <c r="B966" s="276"/>
      <c r="C966" s="273"/>
      <c r="D966" s="304" t="s">
        <v>177</v>
      </c>
      <c r="E966" s="273"/>
      <c r="F966" s="305" t="s">
        <v>2818</v>
      </c>
      <c r="G966" s="273"/>
      <c r="H966" s="273"/>
      <c r="I966" s="263"/>
      <c r="J966" s="273"/>
      <c r="K966" s="273"/>
      <c r="L966" s="32"/>
      <c r="M966" s="132"/>
      <c r="N966" s="133"/>
      <c r="O966" s="50"/>
      <c r="P966" s="50"/>
      <c r="Q966" s="50"/>
      <c r="R966" s="50"/>
      <c r="S966" s="50"/>
      <c r="T966" s="51"/>
      <c r="U966" s="31"/>
      <c r="V966" s="31"/>
      <c r="W966" s="31"/>
      <c r="X966" s="31"/>
      <c r="Y966" s="31"/>
      <c r="Z966" s="31"/>
      <c r="AA966" s="31"/>
      <c r="AB966" s="31"/>
      <c r="AC966" s="31"/>
      <c r="AD966" s="31"/>
      <c r="AE966" s="31"/>
      <c r="AT966" s="19" t="s">
        <v>177</v>
      </c>
      <c r="AU966" s="19" t="s">
        <v>78</v>
      </c>
    </row>
    <row r="967" spans="1:63" s="12" customFormat="1" ht="22.9" customHeight="1">
      <c r="A967" s="291"/>
      <c r="B967" s="292"/>
      <c r="C967" s="291"/>
      <c r="D967" s="293" t="s">
        <v>67</v>
      </c>
      <c r="E967" s="296" t="s">
        <v>1169</v>
      </c>
      <c r="F967" s="296" t="s">
        <v>1170</v>
      </c>
      <c r="G967" s="291"/>
      <c r="H967" s="291"/>
      <c r="I967" s="271"/>
      <c r="J967" s="297">
        <f>BK967</f>
        <v>0</v>
      </c>
      <c r="K967" s="291"/>
      <c r="L967" s="118"/>
      <c r="M967" s="120"/>
      <c r="N967" s="121"/>
      <c r="O967" s="121"/>
      <c r="P967" s="122">
        <f>SUM(P968:P1006)</f>
        <v>30.818672000000003</v>
      </c>
      <c r="Q967" s="121"/>
      <c r="R967" s="122">
        <f>SUM(R968:R1006)</f>
        <v>0.72505414</v>
      </c>
      <c r="S967" s="121"/>
      <c r="T967" s="123">
        <f>SUM(T968:T1006)</f>
        <v>0</v>
      </c>
      <c r="AR967" s="119" t="s">
        <v>78</v>
      </c>
      <c r="AT967" s="124" t="s">
        <v>67</v>
      </c>
      <c r="AU967" s="124" t="s">
        <v>76</v>
      </c>
      <c r="AY967" s="119" t="s">
        <v>168</v>
      </c>
      <c r="BK967" s="125">
        <f>SUM(BK968:BK1006)</f>
        <v>0</v>
      </c>
    </row>
    <row r="968" spans="1:65" s="2" customFormat="1" ht="21.75" customHeight="1">
      <c r="A968" s="273"/>
      <c r="B968" s="276"/>
      <c r="C968" s="298" t="s">
        <v>1321</v>
      </c>
      <c r="D968" s="298" t="s">
        <v>170</v>
      </c>
      <c r="E968" s="299" t="s">
        <v>1353</v>
      </c>
      <c r="F968" s="300" t="s">
        <v>1354</v>
      </c>
      <c r="G968" s="301" t="s">
        <v>335</v>
      </c>
      <c r="H968" s="302">
        <v>44.1</v>
      </c>
      <c r="I968" s="266"/>
      <c r="J968" s="303">
        <f>ROUND(I968*H968,2)</f>
        <v>0</v>
      </c>
      <c r="K968" s="300" t="s">
        <v>174</v>
      </c>
      <c r="L968" s="32"/>
      <c r="M968" s="126" t="s">
        <v>3</v>
      </c>
      <c r="N968" s="127" t="s">
        <v>39</v>
      </c>
      <c r="O968" s="128">
        <v>0.552</v>
      </c>
      <c r="P968" s="128">
        <f>O968*H968</f>
        <v>24.343200000000003</v>
      </c>
      <c r="Q968" s="128">
        <v>0</v>
      </c>
      <c r="R968" s="128">
        <f>Q968*H968</f>
        <v>0</v>
      </c>
      <c r="S968" s="128">
        <v>0</v>
      </c>
      <c r="T968" s="129">
        <f>S968*H968</f>
        <v>0</v>
      </c>
      <c r="U968" s="31"/>
      <c r="V968" s="31"/>
      <c r="W968" s="31"/>
      <c r="X968" s="31"/>
      <c r="Y968" s="31"/>
      <c r="Z968" s="31"/>
      <c r="AA968" s="31"/>
      <c r="AB968" s="31"/>
      <c r="AC968" s="31"/>
      <c r="AD968" s="31"/>
      <c r="AE968" s="31"/>
      <c r="AR968" s="130" t="s">
        <v>323</v>
      </c>
      <c r="AT968" s="130" t="s">
        <v>170</v>
      </c>
      <c r="AU968" s="130" t="s">
        <v>78</v>
      </c>
      <c r="AY968" s="19" t="s">
        <v>168</v>
      </c>
      <c r="BE968" s="131">
        <f>IF(N968="základní",J968,0)</f>
        <v>0</v>
      </c>
      <c r="BF968" s="131">
        <f>IF(N968="snížená",J968,0)</f>
        <v>0</v>
      </c>
      <c r="BG968" s="131">
        <f>IF(N968="zákl. přenesená",J968,0)</f>
        <v>0</v>
      </c>
      <c r="BH968" s="131">
        <f>IF(N968="sníž. přenesená",J968,0)</f>
        <v>0</v>
      </c>
      <c r="BI968" s="131">
        <f>IF(N968="nulová",J968,0)</f>
        <v>0</v>
      </c>
      <c r="BJ968" s="19" t="s">
        <v>76</v>
      </c>
      <c r="BK968" s="131">
        <f>ROUND(I968*H968,2)</f>
        <v>0</v>
      </c>
      <c r="BL968" s="19" t="s">
        <v>323</v>
      </c>
      <c r="BM968" s="130" t="s">
        <v>2819</v>
      </c>
    </row>
    <row r="969" spans="1:47" s="2" customFormat="1" ht="12">
      <c r="A969" s="273"/>
      <c r="B969" s="276"/>
      <c r="C969" s="273"/>
      <c r="D969" s="304" t="s">
        <v>177</v>
      </c>
      <c r="E969" s="273"/>
      <c r="F969" s="305" t="s">
        <v>1356</v>
      </c>
      <c r="G969" s="273"/>
      <c r="H969" s="273"/>
      <c r="I969" s="263"/>
      <c r="J969" s="273"/>
      <c r="K969" s="273"/>
      <c r="L969" s="32"/>
      <c r="M969" s="132"/>
      <c r="N969" s="133"/>
      <c r="O969" s="50"/>
      <c r="P969" s="50"/>
      <c r="Q969" s="50"/>
      <c r="R969" s="50"/>
      <c r="S969" s="50"/>
      <c r="T969" s="51"/>
      <c r="U969" s="31"/>
      <c r="V969" s="31"/>
      <c r="W969" s="31"/>
      <c r="X969" s="31"/>
      <c r="Y969" s="31"/>
      <c r="Z969" s="31"/>
      <c r="AA969" s="31"/>
      <c r="AB969" s="31"/>
      <c r="AC969" s="31"/>
      <c r="AD969" s="31"/>
      <c r="AE969" s="31"/>
      <c r="AT969" s="19" t="s">
        <v>177</v>
      </c>
      <c r="AU969" s="19" t="s">
        <v>78</v>
      </c>
    </row>
    <row r="970" spans="1:51" s="13" customFormat="1" ht="12">
      <c r="A970" s="306"/>
      <c r="B970" s="307"/>
      <c r="C970" s="306"/>
      <c r="D970" s="308" t="s">
        <v>179</v>
      </c>
      <c r="E970" s="309" t="s">
        <v>3</v>
      </c>
      <c r="F970" s="310" t="s">
        <v>2820</v>
      </c>
      <c r="G970" s="306"/>
      <c r="H970" s="309" t="s">
        <v>3</v>
      </c>
      <c r="I970" s="267"/>
      <c r="J970" s="306"/>
      <c r="K970" s="306"/>
      <c r="L970" s="134"/>
      <c r="M970" s="136"/>
      <c r="N970" s="137"/>
      <c r="O970" s="137"/>
      <c r="P970" s="137"/>
      <c r="Q970" s="137"/>
      <c r="R970" s="137"/>
      <c r="S970" s="137"/>
      <c r="T970" s="138"/>
      <c r="AT970" s="135" t="s">
        <v>179</v>
      </c>
      <c r="AU970" s="135" t="s">
        <v>78</v>
      </c>
      <c r="AV970" s="13" t="s">
        <v>76</v>
      </c>
      <c r="AW970" s="13" t="s">
        <v>30</v>
      </c>
      <c r="AX970" s="13" t="s">
        <v>68</v>
      </c>
      <c r="AY970" s="135" t="s">
        <v>168</v>
      </c>
    </row>
    <row r="971" spans="1:51" s="13" customFormat="1" ht="12">
      <c r="A971" s="306"/>
      <c r="B971" s="307"/>
      <c r="C971" s="306"/>
      <c r="D971" s="308" t="s">
        <v>179</v>
      </c>
      <c r="E971" s="309" t="s">
        <v>3</v>
      </c>
      <c r="F971" s="310" t="s">
        <v>2821</v>
      </c>
      <c r="G971" s="306"/>
      <c r="H971" s="309" t="s">
        <v>3</v>
      </c>
      <c r="I971" s="267"/>
      <c r="J971" s="306"/>
      <c r="K971" s="306"/>
      <c r="L971" s="134"/>
      <c r="M971" s="136"/>
      <c r="N971" s="137"/>
      <c r="O971" s="137"/>
      <c r="P971" s="137"/>
      <c r="Q971" s="137"/>
      <c r="R971" s="137"/>
      <c r="S971" s="137"/>
      <c r="T971" s="138"/>
      <c r="AT971" s="135" t="s">
        <v>179</v>
      </c>
      <c r="AU971" s="135" t="s">
        <v>78</v>
      </c>
      <c r="AV971" s="13" t="s">
        <v>76</v>
      </c>
      <c r="AW971" s="13" t="s">
        <v>30</v>
      </c>
      <c r="AX971" s="13" t="s">
        <v>68</v>
      </c>
      <c r="AY971" s="135" t="s">
        <v>168</v>
      </c>
    </row>
    <row r="972" spans="1:51" s="14" customFormat="1" ht="12">
      <c r="A972" s="311"/>
      <c r="B972" s="312"/>
      <c r="C972" s="311"/>
      <c r="D972" s="308" t="s">
        <v>179</v>
      </c>
      <c r="E972" s="313" t="s">
        <v>3</v>
      </c>
      <c r="F972" s="314" t="s">
        <v>2822</v>
      </c>
      <c r="G972" s="311"/>
      <c r="H972" s="315">
        <v>8</v>
      </c>
      <c r="I972" s="268"/>
      <c r="J972" s="311"/>
      <c r="K972" s="311"/>
      <c r="L972" s="139"/>
      <c r="M972" s="141"/>
      <c r="N972" s="142"/>
      <c r="O972" s="142"/>
      <c r="P972" s="142"/>
      <c r="Q972" s="142"/>
      <c r="R972" s="142"/>
      <c r="S972" s="142"/>
      <c r="T972" s="143"/>
      <c r="AT972" s="140" t="s">
        <v>179</v>
      </c>
      <c r="AU972" s="140" t="s">
        <v>78</v>
      </c>
      <c r="AV972" s="14" t="s">
        <v>78</v>
      </c>
      <c r="AW972" s="14" t="s">
        <v>30</v>
      </c>
      <c r="AX972" s="14" t="s">
        <v>68</v>
      </c>
      <c r="AY972" s="140" t="s">
        <v>168</v>
      </c>
    </row>
    <row r="973" spans="1:51" s="14" customFormat="1" ht="12">
      <c r="A973" s="311"/>
      <c r="B973" s="312"/>
      <c r="C973" s="311"/>
      <c r="D973" s="308" t="s">
        <v>179</v>
      </c>
      <c r="E973" s="313" t="s">
        <v>3</v>
      </c>
      <c r="F973" s="314" t="s">
        <v>2823</v>
      </c>
      <c r="G973" s="311"/>
      <c r="H973" s="315">
        <v>19.2</v>
      </c>
      <c r="I973" s="268"/>
      <c r="J973" s="311"/>
      <c r="K973" s="311"/>
      <c r="L973" s="139"/>
      <c r="M973" s="141"/>
      <c r="N973" s="142"/>
      <c r="O973" s="142"/>
      <c r="P973" s="142"/>
      <c r="Q973" s="142"/>
      <c r="R973" s="142"/>
      <c r="S973" s="142"/>
      <c r="T973" s="143"/>
      <c r="AT973" s="140" t="s">
        <v>179</v>
      </c>
      <c r="AU973" s="140" t="s">
        <v>78</v>
      </c>
      <c r="AV973" s="14" t="s">
        <v>78</v>
      </c>
      <c r="AW973" s="14" t="s">
        <v>30</v>
      </c>
      <c r="AX973" s="14" t="s">
        <v>68</v>
      </c>
      <c r="AY973" s="140" t="s">
        <v>168</v>
      </c>
    </row>
    <row r="974" spans="1:51" s="14" customFormat="1" ht="12">
      <c r="A974" s="311"/>
      <c r="B974" s="312"/>
      <c r="C974" s="311"/>
      <c r="D974" s="308" t="s">
        <v>179</v>
      </c>
      <c r="E974" s="313" t="s">
        <v>3</v>
      </c>
      <c r="F974" s="314" t="s">
        <v>2824</v>
      </c>
      <c r="G974" s="311"/>
      <c r="H974" s="315">
        <v>12</v>
      </c>
      <c r="I974" s="268"/>
      <c r="J974" s="311"/>
      <c r="K974" s="311"/>
      <c r="L974" s="139"/>
      <c r="M974" s="141"/>
      <c r="N974" s="142"/>
      <c r="O974" s="142"/>
      <c r="P974" s="142"/>
      <c r="Q974" s="142"/>
      <c r="R974" s="142"/>
      <c r="S974" s="142"/>
      <c r="T974" s="143"/>
      <c r="AT974" s="140" t="s">
        <v>179</v>
      </c>
      <c r="AU974" s="140" t="s">
        <v>78</v>
      </c>
      <c r="AV974" s="14" t="s">
        <v>78</v>
      </c>
      <c r="AW974" s="14" t="s">
        <v>30</v>
      </c>
      <c r="AX974" s="14" t="s">
        <v>68</v>
      </c>
      <c r="AY974" s="140" t="s">
        <v>168</v>
      </c>
    </row>
    <row r="975" spans="1:51" s="16" customFormat="1" ht="12">
      <c r="A975" s="321"/>
      <c r="B975" s="322"/>
      <c r="C975" s="321"/>
      <c r="D975" s="308" t="s">
        <v>179</v>
      </c>
      <c r="E975" s="323" t="s">
        <v>3</v>
      </c>
      <c r="F975" s="324" t="s">
        <v>198</v>
      </c>
      <c r="G975" s="321"/>
      <c r="H975" s="325">
        <v>39.2</v>
      </c>
      <c r="I975" s="270"/>
      <c r="J975" s="321"/>
      <c r="K975" s="321"/>
      <c r="L975" s="149"/>
      <c r="M975" s="151"/>
      <c r="N975" s="152"/>
      <c r="O975" s="152"/>
      <c r="P975" s="152"/>
      <c r="Q975" s="152"/>
      <c r="R975" s="152"/>
      <c r="S975" s="152"/>
      <c r="T975" s="153"/>
      <c r="AT975" s="150" t="s">
        <v>179</v>
      </c>
      <c r="AU975" s="150" t="s">
        <v>78</v>
      </c>
      <c r="AV975" s="16" t="s">
        <v>199</v>
      </c>
      <c r="AW975" s="16" t="s">
        <v>30</v>
      </c>
      <c r="AX975" s="16" t="s">
        <v>68</v>
      </c>
      <c r="AY975" s="150" t="s">
        <v>168</v>
      </c>
    </row>
    <row r="976" spans="1:51" s="13" customFormat="1" ht="12">
      <c r="A976" s="306"/>
      <c r="B976" s="307"/>
      <c r="C976" s="306"/>
      <c r="D976" s="308" t="s">
        <v>179</v>
      </c>
      <c r="E976" s="309" t="s">
        <v>3</v>
      </c>
      <c r="F976" s="310" t="s">
        <v>2825</v>
      </c>
      <c r="G976" s="306"/>
      <c r="H976" s="309" t="s">
        <v>3</v>
      </c>
      <c r="I976" s="267"/>
      <c r="J976" s="306"/>
      <c r="K976" s="306"/>
      <c r="L976" s="134"/>
      <c r="M976" s="136"/>
      <c r="N976" s="137"/>
      <c r="O976" s="137"/>
      <c r="P976" s="137"/>
      <c r="Q976" s="137"/>
      <c r="R976" s="137"/>
      <c r="S976" s="137"/>
      <c r="T976" s="138"/>
      <c r="AT976" s="135" t="s">
        <v>179</v>
      </c>
      <c r="AU976" s="135" t="s">
        <v>78</v>
      </c>
      <c r="AV976" s="13" t="s">
        <v>76</v>
      </c>
      <c r="AW976" s="13" t="s">
        <v>30</v>
      </c>
      <c r="AX976" s="13" t="s">
        <v>68</v>
      </c>
      <c r="AY976" s="135" t="s">
        <v>168</v>
      </c>
    </row>
    <row r="977" spans="1:51" s="14" customFormat="1" ht="12">
      <c r="A977" s="311"/>
      <c r="B977" s="312"/>
      <c r="C977" s="311"/>
      <c r="D977" s="308" t="s">
        <v>179</v>
      </c>
      <c r="E977" s="313" t="s">
        <v>3</v>
      </c>
      <c r="F977" s="314" t="s">
        <v>2826</v>
      </c>
      <c r="G977" s="311"/>
      <c r="H977" s="315">
        <v>4.9</v>
      </c>
      <c r="I977" s="268"/>
      <c r="J977" s="311"/>
      <c r="K977" s="311"/>
      <c r="L977" s="139"/>
      <c r="M977" s="141"/>
      <c r="N977" s="142"/>
      <c r="O977" s="142"/>
      <c r="P977" s="142"/>
      <c r="Q977" s="142"/>
      <c r="R977" s="142"/>
      <c r="S977" s="142"/>
      <c r="T977" s="143"/>
      <c r="AT977" s="140" t="s">
        <v>179</v>
      </c>
      <c r="AU977" s="140" t="s">
        <v>78</v>
      </c>
      <c r="AV977" s="14" t="s">
        <v>78</v>
      </c>
      <c r="AW977" s="14" t="s">
        <v>30</v>
      </c>
      <c r="AX977" s="14" t="s">
        <v>68</v>
      </c>
      <c r="AY977" s="140" t="s">
        <v>168</v>
      </c>
    </row>
    <row r="978" spans="1:51" s="16" customFormat="1" ht="12">
      <c r="A978" s="321"/>
      <c r="B978" s="322"/>
      <c r="C978" s="321"/>
      <c r="D978" s="308" t="s">
        <v>179</v>
      </c>
      <c r="E978" s="323" t="s">
        <v>3</v>
      </c>
      <c r="F978" s="324" t="s">
        <v>198</v>
      </c>
      <c r="G978" s="321"/>
      <c r="H978" s="325">
        <v>4.9</v>
      </c>
      <c r="I978" s="270"/>
      <c r="J978" s="321"/>
      <c r="K978" s="321"/>
      <c r="L978" s="149"/>
      <c r="M978" s="151"/>
      <c r="N978" s="152"/>
      <c r="O978" s="152"/>
      <c r="P978" s="152"/>
      <c r="Q978" s="152"/>
      <c r="R978" s="152"/>
      <c r="S978" s="152"/>
      <c r="T978" s="153"/>
      <c r="AT978" s="150" t="s">
        <v>179</v>
      </c>
      <c r="AU978" s="150" t="s">
        <v>78</v>
      </c>
      <c r="AV978" s="16" t="s">
        <v>199</v>
      </c>
      <c r="AW978" s="16" t="s">
        <v>30</v>
      </c>
      <c r="AX978" s="16" t="s">
        <v>68</v>
      </c>
      <c r="AY978" s="150" t="s">
        <v>168</v>
      </c>
    </row>
    <row r="979" spans="1:51" s="15" customFormat="1" ht="12">
      <c r="A979" s="316"/>
      <c r="B979" s="317"/>
      <c r="C979" s="316"/>
      <c r="D979" s="308" t="s">
        <v>179</v>
      </c>
      <c r="E979" s="318" t="s">
        <v>3</v>
      </c>
      <c r="F979" s="319" t="s">
        <v>186</v>
      </c>
      <c r="G979" s="316"/>
      <c r="H979" s="320">
        <v>44.1</v>
      </c>
      <c r="I979" s="269"/>
      <c r="J979" s="316"/>
      <c r="K979" s="316"/>
      <c r="L979" s="144"/>
      <c r="M979" s="146"/>
      <c r="N979" s="147"/>
      <c r="O979" s="147"/>
      <c r="P979" s="147"/>
      <c r="Q979" s="147"/>
      <c r="R979" s="147"/>
      <c r="S979" s="147"/>
      <c r="T979" s="148"/>
      <c r="AT979" s="145" t="s">
        <v>179</v>
      </c>
      <c r="AU979" s="145" t="s">
        <v>78</v>
      </c>
      <c r="AV979" s="15" t="s">
        <v>175</v>
      </c>
      <c r="AW979" s="15" t="s">
        <v>30</v>
      </c>
      <c r="AX979" s="15" t="s">
        <v>76</v>
      </c>
      <c r="AY979" s="145" t="s">
        <v>168</v>
      </c>
    </row>
    <row r="980" spans="1:65" s="2" customFormat="1" ht="16.5" customHeight="1">
      <c r="A980" s="273"/>
      <c r="B980" s="276"/>
      <c r="C980" s="326" t="s">
        <v>1330</v>
      </c>
      <c r="D980" s="326" t="s">
        <v>332</v>
      </c>
      <c r="E980" s="327" t="s">
        <v>1207</v>
      </c>
      <c r="F980" s="328" t="s">
        <v>1208</v>
      </c>
      <c r="G980" s="329" t="s">
        <v>173</v>
      </c>
      <c r="H980" s="330">
        <v>0.737</v>
      </c>
      <c r="I980" s="272"/>
      <c r="J980" s="331">
        <f>ROUND(I980*H980,2)</f>
        <v>0</v>
      </c>
      <c r="K980" s="328" t="s">
        <v>174</v>
      </c>
      <c r="L980" s="154"/>
      <c r="M980" s="155" t="s">
        <v>3</v>
      </c>
      <c r="N980" s="156" t="s">
        <v>39</v>
      </c>
      <c r="O980" s="128">
        <v>0</v>
      </c>
      <c r="P980" s="128">
        <f>O980*H980</f>
        <v>0</v>
      </c>
      <c r="Q980" s="128">
        <v>0.44</v>
      </c>
      <c r="R980" s="128">
        <f>Q980*H980</f>
        <v>0.32428</v>
      </c>
      <c r="S980" s="128">
        <v>0</v>
      </c>
      <c r="T980" s="129">
        <f>S980*H980</f>
        <v>0</v>
      </c>
      <c r="U980" s="31"/>
      <c r="V980" s="31"/>
      <c r="W980" s="31"/>
      <c r="X980" s="31"/>
      <c r="Y980" s="31"/>
      <c r="Z980" s="31"/>
      <c r="AA980" s="31"/>
      <c r="AB980" s="31"/>
      <c r="AC980" s="31"/>
      <c r="AD980" s="31"/>
      <c r="AE980" s="31"/>
      <c r="AR980" s="130" t="s">
        <v>440</v>
      </c>
      <c r="AT980" s="130" t="s">
        <v>332</v>
      </c>
      <c r="AU980" s="130" t="s">
        <v>78</v>
      </c>
      <c r="AY980" s="19" t="s">
        <v>168</v>
      </c>
      <c r="BE980" s="131">
        <f>IF(N980="základní",J980,0)</f>
        <v>0</v>
      </c>
      <c r="BF980" s="131">
        <f>IF(N980="snížená",J980,0)</f>
        <v>0</v>
      </c>
      <c r="BG980" s="131">
        <f>IF(N980="zákl. přenesená",J980,0)</f>
        <v>0</v>
      </c>
      <c r="BH980" s="131">
        <f>IF(N980="sníž. přenesená",J980,0)</f>
        <v>0</v>
      </c>
      <c r="BI980" s="131">
        <f>IF(N980="nulová",J980,0)</f>
        <v>0</v>
      </c>
      <c r="BJ980" s="19" t="s">
        <v>76</v>
      </c>
      <c r="BK980" s="131">
        <f>ROUND(I980*H980,2)</f>
        <v>0</v>
      </c>
      <c r="BL980" s="19" t="s">
        <v>323</v>
      </c>
      <c r="BM980" s="130" t="s">
        <v>2827</v>
      </c>
    </row>
    <row r="981" spans="1:51" s="13" customFormat="1" ht="12">
      <c r="A981" s="306"/>
      <c r="B981" s="307"/>
      <c r="C981" s="306"/>
      <c r="D981" s="308" t="s">
        <v>179</v>
      </c>
      <c r="E981" s="309" t="s">
        <v>3</v>
      </c>
      <c r="F981" s="310" t="s">
        <v>2828</v>
      </c>
      <c r="G981" s="306"/>
      <c r="H981" s="309" t="s">
        <v>3</v>
      </c>
      <c r="I981" s="267"/>
      <c r="J981" s="306"/>
      <c r="K981" s="306"/>
      <c r="L981" s="134"/>
      <c r="M981" s="136"/>
      <c r="N981" s="137"/>
      <c r="O981" s="137"/>
      <c r="P981" s="137"/>
      <c r="Q981" s="137"/>
      <c r="R981" s="137"/>
      <c r="S981" s="137"/>
      <c r="T981" s="138"/>
      <c r="AT981" s="135" t="s">
        <v>179</v>
      </c>
      <c r="AU981" s="135" t="s">
        <v>78</v>
      </c>
      <c r="AV981" s="13" t="s">
        <v>76</v>
      </c>
      <c r="AW981" s="13" t="s">
        <v>30</v>
      </c>
      <c r="AX981" s="13" t="s">
        <v>68</v>
      </c>
      <c r="AY981" s="135" t="s">
        <v>168</v>
      </c>
    </row>
    <row r="982" spans="1:51" s="14" customFormat="1" ht="12">
      <c r="A982" s="311"/>
      <c r="B982" s="312"/>
      <c r="C982" s="311"/>
      <c r="D982" s="308" t="s">
        <v>179</v>
      </c>
      <c r="E982" s="313" t="s">
        <v>3</v>
      </c>
      <c r="F982" s="314" t="s">
        <v>2829</v>
      </c>
      <c r="G982" s="311"/>
      <c r="H982" s="315">
        <v>0.621</v>
      </c>
      <c r="I982" s="268"/>
      <c r="J982" s="311"/>
      <c r="K982" s="311"/>
      <c r="L982" s="139"/>
      <c r="M982" s="141"/>
      <c r="N982" s="142"/>
      <c r="O982" s="142"/>
      <c r="P982" s="142"/>
      <c r="Q982" s="142"/>
      <c r="R982" s="142"/>
      <c r="S982" s="142"/>
      <c r="T982" s="143"/>
      <c r="AT982" s="140" t="s">
        <v>179</v>
      </c>
      <c r="AU982" s="140" t="s">
        <v>78</v>
      </c>
      <c r="AV982" s="14" t="s">
        <v>78</v>
      </c>
      <c r="AW982" s="14" t="s">
        <v>30</v>
      </c>
      <c r="AX982" s="14" t="s">
        <v>68</v>
      </c>
      <c r="AY982" s="140" t="s">
        <v>168</v>
      </c>
    </row>
    <row r="983" spans="1:51" s="13" customFormat="1" ht="12">
      <c r="A983" s="306"/>
      <c r="B983" s="307"/>
      <c r="C983" s="306"/>
      <c r="D983" s="308" t="s">
        <v>179</v>
      </c>
      <c r="E983" s="309" t="s">
        <v>3</v>
      </c>
      <c r="F983" s="310" t="s">
        <v>2825</v>
      </c>
      <c r="G983" s="306"/>
      <c r="H983" s="309" t="s">
        <v>3</v>
      </c>
      <c r="I983" s="267"/>
      <c r="J983" s="306"/>
      <c r="K983" s="306"/>
      <c r="L983" s="134"/>
      <c r="M983" s="136"/>
      <c r="N983" s="137"/>
      <c r="O983" s="137"/>
      <c r="P983" s="137"/>
      <c r="Q983" s="137"/>
      <c r="R983" s="137"/>
      <c r="S983" s="137"/>
      <c r="T983" s="138"/>
      <c r="AT983" s="135" t="s">
        <v>179</v>
      </c>
      <c r="AU983" s="135" t="s">
        <v>78</v>
      </c>
      <c r="AV983" s="13" t="s">
        <v>76</v>
      </c>
      <c r="AW983" s="13" t="s">
        <v>30</v>
      </c>
      <c r="AX983" s="13" t="s">
        <v>68</v>
      </c>
      <c r="AY983" s="135" t="s">
        <v>168</v>
      </c>
    </row>
    <row r="984" spans="1:51" s="14" customFormat="1" ht="12">
      <c r="A984" s="311"/>
      <c r="B984" s="312"/>
      <c r="C984" s="311"/>
      <c r="D984" s="308" t="s">
        <v>179</v>
      </c>
      <c r="E984" s="313" t="s">
        <v>3</v>
      </c>
      <c r="F984" s="314" t="s">
        <v>2830</v>
      </c>
      <c r="G984" s="311"/>
      <c r="H984" s="315">
        <v>0.116</v>
      </c>
      <c r="I984" s="268"/>
      <c r="J984" s="311"/>
      <c r="K984" s="311"/>
      <c r="L984" s="139"/>
      <c r="M984" s="141"/>
      <c r="N984" s="142"/>
      <c r="O984" s="142"/>
      <c r="P984" s="142"/>
      <c r="Q984" s="142"/>
      <c r="R984" s="142"/>
      <c r="S984" s="142"/>
      <c r="T984" s="143"/>
      <c r="AT984" s="140" t="s">
        <v>179</v>
      </c>
      <c r="AU984" s="140" t="s">
        <v>78</v>
      </c>
      <c r="AV984" s="14" t="s">
        <v>78</v>
      </c>
      <c r="AW984" s="14" t="s">
        <v>30</v>
      </c>
      <c r="AX984" s="14" t="s">
        <v>68</v>
      </c>
      <c r="AY984" s="140" t="s">
        <v>168</v>
      </c>
    </row>
    <row r="985" spans="1:51" s="15" customFormat="1" ht="12">
      <c r="A985" s="316"/>
      <c r="B985" s="317"/>
      <c r="C985" s="316"/>
      <c r="D985" s="308" t="s">
        <v>179</v>
      </c>
      <c r="E985" s="318" t="s">
        <v>3</v>
      </c>
      <c r="F985" s="319" t="s">
        <v>186</v>
      </c>
      <c r="G985" s="316"/>
      <c r="H985" s="320">
        <v>0.737</v>
      </c>
      <c r="I985" s="269"/>
      <c r="J985" s="316"/>
      <c r="K985" s="316"/>
      <c r="L985" s="144"/>
      <c r="M985" s="146"/>
      <c r="N985" s="147"/>
      <c r="O985" s="147"/>
      <c r="P985" s="147"/>
      <c r="Q985" s="147"/>
      <c r="R985" s="147"/>
      <c r="S985" s="147"/>
      <c r="T985" s="148"/>
      <c r="AT985" s="145" t="s">
        <v>179</v>
      </c>
      <c r="AU985" s="145" t="s">
        <v>78</v>
      </c>
      <c r="AV985" s="15" t="s">
        <v>175</v>
      </c>
      <c r="AW985" s="15" t="s">
        <v>30</v>
      </c>
      <c r="AX985" s="15" t="s">
        <v>76</v>
      </c>
      <c r="AY985" s="145" t="s">
        <v>168</v>
      </c>
    </row>
    <row r="986" spans="1:65" s="2" customFormat="1" ht="16.5" customHeight="1">
      <c r="A986" s="273"/>
      <c r="B986" s="276"/>
      <c r="C986" s="298" t="s">
        <v>1335</v>
      </c>
      <c r="D986" s="298" t="s">
        <v>170</v>
      </c>
      <c r="E986" s="299" t="s">
        <v>1378</v>
      </c>
      <c r="F986" s="300" t="s">
        <v>1379</v>
      </c>
      <c r="G986" s="301" t="s">
        <v>173</v>
      </c>
      <c r="H986" s="302">
        <v>0.67</v>
      </c>
      <c r="I986" s="266"/>
      <c r="J986" s="303">
        <f>ROUND(I986*H986,2)</f>
        <v>0</v>
      </c>
      <c r="K986" s="300" t="s">
        <v>174</v>
      </c>
      <c r="L986" s="32"/>
      <c r="M986" s="126" t="s">
        <v>3</v>
      </c>
      <c r="N986" s="127" t="s">
        <v>39</v>
      </c>
      <c r="O986" s="128">
        <v>0</v>
      </c>
      <c r="P986" s="128">
        <f>O986*H986</f>
        <v>0</v>
      </c>
      <c r="Q986" s="128">
        <v>0.02447</v>
      </c>
      <c r="R986" s="128">
        <f>Q986*H986</f>
        <v>0.0163949</v>
      </c>
      <c r="S986" s="128">
        <v>0</v>
      </c>
      <c r="T986" s="129">
        <f>S986*H986</f>
        <v>0</v>
      </c>
      <c r="U986" s="31"/>
      <c r="V986" s="31"/>
      <c r="W986" s="31"/>
      <c r="X986" s="31"/>
      <c r="Y986" s="31"/>
      <c r="Z986" s="31"/>
      <c r="AA986" s="31"/>
      <c r="AB986" s="31"/>
      <c r="AC986" s="31"/>
      <c r="AD986" s="31"/>
      <c r="AE986" s="31"/>
      <c r="AR986" s="130" t="s">
        <v>323</v>
      </c>
      <c r="AT986" s="130" t="s">
        <v>170</v>
      </c>
      <c r="AU986" s="130" t="s">
        <v>78</v>
      </c>
      <c r="AY986" s="19" t="s">
        <v>168</v>
      </c>
      <c r="BE986" s="131">
        <f>IF(N986="základní",J986,0)</f>
        <v>0</v>
      </c>
      <c r="BF986" s="131">
        <f>IF(N986="snížená",J986,0)</f>
        <v>0</v>
      </c>
      <c r="BG986" s="131">
        <f>IF(N986="zákl. přenesená",J986,0)</f>
        <v>0</v>
      </c>
      <c r="BH986" s="131">
        <f>IF(N986="sníž. přenesená",J986,0)</f>
        <v>0</v>
      </c>
      <c r="BI986" s="131">
        <f>IF(N986="nulová",J986,0)</f>
        <v>0</v>
      </c>
      <c r="BJ986" s="19" t="s">
        <v>76</v>
      </c>
      <c r="BK986" s="131">
        <f>ROUND(I986*H986,2)</f>
        <v>0</v>
      </c>
      <c r="BL986" s="19" t="s">
        <v>323</v>
      </c>
      <c r="BM986" s="130" t="s">
        <v>2831</v>
      </c>
    </row>
    <row r="987" spans="1:47" s="2" customFormat="1" ht="12">
      <c r="A987" s="273"/>
      <c r="B987" s="276"/>
      <c r="C987" s="273"/>
      <c r="D987" s="304" t="s">
        <v>177</v>
      </c>
      <c r="E987" s="273"/>
      <c r="F987" s="305" t="s">
        <v>1381</v>
      </c>
      <c r="G987" s="273"/>
      <c r="H987" s="273"/>
      <c r="I987" s="263"/>
      <c r="J987" s="273"/>
      <c r="K987" s="273"/>
      <c r="L987" s="32"/>
      <c r="M987" s="132"/>
      <c r="N987" s="133"/>
      <c r="O987" s="50"/>
      <c r="P987" s="50"/>
      <c r="Q987" s="50"/>
      <c r="R987" s="50"/>
      <c r="S987" s="50"/>
      <c r="T987" s="51"/>
      <c r="U987" s="31"/>
      <c r="V987" s="31"/>
      <c r="W987" s="31"/>
      <c r="X987" s="31"/>
      <c r="Y987" s="31"/>
      <c r="Z987" s="31"/>
      <c r="AA987" s="31"/>
      <c r="AB987" s="31"/>
      <c r="AC987" s="31"/>
      <c r="AD987" s="31"/>
      <c r="AE987" s="31"/>
      <c r="AT987" s="19" t="s">
        <v>177</v>
      </c>
      <c r="AU987" s="19" t="s">
        <v>78</v>
      </c>
    </row>
    <row r="988" spans="1:51" s="14" customFormat="1" ht="12">
      <c r="A988" s="311"/>
      <c r="B988" s="312"/>
      <c r="C988" s="311"/>
      <c r="D988" s="308" t="s">
        <v>179</v>
      </c>
      <c r="E988" s="313" t="s">
        <v>3</v>
      </c>
      <c r="F988" s="314" t="s">
        <v>2832</v>
      </c>
      <c r="G988" s="311"/>
      <c r="H988" s="315">
        <v>0.67</v>
      </c>
      <c r="I988" s="268"/>
      <c r="J988" s="311"/>
      <c r="K988" s="311"/>
      <c r="L988" s="139"/>
      <c r="M988" s="141"/>
      <c r="N988" s="142"/>
      <c r="O988" s="142"/>
      <c r="P988" s="142"/>
      <c r="Q988" s="142"/>
      <c r="R988" s="142"/>
      <c r="S988" s="142"/>
      <c r="T988" s="143"/>
      <c r="AT988" s="140" t="s">
        <v>179</v>
      </c>
      <c r="AU988" s="140" t="s">
        <v>78</v>
      </c>
      <c r="AV988" s="14" t="s">
        <v>78</v>
      </c>
      <c r="AW988" s="14" t="s">
        <v>30</v>
      </c>
      <c r="AX988" s="14" t="s">
        <v>76</v>
      </c>
      <c r="AY988" s="140" t="s">
        <v>168</v>
      </c>
    </row>
    <row r="989" spans="1:65" s="2" customFormat="1" ht="24.2" customHeight="1">
      <c r="A989" s="273"/>
      <c r="B989" s="276"/>
      <c r="C989" s="298" t="s">
        <v>1340</v>
      </c>
      <c r="D989" s="298" t="s">
        <v>170</v>
      </c>
      <c r="E989" s="299" t="s">
        <v>1271</v>
      </c>
      <c r="F989" s="300" t="s">
        <v>2833</v>
      </c>
      <c r="G989" s="301" t="s">
        <v>263</v>
      </c>
      <c r="H989" s="302">
        <v>5.372</v>
      </c>
      <c r="I989" s="266"/>
      <c r="J989" s="303">
        <f>ROUND(I989*H989,2)</f>
        <v>0</v>
      </c>
      <c r="K989" s="300" t="s">
        <v>174</v>
      </c>
      <c r="L989" s="32"/>
      <c r="M989" s="126" t="s">
        <v>3</v>
      </c>
      <c r="N989" s="127" t="s">
        <v>39</v>
      </c>
      <c r="O989" s="128">
        <v>0.3</v>
      </c>
      <c r="P989" s="128">
        <f>O989*H989</f>
        <v>1.6116</v>
      </c>
      <c r="Q989" s="128">
        <v>0.01423</v>
      </c>
      <c r="R989" s="128">
        <f>Q989*H989</f>
        <v>0.07644356</v>
      </c>
      <c r="S989" s="128">
        <v>0</v>
      </c>
      <c r="T989" s="129">
        <f>S989*H989</f>
        <v>0</v>
      </c>
      <c r="U989" s="31"/>
      <c r="V989" s="31"/>
      <c r="W989" s="31"/>
      <c r="X989" s="31"/>
      <c r="Y989" s="31"/>
      <c r="Z989" s="31"/>
      <c r="AA989" s="31"/>
      <c r="AB989" s="31"/>
      <c r="AC989" s="31"/>
      <c r="AD989" s="31"/>
      <c r="AE989" s="31"/>
      <c r="AR989" s="130" t="s">
        <v>323</v>
      </c>
      <c r="AT989" s="130" t="s">
        <v>170</v>
      </c>
      <c r="AU989" s="130" t="s">
        <v>78</v>
      </c>
      <c r="AY989" s="19" t="s">
        <v>168</v>
      </c>
      <c r="BE989" s="131">
        <f>IF(N989="základní",J989,0)</f>
        <v>0</v>
      </c>
      <c r="BF989" s="131">
        <f>IF(N989="snížená",J989,0)</f>
        <v>0</v>
      </c>
      <c r="BG989" s="131">
        <f>IF(N989="zákl. přenesená",J989,0)</f>
        <v>0</v>
      </c>
      <c r="BH989" s="131">
        <f>IF(N989="sníž. přenesená",J989,0)</f>
        <v>0</v>
      </c>
      <c r="BI989" s="131">
        <f>IF(N989="nulová",J989,0)</f>
        <v>0</v>
      </c>
      <c r="BJ989" s="19" t="s">
        <v>76</v>
      </c>
      <c r="BK989" s="131">
        <f>ROUND(I989*H989,2)</f>
        <v>0</v>
      </c>
      <c r="BL989" s="19" t="s">
        <v>323</v>
      </c>
      <c r="BM989" s="130" t="s">
        <v>2834</v>
      </c>
    </row>
    <row r="990" spans="1:47" s="2" customFormat="1" ht="12">
      <c r="A990" s="273"/>
      <c r="B990" s="276"/>
      <c r="C990" s="273"/>
      <c r="D990" s="304" t="s">
        <v>177</v>
      </c>
      <c r="E990" s="273"/>
      <c r="F990" s="305" t="s">
        <v>1274</v>
      </c>
      <c r="G990" s="273"/>
      <c r="H990" s="273"/>
      <c r="I990" s="263"/>
      <c r="J990" s="273"/>
      <c r="K990" s="273"/>
      <c r="L990" s="32"/>
      <c r="M990" s="132"/>
      <c r="N990" s="133"/>
      <c r="O990" s="50"/>
      <c r="P990" s="50"/>
      <c r="Q990" s="50"/>
      <c r="R990" s="50"/>
      <c r="S990" s="50"/>
      <c r="T990" s="51"/>
      <c r="U990" s="31"/>
      <c r="V990" s="31"/>
      <c r="W990" s="31"/>
      <c r="X990" s="31"/>
      <c r="Y990" s="31"/>
      <c r="Z990" s="31"/>
      <c r="AA990" s="31"/>
      <c r="AB990" s="31"/>
      <c r="AC990" s="31"/>
      <c r="AD990" s="31"/>
      <c r="AE990" s="31"/>
      <c r="AT990" s="19" t="s">
        <v>177</v>
      </c>
      <c r="AU990" s="19" t="s">
        <v>78</v>
      </c>
    </row>
    <row r="991" spans="1:51" s="13" customFormat="1" ht="12">
      <c r="A991" s="306"/>
      <c r="B991" s="307"/>
      <c r="C991" s="306"/>
      <c r="D991" s="308" t="s">
        <v>179</v>
      </c>
      <c r="E991" s="309" t="s">
        <v>3</v>
      </c>
      <c r="F991" s="310" t="s">
        <v>2835</v>
      </c>
      <c r="G991" s="306"/>
      <c r="H991" s="309" t="s">
        <v>3</v>
      </c>
      <c r="I991" s="267"/>
      <c r="J991" s="306"/>
      <c r="K991" s="306"/>
      <c r="L991" s="134"/>
      <c r="M991" s="136"/>
      <c r="N991" s="137"/>
      <c r="O991" s="137"/>
      <c r="P991" s="137"/>
      <c r="Q991" s="137"/>
      <c r="R991" s="137"/>
      <c r="S991" s="137"/>
      <c r="T991" s="138"/>
      <c r="AT991" s="135" t="s">
        <v>179</v>
      </c>
      <c r="AU991" s="135" t="s">
        <v>78</v>
      </c>
      <c r="AV991" s="13" t="s">
        <v>76</v>
      </c>
      <c r="AW991" s="13" t="s">
        <v>30</v>
      </c>
      <c r="AX991" s="13" t="s">
        <v>68</v>
      </c>
      <c r="AY991" s="135" t="s">
        <v>168</v>
      </c>
    </row>
    <row r="992" spans="1:51" s="14" customFormat="1" ht="12">
      <c r="A992" s="311"/>
      <c r="B992" s="312"/>
      <c r="C992" s="311"/>
      <c r="D992" s="308" t="s">
        <v>179</v>
      </c>
      <c r="E992" s="313" t="s">
        <v>3</v>
      </c>
      <c r="F992" s="314" t="s">
        <v>2705</v>
      </c>
      <c r="G992" s="311"/>
      <c r="H992" s="315">
        <v>5.372</v>
      </c>
      <c r="I992" s="268"/>
      <c r="J992" s="311"/>
      <c r="K992" s="311"/>
      <c r="L992" s="139"/>
      <c r="M992" s="141"/>
      <c r="N992" s="142"/>
      <c r="O992" s="142"/>
      <c r="P992" s="142"/>
      <c r="Q992" s="142"/>
      <c r="R992" s="142"/>
      <c r="S992" s="142"/>
      <c r="T992" s="143"/>
      <c r="AT992" s="140" t="s">
        <v>179</v>
      </c>
      <c r="AU992" s="140" t="s">
        <v>78</v>
      </c>
      <c r="AV992" s="14" t="s">
        <v>78</v>
      </c>
      <c r="AW992" s="14" t="s">
        <v>30</v>
      </c>
      <c r="AX992" s="14" t="s">
        <v>76</v>
      </c>
      <c r="AY992" s="140" t="s">
        <v>168</v>
      </c>
    </row>
    <row r="993" spans="1:65" s="2" customFormat="1" ht="37.9" customHeight="1">
      <c r="A993" s="273"/>
      <c r="B993" s="276"/>
      <c r="C993" s="298" t="s">
        <v>1352</v>
      </c>
      <c r="D993" s="298" t="s">
        <v>170</v>
      </c>
      <c r="E993" s="299" t="s">
        <v>1384</v>
      </c>
      <c r="F993" s="300" t="s">
        <v>2836</v>
      </c>
      <c r="G993" s="301" t="s">
        <v>263</v>
      </c>
      <c r="H993" s="302">
        <v>15.315</v>
      </c>
      <c r="I993" s="266"/>
      <c r="J993" s="303">
        <f>ROUND(I993*H993,2)</f>
        <v>0</v>
      </c>
      <c r="K993" s="300" t="s">
        <v>3</v>
      </c>
      <c r="L993" s="32"/>
      <c r="M993" s="126" t="s">
        <v>3</v>
      </c>
      <c r="N993" s="127" t="s">
        <v>39</v>
      </c>
      <c r="O993" s="128">
        <v>0</v>
      </c>
      <c r="P993" s="128">
        <f>O993*H993</f>
        <v>0</v>
      </c>
      <c r="Q993" s="128">
        <v>0</v>
      </c>
      <c r="R993" s="128">
        <f>Q993*H993</f>
        <v>0</v>
      </c>
      <c r="S993" s="128">
        <v>0</v>
      </c>
      <c r="T993" s="129">
        <f>S993*H993</f>
        <v>0</v>
      </c>
      <c r="U993" s="31"/>
      <c r="V993" s="31"/>
      <c r="W993" s="31"/>
      <c r="X993" s="31"/>
      <c r="Y993" s="31"/>
      <c r="Z993" s="31"/>
      <c r="AA993" s="31"/>
      <c r="AB993" s="31"/>
      <c r="AC993" s="31"/>
      <c r="AD993" s="31"/>
      <c r="AE993" s="31"/>
      <c r="AR993" s="130" t="s">
        <v>323</v>
      </c>
      <c r="AT993" s="130" t="s">
        <v>170</v>
      </c>
      <c r="AU993" s="130" t="s">
        <v>78</v>
      </c>
      <c r="AY993" s="19" t="s">
        <v>168</v>
      </c>
      <c r="BE993" s="131">
        <f>IF(N993="základní",J993,0)</f>
        <v>0</v>
      </c>
      <c r="BF993" s="131">
        <f>IF(N993="snížená",J993,0)</f>
        <v>0</v>
      </c>
      <c r="BG993" s="131">
        <f>IF(N993="zákl. přenesená",J993,0)</f>
        <v>0</v>
      </c>
      <c r="BH993" s="131">
        <f>IF(N993="sníž. přenesená",J993,0)</f>
        <v>0</v>
      </c>
      <c r="BI993" s="131">
        <f>IF(N993="nulová",J993,0)</f>
        <v>0</v>
      </c>
      <c r="BJ993" s="19" t="s">
        <v>76</v>
      </c>
      <c r="BK993" s="131">
        <f>ROUND(I993*H993,2)</f>
        <v>0</v>
      </c>
      <c r="BL993" s="19" t="s">
        <v>323</v>
      </c>
      <c r="BM993" s="130" t="s">
        <v>2837</v>
      </c>
    </row>
    <row r="994" spans="1:51" s="13" customFormat="1" ht="12">
      <c r="A994" s="306"/>
      <c r="B994" s="307"/>
      <c r="C994" s="306"/>
      <c r="D994" s="308" t="s">
        <v>179</v>
      </c>
      <c r="E994" s="309" t="s">
        <v>3</v>
      </c>
      <c r="F994" s="310" t="s">
        <v>2838</v>
      </c>
      <c r="G994" s="306"/>
      <c r="H994" s="309" t="s">
        <v>3</v>
      </c>
      <c r="I994" s="267"/>
      <c r="J994" s="306"/>
      <c r="K994" s="306"/>
      <c r="L994" s="134"/>
      <c r="M994" s="136"/>
      <c r="N994" s="137"/>
      <c r="O994" s="137"/>
      <c r="P994" s="137"/>
      <c r="Q994" s="137"/>
      <c r="R994" s="137"/>
      <c r="S994" s="137"/>
      <c r="T994" s="138"/>
      <c r="AT994" s="135" t="s">
        <v>179</v>
      </c>
      <c r="AU994" s="135" t="s">
        <v>78</v>
      </c>
      <c r="AV994" s="13" t="s">
        <v>76</v>
      </c>
      <c r="AW994" s="13" t="s">
        <v>30</v>
      </c>
      <c r="AX994" s="13" t="s">
        <v>68</v>
      </c>
      <c r="AY994" s="135" t="s">
        <v>168</v>
      </c>
    </row>
    <row r="995" spans="1:51" s="14" customFormat="1" ht="12">
      <c r="A995" s="311"/>
      <c r="B995" s="312"/>
      <c r="C995" s="311"/>
      <c r="D995" s="308" t="s">
        <v>179</v>
      </c>
      <c r="E995" s="313" t="s">
        <v>3</v>
      </c>
      <c r="F995" s="314" t="s">
        <v>2839</v>
      </c>
      <c r="G995" s="311"/>
      <c r="H995" s="315">
        <v>18.239</v>
      </c>
      <c r="I995" s="268"/>
      <c r="J995" s="311"/>
      <c r="K995" s="311"/>
      <c r="L995" s="139"/>
      <c r="M995" s="141"/>
      <c r="N995" s="142"/>
      <c r="O995" s="142"/>
      <c r="P995" s="142"/>
      <c r="Q995" s="142"/>
      <c r="R995" s="142"/>
      <c r="S995" s="142"/>
      <c r="T995" s="143"/>
      <c r="AT995" s="140" t="s">
        <v>179</v>
      </c>
      <c r="AU995" s="140" t="s">
        <v>78</v>
      </c>
      <c r="AV995" s="14" t="s">
        <v>78</v>
      </c>
      <c r="AW995" s="14" t="s">
        <v>30</v>
      </c>
      <c r="AX995" s="14" t="s">
        <v>68</v>
      </c>
      <c r="AY995" s="140" t="s">
        <v>168</v>
      </c>
    </row>
    <row r="996" spans="1:51" s="14" customFormat="1" ht="12">
      <c r="A996" s="311"/>
      <c r="B996" s="312"/>
      <c r="C996" s="311"/>
      <c r="D996" s="308" t="s">
        <v>179</v>
      </c>
      <c r="E996" s="313" t="s">
        <v>3</v>
      </c>
      <c r="F996" s="314" t="s">
        <v>2840</v>
      </c>
      <c r="G996" s="311"/>
      <c r="H996" s="315">
        <v>-0.524</v>
      </c>
      <c r="I996" s="268"/>
      <c r="J996" s="311"/>
      <c r="K996" s="311"/>
      <c r="L996" s="139"/>
      <c r="M996" s="141"/>
      <c r="N996" s="142"/>
      <c r="O996" s="142"/>
      <c r="P996" s="142"/>
      <c r="Q996" s="142"/>
      <c r="R996" s="142"/>
      <c r="S996" s="142"/>
      <c r="T996" s="143"/>
      <c r="AT996" s="140" t="s">
        <v>179</v>
      </c>
      <c r="AU996" s="140" t="s">
        <v>78</v>
      </c>
      <c r="AV996" s="14" t="s">
        <v>78</v>
      </c>
      <c r="AW996" s="14" t="s">
        <v>30</v>
      </c>
      <c r="AX996" s="14" t="s">
        <v>68</v>
      </c>
      <c r="AY996" s="140" t="s">
        <v>168</v>
      </c>
    </row>
    <row r="997" spans="1:51" s="14" customFormat="1" ht="12">
      <c r="A997" s="311"/>
      <c r="B997" s="312"/>
      <c r="C997" s="311"/>
      <c r="D997" s="308" t="s">
        <v>179</v>
      </c>
      <c r="E997" s="313" t="s">
        <v>3</v>
      </c>
      <c r="F997" s="314" t="s">
        <v>2841</v>
      </c>
      <c r="G997" s="311"/>
      <c r="H997" s="315">
        <v>-2.4</v>
      </c>
      <c r="I997" s="268"/>
      <c r="J997" s="311"/>
      <c r="K997" s="311"/>
      <c r="L997" s="139"/>
      <c r="M997" s="141"/>
      <c r="N997" s="142"/>
      <c r="O997" s="142"/>
      <c r="P997" s="142"/>
      <c r="Q997" s="142"/>
      <c r="R997" s="142"/>
      <c r="S997" s="142"/>
      <c r="T997" s="143"/>
      <c r="AT997" s="140" t="s">
        <v>179</v>
      </c>
      <c r="AU997" s="140" t="s">
        <v>78</v>
      </c>
      <c r="AV997" s="14" t="s">
        <v>78</v>
      </c>
      <c r="AW997" s="14" t="s">
        <v>30</v>
      </c>
      <c r="AX997" s="14" t="s">
        <v>68</v>
      </c>
      <c r="AY997" s="140" t="s">
        <v>168</v>
      </c>
    </row>
    <row r="998" spans="1:51" s="15" customFormat="1" ht="12">
      <c r="A998" s="316"/>
      <c r="B998" s="317"/>
      <c r="C998" s="316"/>
      <c r="D998" s="308" t="s">
        <v>179</v>
      </c>
      <c r="E998" s="318" t="s">
        <v>3</v>
      </c>
      <c r="F998" s="319" t="s">
        <v>186</v>
      </c>
      <c r="G998" s="316"/>
      <c r="H998" s="320">
        <v>15.315</v>
      </c>
      <c r="I998" s="269"/>
      <c r="J998" s="316"/>
      <c r="K998" s="316"/>
      <c r="L998" s="144"/>
      <c r="M998" s="146"/>
      <c r="N998" s="147"/>
      <c r="O998" s="147"/>
      <c r="P998" s="147"/>
      <c r="Q998" s="147"/>
      <c r="R998" s="147"/>
      <c r="S998" s="147"/>
      <c r="T998" s="148"/>
      <c r="AT998" s="145" t="s">
        <v>179</v>
      </c>
      <c r="AU998" s="145" t="s">
        <v>78</v>
      </c>
      <c r="AV998" s="15" t="s">
        <v>175</v>
      </c>
      <c r="AW998" s="15" t="s">
        <v>30</v>
      </c>
      <c r="AX998" s="15" t="s">
        <v>76</v>
      </c>
      <c r="AY998" s="145" t="s">
        <v>168</v>
      </c>
    </row>
    <row r="999" spans="1:65" s="2" customFormat="1" ht="24.2" customHeight="1">
      <c r="A999" s="273"/>
      <c r="B999" s="276"/>
      <c r="C999" s="298" t="s">
        <v>1366</v>
      </c>
      <c r="D999" s="298" t="s">
        <v>170</v>
      </c>
      <c r="E999" s="299" t="s">
        <v>1390</v>
      </c>
      <c r="F999" s="300" t="s">
        <v>2842</v>
      </c>
      <c r="G999" s="301" t="s">
        <v>263</v>
      </c>
      <c r="H999" s="302">
        <v>3.792</v>
      </c>
      <c r="I999" s="266"/>
      <c r="J999" s="303">
        <f>ROUND(I999*H999,2)</f>
        <v>0</v>
      </c>
      <c r="K999" s="300" t="s">
        <v>3</v>
      </c>
      <c r="L999" s="32"/>
      <c r="M999" s="126" t="s">
        <v>3</v>
      </c>
      <c r="N999" s="127" t="s">
        <v>39</v>
      </c>
      <c r="O999" s="128">
        <v>0.296</v>
      </c>
      <c r="P999" s="128">
        <f>O999*H999</f>
        <v>1.1224319999999999</v>
      </c>
      <c r="Q999" s="128">
        <v>0.01874</v>
      </c>
      <c r="R999" s="128">
        <f>Q999*H999</f>
        <v>0.07106208</v>
      </c>
      <c r="S999" s="128">
        <v>0</v>
      </c>
      <c r="T999" s="129">
        <f>S999*H999</f>
        <v>0</v>
      </c>
      <c r="U999" s="31"/>
      <c r="V999" s="31"/>
      <c r="W999" s="31"/>
      <c r="X999" s="31"/>
      <c r="Y999" s="31"/>
      <c r="Z999" s="31"/>
      <c r="AA999" s="31"/>
      <c r="AB999" s="31"/>
      <c r="AC999" s="31"/>
      <c r="AD999" s="31"/>
      <c r="AE999" s="31"/>
      <c r="AR999" s="130" t="s">
        <v>323</v>
      </c>
      <c r="AT999" s="130" t="s">
        <v>170</v>
      </c>
      <c r="AU999" s="130" t="s">
        <v>78</v>
      </c>
      <c r="AY999" s="19" t="s">
        <v>168</v>
      </c>
      <c r="BE999" s="131">
        <f>IF(N999="základní",J999,0)</f>
        <v>0</v>
      </c>
      <c r="BF999" s="131">
        <f>IF(N999="snížená",J999,0)</f>
        <v>0</v>
      </c>
      <c r="BG999" s="131">
        <f>IF(N999="zákl. přenesená",J999,0)</f>
        <v>0</v>
      </c>
      <c r="BH999" s="131">
        <f>IF(N999="sníž. přenesená",J999,0)</f>
        <v>0</v>
      </c>
      <c r="BI999" s="131">
        <f>IF(N999="nulová",J999,0)</f>
        <v>0</v>
      </c>
      <c r="BJ999" s="19" t="s">
        <v>76</v>
      </c>
      <c r="BK999" s="131">
        <f>ROUND(I999*H999,2)</f>
        <v>0</v>
      </c>
      <c r="BL999" s="19" t="s">
        <v>323</v>
      </c>
      <c r="BM999" s="130" t="s">
        <v>2843</v>
      </c>
    </row>
    <row r="1000" spans="1:51" s="13" customFormat="1" ht="12">
      <c r="A1000" s="306"/>
      <c r="B1000" s="307"/>
      <c r="C1000" s="306"/>
      <c r="D1000" s="308" t="s">
        <v>179</v>
      </c>
      <c r="E1000" s="309" t="s">
        <v>3</v>
      </c>
      <c r="F1000" s="310" t="s">
        <v>2844</v>
      </c>
      <c r="G1000" s="306"/>
      <c r="H1000" s="309" t="s">
        <v>3</v>
      </c>
      <c r="I1000" s="267"/>
      <c r="J1000" s="306"/>
      <c r="K1000" s="306"/>
      <c r="L1000" s="134"/>
      <c r="M1000" s="136"/>
      <c r="N1000" s="137"/>
      <c r="O1000" s="137"/>
      <c r="P1000" s="137"/>
      <c r="Q1000" s="137"/>
      <c r="R1000" s="137"/>
      <c r="S1000" s="137"/>
      <c r="T1000" s="138"/>
      <c r="AT1000" s="135" t="s">
        <v>179</v>
      </c>
      <c r="AU1000" s="135" t="s">
        <v>78</v>
      </c>
      <c r="AV1000" s="13" t="s">
        <v>76</v>
      </c>
      <c r="AW1000" s="13" t="s">
        <v>30</v>
      </c>
      <c r="AX1000" s="13" t="s">
        <v>68</v>
      </c>
      <c r="AY1000" s="135" t="s">
        <v>168</v>
      </c>
    </row>
    <row r="1001" spans="1:51" s="14" customFormat="1" ht="12">
      <c r="A1001" s="311"/>
      <c r="B1001" s="312"/>
      <c r="C1001" s="311"/>
      <c r="D1001" s="308" t="s">
        <v>179</v>
      </c>
      <c r="E1001" s="313" t="s">
        <v>3</v>
      </c>
      <c r="F1001" s="314" t="s">
        <v>2845</v>
      </c>
      <c r="G1001" s="311"/>
      <c r="H1001" s="315">
        <v>3.792</v>
      </c>
      <c r="I1001" s="268"/>
      <c r="J1001" s="311"/>
      <c r="K1001" s="311"/>
      <c r="L1001" s="139"/>
      <c r="M1001" s="141"/>
      <c r="N1001" s="142"/>
      <c r="O1001" s="142"/>
      <c r="P1001" s="142"/>
      <c r="Q1001" s="142"/>
      <c r="R1001" s="142"/>
      <c r="S1001" s="142"/>
      <c r="T1001" s="143"/>
      <c r="AT1001" s="140" t="s">
        <v>179</v>
      </c>
      <c r="AU1001" s="140" t="s">
        <v>78</v>
      </c>
      <c r="AV1001" s="14" t="s">
        <v>78</v>
      </c>
      <c r="AW1001" s="14" t="s">
        <v>30</v>
      </c>
      <c r="AX1001" s="14" t="s">
        <v>76</v>
      </c>
      <c r="AY1001" s="140" t="s">
        <v>168</v>
      </c>
    </row>
    <row r="1002" spans="1:65" s="2" customFormat="1" ht="24.2" customHeight="1">
      <c r="A1002" s="273"/>
      <c r="B1002" s="276"/>
      <c r="C1002" s="298" t="s">
        <v>1371</v>
      </c>
      <c r="D1002" s="298" t="s">
        <v>170</v>
      </c>
      <c r="E1002" s="299" t="s">
        <v>2846</v>
      </c>
      <c r="F1002" s="300" t="s">
        <v>2847</v>
      </c>
      <c r="G1002" s="301" t="s">
        <v>263</v>
      </c>
      <c r="H1002" s="302">
        <v>12.64</v>
      </c>
      <c r="I1002" s="266"/>
      <c r="J1002" s="303">
        <f>ROUND(I1002*H1002,2)</f>
        <v>0</v>
      </c>
      <c r="K1002" s="300" t="s">
        <v>3</v>
      </c>
      <c r="L1002" s="32"/>
      <c r="M1002" s="126" t="s">
        <v>3</v>
      </c>
      <c r="N1002" s="127" t="s">
        <v>39</v>
      </c>
      <c r="O1002" s="128">
        <v>0.296</v>
      </c>
      <c r="P1002" s="128">
        <f>O1002*H1002</f>
        <v>3.74144</v>
      </c>
      <c r="Q1002" s="128">
        <v>0.01874</v>
      </c>
      <c r="R1002" s="128">
        <f>Q1002*H1002</f>
        <v>0.23687360000000002</v>
      </c>
      <c r="S1002" s="128">
        <v>0</v>
      </c>
      <c r="T1002" s="129">
        <f>S1002*H1002</f>
        <v>0</v>
      </c>
      <c r="U1002" s="31"/>
      <c r="V1002" s="31"/>
      <c r="W1002" s="31"/>
      <c r="X1002" s="31"/>
      <c r="Y1002" s="31"/>
      <c r="Z1002" s="31"/>
      <c r="AA1002" s="31"/>
      <c r="AB1002" s="31"/>
      <c r="AC1002" s="31"/>
      <c r="AD1002" s="31"/>
      <c r="AE1002" s="31"/>
      <c r="AR1002" s="130" t="s">
        <v>323</v>
      </c>
      <c r="AT1002" s="130" t="s">
        <v>170</v>
      </c>
      <c r="AU1002" s="130" t="s">
        <v>78</v>
      </c>
      <c r="AY1002" s="19" t="s">
        <v>168</v>
      </c>
      <c r="BE1002" s="131">
        <f>IF(N1002="základní",J1002,0)</f>
        <v>0</v>
      </c>
      <c r="BF1002" s="131">
        <f>IF(N1002="snížená",J1002,0)</f>
        <v>0</v>
      </c>
      <c r="BG1002" s="131">
        <f>IF(N1002="zákl. přenesená",J1002,0)</f>
        <v>0</v>
      </c>
      <c r="BH1002" s="131">
        <f>IF(N1002="sníž. přenesená",J1002,0)</f>
        <v>0</v>
      </c>
      <c r="BI1002" s="131">
        <f>IF(N1002="nulová",J1002,0)</f>
        <v>0</v>
      </c>
      <c r="BJ1002" s="19" t="s">
        <v>76</v>
      </c>
      <c r="BK1002" s="131">
        <f>ROUND(I1002*H1002,2)</f>
        <v>0</v>
      </c>
      <c r="BL1002" s="19" t="s">
        <v>323</v>
      </c>
      <c r="BM1002" s="130" t="s">
        <v>2848</v>
      </c>
    </row>
    <row r="1003" spans="1:51" s="13" customFormat="1" ht="12">
      <c r="A1003" s="306"/>
      <c r="B1003" s="307"/>
      <c r="C1003" s="306"/>
      <c r="D1003" s="308" t="s">
        <v>179</v>
      </c>
      <c r="E1003" s="309" t="s">
        <v>3</v>
      </c>
      <c r="F1003" s="310" t="s">
        <v>2838</v>
      </c>
      <c r="G1003" s="306"/>
      <c r="H1003" s="309" t="s">
        <v>3</v>
      </c>
      <c r="I1003" s="267"/>
      <c r="J1003" s="306"/>
      <c r="K1003" s="306"/>
      <c r="L1003" s="134"/>
      <c r="M1003" s="136"/>
      <c r="N1003" s="137"/>
      <c r="O1003" s="137"/>
      <c r="P1003" s="137"/>
      <c r="Q1003" s="137"/>
      <c r="R1003" s="137"/>
      <c r="S1003" s="137"/>
      <c r="T1003" s="138"/>
      <c r="AT1003" s="135" t="s">
        <v>179</v>
      </c>
      <c r="AU1003" s="135" t="s">
        <v>78</v>
      </c>
      <c r="AV1003" s="13" t="s">
        <v>76</v>
      </c>
      <c r="AW1003" s="13" t="s">
        <v>30</v>
      </c>
      <c r="AX1003" s="13" t="s">
        <v>68</v>
      </c>
      <c r="AY1003" s="135" t="s">
        <v>168</v>
      </c>
    </row>
    <row r="1004" spans="1:51" s="14" customFormat="1" ht="12">
      <c r="A1004" s="311"/>
      <c r="B1004" s="312"/>
      <c r="C1004" s="311"/>
      <c r="D1004" s="308" t="s">
        <v>179</v>
      </c>
      <c r="E1004" s="313" t="s">
        <v>3</v>
      </c>
      <c r="F1004" s="314" t="s">
        <v>2849</v>
      </c>
      <c r="G1004" s="311"/>
      <c r="H1004" s="315">
        <v>12.64</v>
      </c>
      <c r="I1004" s="268"/>
      <c r="J1004" s="311"/>
      <c r="K1004" s="311"/>
      <c r="L1004" s="139"/>
      <c r="M1004" s="141"/>
      <c r="N1004" s="142"/>
      <c r="O1004" s="142"/>
      <c r="P1004" s="142"/>
      <c r="Q1004" s="142"/>
      <c r="R1004" s="142"/>
      <c r="S1004" s="142"/>
      <c r="T1004" s="143"/>
      <c r="AT1004" s="140" t="s">
        <v>179</v>
      </c>
      <c r="AU1004" s="140" t="s">
        <v>78</v>
      </c>
      <c r="AV1004" s="14" t="s">
        <v>78</v>
      </c>
      <c r="AW1004" s="14" t="s">
        <v>30</v>
      </c>
      <c r="AX1004" s="14" t="s">
        <v>76</v>
      </c>
      <c r="AY1004" s="140" t="s">
        <v>168</v>
      </c>
    </row>
    <row r="1005" spans="1:65" s="2" customFormat="1" ht="24.2" customHeight="1">
      <c r="A1005" s="273"/>
      <c r="B1005" s="276"/>
      <c r="C1005" s="298" t="s">
        <v>1377</v>
      </c>
      <c r="D1005" s="298" t="s">
        <v>170</v>
      </c>
      <c r="E1005" s="299" t="s">
        <v>2850</v>
      </c>
      <c r="F1005" s="300" t="s">
        <v>2851</v>
      </c>
      <c r="G1005" s="301" t="s">
        <v>824</v>
      </c>
      <c r="H1005" s="302">
        <v>949.891</v>
      </c>
      <c r="I1005" s="266"/>
      <c r="J1005" s="303">
        <f>ROUND(I1005*H1005,2)</f>
        <v>0</v>
      </c>
      <c r="K1005" s="300" t="s">
        <v>174</v>
      </c>
      <c r="L1005" s="32"/>
      <c r="M1005" s="126" t="s">
        <v>3</v>
      </c>
      <c r="N1005" s="127" t="s">
        <v>39</v>
      </c>
      <c r="O1005" s="128">
        <v>0</v>
      </c>
      <c r="P1005" s="128">
        <f>O1005*H1005</f>
        <v>0</v>
      </c>
      <c r="Q1005" s="128">
        <v>0</v>
      </c>
      <c r="R1005" s="128">
        <f>Q1005*H1005</f>
        <v>0</v>
      </c>
      <c r="S1005" s="128">
        <v>0</v>
      </c>
      <c r="T1005" s="129">
        <f>S1005*H1005</f>
        <v>0</v>
      </c>
      <c r="U1005" s="31"/>
      <c r="V1005" s="31"/>
      <c r="W1005" s="31"/>
      <c r="X1005" s="31"/>
      <c r="Y1005" s="31"/>
      <c r="Z1005" s="31"/>
      <c r="AA1005" s="31"/>
      <c r="AB1005" s="31"/>
      <c r="AC1005" s="31"/>
      <c r="AD1005" s="31"/>
      <c r="AE1005" s="31"/>
      <c r="AR1005" s="130" t="s">
        <v>323</v>
      </c>
      <c r="AT1005" s="130" t="s">
        <v>170</v>
      </c>
      <c r="AU1005" s="130" t="s">
        <v>78</v>
      </c>
      <c r="AY1005" s="19" t="s">
        <v>168</v>
      </c>
      <c r="BE1005" s="131">
        <f>IF(N1005="základní",J1005,0)</f>
        <v>0</v>
      </c>
      <c r="BF1005" s="131">
        <f>IF(N1005="snížená",J1005,0)</f>
        <v>0</v>
      </c>
      <c r="BG1005" s="131">
        <f>IF(N1005="zákl. přenesená",J1005,0)</f>
        <v>0</v>
      </c>
      <c r="BH1005" s="131">
        <f>IF(N1005="sníž. přenesená",J1005,0)</f>
        <v>0</v>
      </c>
      <c r="BI1005" s="131">
        <f>IF(N1005="nulová",J1005,0)</f>
        <v>0</v>
      </c>
      <c r="BJ1005" s="19" t="s">
        <v>76</v>
      </c>
      <c r="BK1005" s="131">
        <f>ROUND(I1005*H1005,2)</f>
        <v>0</v>
      </c>
      <c r="BL1005" s="19" t="s">
        <v>323</v>
      </c>
      <c r="BM1005" s="130" t="s">
        <v>2852</v>
      </c>
    </row>
    <row r="1006" spans="1:47" s="2" customFormat="1" ht="12">
      <c r="A1006" s="273"/>
      <c r="B1006" s="276"/>
      <c r="C1006" s="273"/>
      <c r="D1006" s="304" t="s">
        <v>177</v>
      </c>
      <c r="E1006" s="273"/>
      <c r="F1006" s="305" t="s">
        <v>2853</v>
      </c>
      <c r="G1006" s="273"/>
      <c r="H1006" s="273"/>
      <c r="I1006" s="263"/>
      <c r="J1006" s="273"/>
      <c r="K1006" s="273"/>
      <c r="L1006" s="32"/>
      <c r="M1006" s="132"/>
      <c r="N1006" s="133"/>
      <c r="O1006" s="50"/>
      <c r="P1006" s="50"/>
      <c r="Q1006" s="50"/>
      <c r="R1006" s="50"/>
      <c r="S1006" s="50"/>
      <c r="T1006" s="51"/>
      <c r="U1006" s="31"/>
      <c r="V1006" s="31"/>
      <c r="W1006" s="31"/>
      <c r="X1006" s="31"/>
      <c r="Y1006" s="31"/>
      <c r="Z1006" s="31"/>
      <c r="AA1006" s="31"/>
      <c r="AB1006" s="31"/>
      <c r="AC1006" s="31"/>
      <c r="AD1006" s="31"/>
      <c r="AE1006" s="31"/>
      <c r="AT1006" s="19" t="s">
        <v>177</v>
      </c>
      <c r="AU1006" s="19" t="s">
        <v>78</v>
      </c>
    </row>
    <row r="1007" spans="1:63" s="12" customFormat="1" ht="22.9" customHeight="1">
      <c r="A1007" s="291"/>
      <c r="B1007" s="292"/>
      <c r="C1007" s="291"/>
      <c r="D1007" s="293" t="s">
        <v>67</v>
      </c>
      <c r="E1007" s="296" t="s">
        <v>1564</v>
      </c>
      <c r="F1007" s="296" t="s">
        <v>1565</v>
      </c>
      <c r="G1007" s="291"/>
      <c r="H1007" s="291"/>
      <c r="I1007" s="271"/>
      <c r="J1007" s="297">
        <f>BK1007</f>
        <v>0</v>
      </c>
      <c r="K1007" s="291"/>
      <c r="L1007" s="118"/>
      <c r="M1007" s="120"/>
      <c r="N1007" s="121"/>
      <c r="O1007" s="121"/>
      <c r="P1007" s="122">
        <f>SUM(P1008:P1020)</f>
        <v>2.02148</v>
      </c>
      <c r="Q1007" s="121"/>
      <c r="R1007" s="122">
        <f>SUM(R1008:R1020)</f>
        <v>0.011834800000000001</v>
      </c>
      <c r="S1007" s="121"/>
      <c r="T1007" s="123">
        <f>SUM(T1008:T1020)</f>
        <v>0</v>
      </c>
      <c r="AR1007" s="119" t="s">
        <v>78</v>
      </c>
      <c r="AT1007" s="124" t="s">
        <v>67</v>
      </c>
      <c r="AU1007" s="124" t="s">
        <v>76</v>
      </c>
      <c r="AY1007" s="119" t="s">
        <v>168</v>
      </c>
      <c r="BK1007" s="125">
        <f>SUM(BK1008:BK1020)</f>
        <v>0</v>
      </c>
    </row>
    <row r="1008" spans="1:65" s="2" customFormat="1" ht="21.75" customHeight="1">
      <c r="A1008" s="273"/>
      <c r="B1008" s="276"/>
      <c r="C1008" s="298" t="s">
        <v>1383</v>
      </c>
      <c r="D1008" s="298" t="s">
        <v>170</v>
      </c>
      <c r="E1008" s="299" t="s">
        <v>1633</v>
      </c>
      <c r="F1008" s="300" t="s">
        <v>1634</v>
      </c>
      <c r="G1008" s="301" t="s">
        <v>335</v>
      </c>
      <c r="H1008" s="302">
        <v>3.16</v>
      </c>
      <c r="I1008" s="266"/>
      <c r="J1008" s="303">
        <f>ROUND(I1008*H1008,2)</f>
        <v>0</v>
      </c>
      <c r="K1008" s="300" t="s">
        <v>174</v>
      </c>
      <c r="L1008" s="32"/>
      <c r="M1008" s="126" t="s">
        <v>3</v>
      </c>
      <c r="N1008" s="127" t="s">
        <v>39</v>
      </c>
      <c r="O1008" s="128">
        <v>0.228</v>
      </c>
      <c r="P1008" s="128">
        <f>O1008*H1008</f>
        <v>0.72048</v>
      </c>
      <c r="Q1008" s="128">
        <v>0.00203</v>
      </c>
      <c r="R1008" s="128">
        <f>Q1008*H1008</f>
        <v>0.006414800000000001</v>
      </c>
      <c r="S1008" s="128">
        <v>0</v>
      </c>
      <c r="T1008" s="129">
        <f>S1008*H1008</f>
        <v>0</v>
      </c>
      <c r="U1008" s="31"/>
      <c r="V1008" s="31"/>
      <c r="W1008" s="31"/>
      <c r="X1008" s="31"/>
      <c r="Y1008" s="31"/>
      <c r="Z1008" s="31"/>
      <c r="AA1008" s="31"/>
      <c r="AB1008" s="31"/>
      <c r="AC1008" s="31"/>
      <c r="AD1008" s="31"/>
      <c r="AE1008" s="31"/>
      <c r="AR1008" s="130" t="s">
        <v>323</v>
      </c>
      <c r="AT1008" s="130" t="s">
        <v>170</v>
      </c>
      <c r="AU1008" s="130" t="s">
        <v>78</v>
      </c>
      <c r="AY1008" s="19" t="s">
        <v>168</v>
      </c>
      <c r="BE1008" s="131">
        <f>IF(N1008="základní",J1008,0)</f>
        <v>0</v>
      </c>
      <c r="BF1008" s="131">
        <f>IF(N1008="snížená",J1008,0)</f>
        <v>0</v>
      </c>
      <c r="BG1008" s="131">
        <f>IF(N1008="zákl. přenesená",J1008,0)</f>
        <v>0</v>
      </c>
      <c r="BH1008" s="131">
        <f>IF(N1008="sníž. přenesená",J1008,0)</f>
        <v>0</v>
      </c>
      <c r="BI1008" s="131">
        <f>IF(N1008="nulová",J1008,0)</f>
        <v>0</v>
      </c>
      <c r="BJ1008" s="19" t="s">
        <v>76</v>
      </c>
      <c r="BK1008" s="131">
        <f>ROUND(I1008*H1008,2)</f>
        <v>0</v>
      </c>
      <c r="BL1008" s="19" t="s">
        <v>323</v>
      </c>
      <c r="BM1008" s="130" t="s">
        <v>2854</v>
      </c>
    </row>
    <row r="1009" spans="1:47" s="2" customFormat="1" ht="12">
      <c r="A1009" s="273"/>
      <c r="B1009" s="276"/>
      <c r="C1009" s="273"/>
      <c r="D1009" s="304" t="s">
        <v>177</v>
      </c>
      <c r="E1009" s="273"/>
      <c r="F1009" s="305" t="s">
        <v>1636</v>
      </c>
      <c r="G1009" s="273"/>
      <c r="H1009" s="273"/>
      <c r="I1009" s="263"/>
      <c r="J1009" s="273"/>
      <c r="K1009" s="273"/>
      <c r="L1009" s="32"/>
      <c r="M1009" s="132"/>
      <c r="N1009" s="133"/>
      <c r="O1009" s="50"/>
      <c r="P1009" s="50"/>
      <c r="Q1009" s="50"/>
      <c r="R1009" s="50"/>
      <c r="S1009" s="50"/>
      <c r="T1009" s="51"/>
      <c r="U1009" s="31"/>
      <c r="V1009" s="31"/>
      <c r="W1009" s="31"/>
      <c r="X1009" s="31"/>
      <c r="Y1009" s="31"/>
      <c r="Z1009" s="31"/>
      <c r="AA1009" s="31"/>
      <c r="AB1009" s="31"/>
      <c r="AC1009" s="31"/>
      <c r="AD1009" s="31"/>
      <c r="AE1009" s="31"/>
      <c r="AT1009" s="19" t="s">
        <v>177</v>
      </c>
      <c r="AU1009" s="19" t="s">
        <v>78</v>
      </c>
    </row>
    <row r="1010" spans="1:51" s="14" customFormat="1" ht="12">
      <c r="A1010" s="311"/>
      <c r="B1010" s="312"/>
      <c r="C1010" s="311"/>
      <c r="D1010" s="308" t="s">
        <v>179</v>
      </c>
      <c r="E1010" s="313" t="s">
        <v>3</v>
      </c>
      <c r="F1010" s="314" t="s">
        <v>2855</v>
      </c>
      <c r="G1010" s="311"/>
      <c r="H1010" s="315">
        <v>3.16</v>
      </c>
      <c r="I1010" s="268"/>
      <c r="J1010" s="311"/>
      <c r="K1010" s="311"/>
      <c r="L1010" s="139"/>
      <c r="M1010" s="141"/>
      <c r="N1010" s="142"/>
      <c r="O1010" s="142"/>
      <c r="P1010" s="142"/>
      <c r="Q1010" s="142"/>
      <c r="R1010" s="142"/>
      <c r="S1010" s="142"/>
      <c r="T1010" s="143"/>
      <c r="AT1010" s="140" t="s">
        <v>179</v>
      </c>
      <c r="AU1010" s="140" t="s">
        <v>78</v>
      </c>
      <c r="AV1010" s="14" t="s">
        <v>78</v>
      </c>
      <c r="AW1010" s="14" t="s">
        <v>30</v>
      </c>
      <c r="AX1010" s="14" t="s">
        <v>76</v>
      </c>
      <c r="AY1010" s="140" t="s">
        <v>168</v>
      </c>
    </row>
    <row r="1011" spans="1:65" s="2" customFormat="1" ht="24.2" customHeight="1">
      <c r="A1011" s="273"/>
      <c r="B1011" s="276"/>
      <c r="C1011" s="298" t="s">
        <v>1389</v>
      </c>
      <c r="D1011" s="298" t="s">
        <v>170</v>
      </c>
      <c r="E1011" s="299" t="s">
        <v>1646</v>
      </c>
      <c r="F1011" s="300" t="s">
        <v>1647</v>
      </c>
      <c r="G1011" s="301" t="s">
        <v>326</v>
      </c>
      <c r="H1011" s="302">
        <v>1</v>
      </c>
      <c r="I1011" s="266"/>
      <c r="J1011" s="303">
        <f>ROUND(I1011*H1011,2)</f>
        <v>0</v>
      </c>
      <c r="K1011" s="300" t="s">
        <v>174</v>
      </c>
      <c r="L1011" s="32"/>
      <c r="M1011" s="126" t="s">
        <v>3</v>
      </c>
      <c r="N1011" s="127" t="s">
        <v>39</v>
      </c>
      <c r="O1011" s="128">
        <v>0.35</v>
      </c>
      <c r="P1011" s="128">
        <f>O1011*H1011</f>
        <v>0.35</v>
      </c>
      <c r="Q1011" s="128">
        <v>0.00029</v>
      </c>
      <c r="R1011" s="128">
        <f>Q1011*H1011</f>
        <v>0.00029</v>
      </c>
      <c r="S1011" s="128">
        <v>0</v>
      </c>
      <c r="T1011" s="129">
        <f>S1011*H1011</f>
        <v>0</v>
      </c>
      <c r="U1011" s="31"/>
      <c r="V1011" s="31"/>
      <c r="W1011" s="31"/>
      <c r="X1011" s="31"/>
      <c r="Y1011" s="31"/>
      <c r="Z1011" s="31"/>
      <c r="AA1011" s="31"/>
      <c r="AB1011" s="31"/>
      <c r="AC1011" s="31"/>
      <c r="AD1011" s="31"/>
      <c r="AE1011" s="31"/>
      <c r="AR1011" s="130" t="s">
        <v>323</v>
      </c>
      <c r="AT1011" s="130" t="s">
        <v>170</v>
      </c>
      <c r="AU1011" s="130" t="s">
        <v>78</v>
      </c>
      <c r="AY1011" s="19" t="s">
        <v>168</v>
      </c>
      <c r="BE1011" s="131">
        <f>IF(N1011="základní",J1011,0)</f>
        <v>0</v>
      </c>
      <c r="BF1011" s="131">
        <f>IF(N1011="snížená",J1011,0)</f>
        <v>0</v>
      </c>
      <c r="BG1011" s="131">
        <f>IF(N1011="zákl. přenesená",J1011,0)</f>
        <v>0</v>
      </c>
      <c r="BH1011" s="131">
        <f>IF(N1011="sníž. přenesená",J1011,0)</f>
        <v>0</v>
      </c>
      <c r="BI1011" s="131">
        <f>IF(N1011="nulová",J1011,0)</f>
        <v>0</v>
      </c>
      <c r="BJ1011" s="19" t="s">
        <v>76</v>
      </c>
      <c r="BK1011" s="131">
        <f>ROUND(I1011*H1011,2)</f>
        <v>0</v>
      </c>
      <c r="BL1011" s="19" t="s">
        <v>323</v>
      </c>
      <c r="BM1011" s="130" t="s">
        <v>2856</v>
      </c>
    </row>
    <row r="1012" spans="1:47" s="2" customFormat="1" ht="12">
      <c r="A1012" s="273"/>
      <c r="B1012" s="276"/>
      <c r="C1012" s="273"/>
      <c r="D1012" s="304" t="s">
        <v>177</v>
      </c>
      <c r="E1012" s="273"/>
      <c r="F1012" s="305" t="s">
        <v>1649</v>
      </c>
      <c r="G1012" s="273"/>
      <c r="H1012" s="273"/>
      <c r="I1012" s="263"/>
      <c r="J1012" s="273"/>
      <c r="K1012" s="273"/>
      <c r="L1012" s="32"/>
      <c r="M1012" s="132"/>
      <c r="N1012" s="133"/>
      <c r="O1012" s="50"/>
      <c r="P1012" s="50"/>
      <c r="Q1012" s="50"/>
      <c r="R1012" s="50"/>
      <c r="S1012" s="50"/>
      <c r="T1012" s="51"/>
      <c r="U1012" s="31"/>
      <c r="V1012" s="31"/>
      <c r="W1012" s="31"/>
      <c r="X1012" s="31"/>
      <c r="Y1012" s="31"/>
      <c r="Z1012" s="31"/>
      <c r="AA1012" s="31"/>
      <c r="AB1012" s="31"/>
      <c r="AC1012" s="31"/>
      <c r="AD1012" s="31"/>
      <c r="AE1012" s="31"/>
      <c r="AT1012" s="19" t="s">
        <v>177</v>
      </c>
      <c r="AU1012" s="19" t="s">
        <v>78</v>
      </c>
    </row>
    <row r="1013" spans="1:51" s="13" customFormat="1" ht="12">
      <c r="A1013" s="306"/>
      <c r="B1013" s="307"/>
      <c r="C1013" s="306"/>
      <c r="D1013" s="308" t="s">
        <v>179</v>
      </c>
      <c r="E1013" s="309" t="s">
        <v>3</v>
      </c>
      <c r="F1013" s="310" t="s">
        <v>2857</v>
      </c>
      <c r="G1013" s="306"/>
      <c r="H1013" s="309" t="s">
        <v>3</v>
      </c>
      <c r="I1013" s="267"/>
      <c r="J1013" s="306"/>
      <c r="K1013" s="306"/>
      <c r="L1013" s="134"/>
      <c r="M1013" s="136"/>
      <c r="N1013" s="137"/>
      <c r="O1013" s="137"/>
      <c r="P1013" s="137"/>
      <c r="Q1013" s="137"/>
      <c r="R1013" s="137"/>
      <c r="S1013" s="137"/>
      <c r="T1013" s="138"/>
      <c r="AT1013" s="135" t="s">
        <v>179</v>
      </c>
      <c r="AU1013" s="135" t="s">
        <v>78</v>
      </c>
      <c r="AV1013" s="13" t="s">
        <v>76</v>
      </c>
      <c r="AW1013" s="13" t="s">
        <v>30</v>
      </c>
      <c r="AX1013" s="13" t="s">
        <v>68</v>
      </c>
      <c r="AY1013" s="135" t="s">
        <v>168</v>
      </c>
    </row>
    <row r="1014" spans="1:51" s="14" customFormat="1" ht="12">
      <c r="A1014" s="311"/>
      <c r="B1014" s="312"/>
      <c r="C1014" s="311"/>
      <c r="D1014" s="308" t="s">
        <v>179</v>
      </c>
      <c r="E1014" s="313" t="s">
        <v>3</v>
      </c>
      <c r="F1014" s="314" t="s">
        <v>76</v>
      </c>
      <c r="G1014" s="311"/>
      <c r="H1014" s="315">
        <v>1</v>
      </c>
      <c r="I1014" s="268"/>
      <c r="J1014" s="311"/>
      <c r="K1014" s="311"/>
      <c r="L1014" s="139"/>
      <c r="M1014" s="141"/>
      <c r="N1014" s="142"/>
      <c r="O1014" s="142"/>
      <c r="P1014" s="142"/>
      <c r="Q1014" s="142"/>
      <c r="R1014" s="142"/>
      <c r="S1014" s="142"/>
      <c r="T1014" s="143"/>
      <c r="AT1014" s="140" t="s">
        <v>179</v>
      </c>
      <c r="AU1014" s="140" t="s">
        <v>78</v>
      </c>
      <c r="AV1014" s="14" t="s">
        <v>78</v>
      </c>
      <c r="AW1014" s="14" t="s">
        <v>30</v>
      </c>
      <c r="AX1014" s="14" t="s">
        <v>76</v>
      </c>
      <c r="AY1014" s="140" t="s">
        <v>168</v>
      </c>
    </row>
    <row r="1015" spans="1:65" s="2" customFormat="1" ht="21.75" customHeight="1">
      <c r="A1015" s="273"/>
      <c r="B1015" s="276"/>
      <c r="C1015" s="298" t="s">
        <v>1402</v>
      </c>
      <c r="D1015" s="298" t="s">
        <v>170</v>
      </c>
      <c r="E1015" s="299" t="s">
        <v>1656</v>
      </c>
      <c r="F1015" s="300" t="s">
        <v>1657</v>
      </c>
      <c r="G1015" s="301" t="s">
        <v>335</v>
      </c>
      <c r="H1015" s="302">
        <v>3</v>
      </c>
      <c r="I1015" s="266"/>
      <c r="J1015" s="303">
        <f>ROUND(I1015*H1015,2)</f>
        <v>0</v>
      </c>
      <c r="K1015" s="300" t="s">
        <v>174</v>
      </c>
      <c r="L1015" s="32"/>
      <c r="M1015" s="126" t="s">
        <v>3</v>
      </c>
      <c r="N1015" s="127" t="s">
        <v>39</v>
      </c>
      <c r="O1015" s="128">
        <v>0.317</v>
      </c>
      <c r="P1015" s="128">
        <f>O1015*H1015</f>
        <v>0.9510000000000001</v>
      </c>
      <c r="Q1015" s="128">
        <v>0.00171</v>
      </c>
      <c r="R1015" s="128">
        <f>Q1015*H1015</f>
        <v>0.00513</v>
      </c>
      <c r="S1015" s="128">
        <v>0</v>
      </c>
      <c r="T1015" s="129">
        <f>S1015*H1015</f>
        <v>0</v>
      </c>
      <c r="U1015" s="31"/>
      <c r="V1015" s="31"/>
      <c r="W1015" s="31"/>
      <c r="X1015" s="31"/>
      <c r="Y1015" s="31"/>
      <c r="Z1015" s="31"/>
      <c r="AA1015" s="31"/>
      <c r="AB1015" s="31"/>
      <c r="AC1015" s="31"/>
      <c r="AD1015" s="31"/>
      <c r="AE1015" s="31"/>
      <c r="AR1015" s="130" t="s">
        <v>323</v>
      </c>
      <c r="AT1015" s="130" t="s">
        <v>170</v>
      </c>
      <c r="AU1015" s="130" t="s">
        <v>78</v>
      </c>
      <c r="AY1015" s="19" t="s">
        <v>168</v>
      </c>
      <c r="BE1015" s="131">
        <f>IF(N1015="základní",J1015,0)</f>
        <v>0</v>
      </c>
      <c r="BF1015" s="131">
        <f>IF(N1015="snížená",J1015,0)</f>
        <v>0</v>
      </c>
      <c r="BG1015" s="131">
        <f>IF(N1015="zákl. přenesená",J1015,0)</f>
        <v>0</v>
      </c>
      <c r="BH1015" s="131">
        <f>IF(N1015="sníž. přenesená",J1015,0)</f>
        <v>0</v>
      </c>
      <c r="BI1015" s="131">
        <f>IF(N1015="nulová",J1015,0)</f>
        <v>0</v>
      </c>
      <c r="BJ1015" s="19" t="s">
        <v>76</v>
      </c>
      <c r="BK1015" s="131">
        <f>ROUND(I1015*H1015,2)</f>
        <v>0</v>
      </c>
      <c r="BL1015" s="19" t="s">
        <v>323</v>
      </c>
      <c r="BM1015" s="130" t="s">
        <v>2858</v>
      </c>
    </row>
    <row r="1016" spans="1:47" s="2" customFormat="1" ht="12">
      <c r="A1016" s="273"/>
      <c r="B1016" s="276"/>
      <c r="C1016" s="273"/>
      <c r="D1016" s="304" t="s">
        <v>177</v>
      </c>
      <c r="E1016" s="273"/>
      <c r="F1016" s="305" t="s">
        <v>1659</v>
      </c>
      <c r="G1016" s="273"/>
      <c r="H1016" s="273"/>
      <c r="I1016" s="263"/>
      <c r="J1016" s="273"/>
      <c r="K1016" s="273"/>
      <c r="L1016" s="32"/>
      <c r="M1016" s="132"/>
      <c r="N1016" s="133"/>
      <c r="O1016" s="50"/>
      <c r="P1016" s="50"/>
      <c r="Q1016" s="50"/>
      <c r="R1016" s="50"/>
      <c r="S1016" s="50"/>
      <c r="T1016" s="51"/>
      <c r="U1016" s="31"/>
      <c r="V1016" s="31"/>
      <c r="W1016" s="31"/>
      <c r="X1016" s="31"/>
      <c r="Y1016" s="31"/>
      <c r="Z1016" s="31"/>
      <c r="AA1016" s="31"/>
      <c r="AB1016" s="31"/>
      <c r="AC1016" s="31"/>
      <c r="AD1016" s="31"/>
      <c r="AE1016" s="31"/>
      <c r="AT1016" s="19" t="s">
        <v>177</v>
      </c>
      <c r="AU1016" s="19" t="s">
        <v>78</v>
      </c>
    </row>
    <row r="1017" spans="1:51" s="13" customFormat="1" ht="12">
      <c r="A1017" s="306"/>
      <c r="B1017" s="307"/>
      <c r="C1017" s="306"/>
      <c r="D1017" s="308" t="s">
        <v>179</v>
      </c>
      <c r="E1017" s="309" t="s">
        <v>3</v>
      </c>
      <c r="F1017" s="310" t="s">
        <v>2857</v>
      </c>
      <c r="G1017" s="306"/>
      <c r="H1017" s="309" t="s">
        <v>3</v>
      </c>
      <c r="I1017" s="267"/>
      <c r="J1017" s="306"/>
      <c r="K1017" s="306"/>
      <c r="L1017" s="134"/>
      <c r="M1017" s="136"/>
      <c r="N1017" s="137"/>
      <c r="O1017" s="137"/>
      <c r="P1017" s="137"/>
      <c r="Q1017" s="137"/>
      <c r="R1017" s="137"/>
      <c r="S1017" s="137"/>
      <c r="T1017" s="138"/>
      <c r="AT1017" s="135" t="s">
        <v>179</v>
      </c>
      <c r="AU1017" s="135" t="s">
        <v>78</v>
      </c>
      <c r="AV1017" s="13" t="s">
        <v>76</v>
      </c>
      <c r="AW1017" s="13" t="s">
        <v>30</v>
      </c>
      <c r="AX1017" s="13" t="s">
        <v>68</v>
      </c>
      <c r="AY1017" s="135" t="s">
        <v>168</v>
      </c>
    </row>
    <row r="1018" spans="1:51" s="14" customFormat="1" ht="12">
      <c r="A1018" s="311"/>
      <c r="B1018" s="312"/>
      <c r="C1018" s="311"/>
      <c r="D1018" s="308" t="s">
        <v>179</v>
      </c>
      <c r="E1018" s="313" t="s">
        <v>3</v>
      </c>
      <c r="F1018" s="314" t="s">
        <v>2859</v>
      </c>
      <c r="G1018" s="311"/>
      <c r="H1018" s="315">
        <v>3</v>
      </c>
      <c r="I1018" s="268"/>
      <c r="J1018" s="311"/>
      <c r="K1018" s="311"/>
      <c r="L1018" s="139"/>
      <c r="M1018" s="141"/>
      <c r="N1018" s="142"/>
      <c r="O1018" s="142"/>
      <c r="P1018" s="142"/>
      <c r="Q1018" s="142"/>
      <c r="R1018" s="142"/>
      <c r="S1018" s="142"/>
      <c r="T1018" s="143"/>
      <c r="AT1018" s="140" t="s">
        <v>179</v>
      </c>
      <c r="AU1018" s="140" t="s">
        <v>78</v>
      </c>
      <c r="AV1018" s="14" t="s">
        <v>78</v>
      </c>
      <c r="AW1018" s="14" t="s">
        <v>30</v>
      </c>
      <c r="AX1018" s="14" t="s">
        <v>76</v>
      </c>
      <c r="AY1018" s="140" t="s">
        <v>168</v>
      </c>
    </row>
    <row r="1019" spans="1:65" s="2" customFormat="1" ht="24.2" customHeight="1">
      <c r="A1019" s="273"/>
      <c r="B1019" s="276"/>
      <c r="C1019" s="298" t="s">
        <v>1409</v>
      </c>
      <c r="D1019" s="298" t="s">
        <v>170</v>
      </c>
      <c r="E1019" s="299" t="s">
        <v>2860</v>
      </c>
      <c r="F1019" s="300" t="s">
        <v>2861</v>
      </c>
      <c r="G1019" s="301" t="s">
        <v>824</v>
      </c>
      <c r="H1019" s="302">
        <v>55.592</v>
      </c>
      <c r="I1019" s="266"/>
      <c r="J1019" s="303">
        <f>ROUND(I1019*H1019,2)</f>
        <v>0</v>
      </c>
      <c r="K1019" s="300" t="s">
        <v>174</v>
      </c>
      <c r="L1019" s="32"/>
      <c r="M1019" s="126" t="s">
        <v>3</v>
      </c>
      <c r="N1019" s="127" t="s">
        <v>39</v>
      </c>
      <c r="O1019" s="128">
        <v>0</v>
      </c>
      <c r="P1019" s="128">
        <f>O1019*H1019</f>
        <v>0</v>
      </c>
      <c r="Q1019" s="128">
        <v>0</v>
      </c>
      <c r="R1019" s="128">
        <f>Q1019*H1019</f>
        <v>0</v>
      </c>
      <c r="S1019" s="128">
        <v>0</v>
      </c>
      <c r="T1019" s="129">
        <f>S1019*H1019</f>
        <v>0</v>
      </c>
      <c r="U1019" s="31"/>
      <c r="V1019" s="31"/>
      <c r="W1019" s="31"/>
      <c r="X1019" s="31"/>
      <c r="Y1019" s="31"/>
      <c r="Z1019" s="31"/>
      <c r="AA1019" s="31"/>
      <c r="AB1019" s="31"/>
      <c r="AC1019" s="31"/>
      <c r="AD1019" s="31"/>
      <c r="AE1019" s="31"/>
      <c r="AR1019" s="130" t="s">
        <v>323</v>
      </c>
      <c r="AT1019" s="130" t="s">
        <v>170</v>
      </c>
      <c r="AU1019" s="130" t="s">
        <v>78</v>
      </c>
      <c r="AY1019" s="19" t="s">
        <v>168</v>
      </c>
      <c r="BE1019" s="131">
        <f>IF(N1019="základní",J1019,0)</f>
        <v>0</v>
      </c>
      <c r="BF1019" s="131">
        <f>IF(N1019="snížená",J1019,0)</f>
        <v>0</v>
      </c>
      <c r="BG1019" s="131">
        <f>IF(N1019="zákl. přenesená",J1019,0)</f>
        <v>0</v>
      </c>
      <c r="BH1019" s="131">
        <f>IF(N1019="sníž. přenesená",J1019,0)</f>
        <v>0</v>
      </c>
      <c r="BI1019" s="131">
        <f>IF(N1019="nulová",J1019,0)</f>
        <v>0</v>
      </c>
      <c r="BJ1019" s="19" t="s">
        <v>76</v>
      </c>
      <c r="BK1019" s="131">
        <f>ROUND(I1019*H1019,2)</f>
        <v>0</v>
      </c>
      <c r="BL1019" s="19" t="s">
        <v>323</v>
      </c>
      <c r="BM1019" s="130" t="s">
        <v>2862</v>
      </c>
    </row>
    <row r="1020" spans="1:47" s="2" customFormat="1" ht="12">
      <c r="A1020" s="273"/>
      <c r="B1020" s="276"/>
      <c r="C1020" s="273"/>
      <c r="D1020" s="304" t="s">
        <v>177</v>
      </c>
      <c r="E1020" s="273"/>
      <c r="F1020" s="305" t="s">
        <v>2863</v>
      </c>
      <c r="G1020" s="273"/>
      <c r="H1020" s="273"/>
      <c r="I1020" s="263"/>
      <c r="J1020" s="273"/>
      <c r="K1020" s="273"/>
      <c r="L1020" s="32"/>
      <c r="M1020" s="132"/>
      <c r="N1020" s="133"/>
      <c r="O1020" s="50"/>
      <c r="P1020" s="50"/>
      <c r="Q1020" s="50"/>
      <c r="R1020" s="50"/>
      <c r="S1020" s="50"/>
      <c r="T1020" s="51"/>
      <c r="U1020" s="31"/>
      <c r="V1020" s="31"/>
      <c r="W1020" s="31"/>
      <c r="X1020" s="31"/>
      <c r="Y1020" s="31"/>
      <c r="Z1020" s="31"/>
      <c r="AA1020" s="31"/>
      <c r="AB1020" s="31"/>
      <c r="AC1020" s="31"/>
      <c r="AD1020" s="31"/>
      <c r="AE1020" s="31"/>
      <c r="AT1020" s="19" t="s">
        <v>177</v>
      </c>
      <c r="AU1020" s="19" t="s">
        <v>78</v>
      </c>
    </row>
    <row r="1021" spans="1:63" s="12" customFormat="1" ht="22.9" customHeight="1">
      <c r="A1021" s="291"/>
      <c r="B1021" s="292"/>
      <c r="C1021" s="291"/>
      <c r="D1021" s="293" t="s">
        <v>67</v>
      </c>
      <c r="E1021" s="296" t="s">
        <v>1671</v>
      </c>
      <c r="F1021" s="296" t="s">
        <v>1672</v>
      </c>
      <c r="G1021" s="291"/>
      <c r="H1021" s="291"/>
      <c r="I1021" s="271"/>
      <c r="J1021" s="297">
        <f>BK1021</f>
        <v>0</v>
      </c>
      <c r="K1021" s="291"/>
      <c r="L1021" s="118"/>
      <c r="M1021" s="120"/>
      <c r="N1021" s="121"/>
      <c r="O1021" s="121"/>
      <c r="P1021" s="122">
        <f>SUM(P1022:P1036)</f>
        <v>0.5448189999999999</v>
      </c>
      <c r="Q1021" s="121"/>
      <c r="R1021" s="122">
        <f>SUM(R1022:R1036)</f>
        <v>0</v>
      </c>
      <c r="S1021" s="121"/>
      <c r="T1021" s="123">
        <f>SUM(T1022:T1036)</f>
        <v>0.03967002</v>
      </c>
      <c r="AR1021" s="119" t="s">
        <v>78</v>
      </c>
      <c r="AT1021" s="124" t="s">
        <v>67</v>
      </c>
      <c r="AU1021" s="124" t="s">
        <v>76</v>
      </c>
      <c r="AY1021" s="119" t="s">
        <v>168</v>
      </c>
      <c r="BK1021" s="125">
        <f>SUM(BK1022:BK1036)</f>
        <v>0</v>
      </c>
    </row>
    <row r="1022" spans="1:65" s="2" customFormat="1" ht="16.5" customHeight="1">
      <c r="A1022" s="273"/>
      <c r="B1022" s="276"/>
      <c r="C1022" s="298" t="s">
        <v>1416</v>
      </c>
      <c r="D1022" s="298" t="s">
        <v>170</v>
      </c>
      <c r="E1022" s="299" t="s">
        <v>2864</v>
      </c>
      <c r="F1022" s="300" t="s">
        <v>2865</v>
      </c>
      <c r="G1022" s="301" t="s">
        <v>263</v>
      </c>
      <c r="H1022" s="302">
        <v>1.813</v>
      </c>
      <c r="I1022" s="266"/>
      <c r="J1022" s="303">
        <f>ROUND(I1022*H1022,2)</f>
        <v>0</v>
      </c>
      <c r="K1022" s="300" t="s">
        <v>174</v>
      </c>
      <c r="L1022" s="32"/>
      <c r="M1022" s="126" t="s">
        <v>3</v>
      </c>
      <c r="N1022" s="127" t="s">
        <v>39</v>
      </c>
      <c r="O1022" s="128">
        <v>0.263</v>
      </c>
      <c r="P1022" s="128">
        <f>O1022*H1022</f>
        <v>0.476819</v>
      </c>
      <c r="Q1022" s="128">
        <v>0</v>
      </c>
      <c r="R1022" s="128">
        <f>Q1022*H1022</f>
        <v>0</v>
      </c>
      <c r="S1022" s="128">
        <v>0.00754</v>
      </c>
      <c r="T1022" s="129">
        <f>S1022*H1022</f>
        <v>0.01367002</v>
      </c>
      <c r="U1022" s="31"/>
      <c r="V1022" s="31"/>
      <c r="W1022" s="31"/>
      <c r="X1022" s="31"/>
      <c r="Y1022" s="31"/>
      <c r="Z1022" s="31"/>
      <c r="AA1022" s="31"/>
      <c r="AB1022" s="31"/>
      <c r="AC1022" s="31"/>
      <c r="AD1022" s="31"/>
      <c r="AE1022" s="31"/>
      <c r="AR1022" s="130" t="s">
        <v>323</v>
      </c>
      <c r="AT1022" s="130" t="s">
        <v>170</v>
      </c>
      <c r="AU1022" s="130" t="s">
        <v>78</v>
      </c>
      <c r="AY1022" s="19" t="s">
        <v>168</v>
      </c>
      <c r="BE1022" s="131">
        <f>IF(N1022="základní",J1022,0)</f>
        <v>0</v>
      </c>
      <c r="BF1022" s="131">
        <f>IF(N1022="snížená",J1022,0)</f>
        <v>0</v>
      </c>
      <c r="BG1022" s="131">
        <f>IF(N1022="zákl. přenesená",J1022,0)</f>
        <v>0</v>
      </c>
      <c r="BH1022" s="131">
        <f>IF(N1022="sníž. přenesená",J1022,0)</f>
        <v>0</v>
      </c>
      <c r="BI1022" s="131">
        <f>IF(N1022="nulová",J1022,0)</f>
        <v>0</v>
      </c>
      <c r="BJ1022" s="19" t="s">
        <v>76</v>
      </c>
      <c r="BK1022" s="131">
        <f>ROUND(I1022*H1022,2)</f>
        <v>0</v>
      </c>
      <c r="BL1022" s="19" t="s">
        <v>323</v>
      </c>
      <c r="BM1022" s="130" t="s">
        <v>2866</v>
      </c>
    </row>
    <row r="1023" spans="1:47" s="2" customFormat="1" ht="12">
      <c r="A1023" s="273"/>
      <c r="B1023" s="276"/>
      <c r="C1023" s="273"/>
      <c r="D1023" s="304" t="s">
        <v>177</v>
      </c>
      <c r="E1023" s="273"/>
      <c r="F1023" s="305" t="s">
        <v>2867</v>
      </c>
      <c r="G1023" s="273"/>
      <c r="H1023" s="273"/>
      <c r="I1023" s="263"/>
      <c r="J1023" s="273"/>
      <c r="K1023" s="273"/>
      <c r="L1023" s="32"/>
      <c r="M1023" s="132"/>
      <c r="N1023" s="133"/>
      <c r="O1023" s="50"/>
      <c r="P1023" s="50"/>
      <c r="Q1023" s="50"/>
      <c r="R1023" s="50"/>
      <c r="S1023" s="50"/>
      <c r="T1023" s="51"/>
      <c r="U1023" s="31"/>
      <c r="V1023" s="31"/>
      <c r="W1023" s="31"/>
      <c r="X1023" s="31"/>
      <c r="Y1023" s="31"/>
      <c r="Z1023" s="31"/>
      <c r="AA1023" s="31"/>
      <c r="AB1023" s="31"/>
      <c r="AC1023" s="31"/>
      <c r="AD1023" s="31"/>
      <c r="AE1023" s="31"/>
      <c r="AT1023" s="19" t="s">
        <v>177</v>
      </c>
      <c r="AU1023" s="19" t="s">
        <v>78</v>
      </c>
    </row>
    <row r="1024" spans="1:51" s="13" customFormat="1" ht="12">
      <c r="A1024" s="306"/>
      <c r="B1024" s="307"/>
      <c r="C1024" s="306"/>
      <c r="D1024" s="308" t="s">
        <v>179</v>
      </c>
      <c r="E1024" s="309" t="s">
        <v>3</v>
      </c>
      <c r="F1024" s="310" t="s">
        <v>2868</v>
      </c>
      <c r="G1024" s="306"/>
      <c r="H1024" s="309" t="s">
        <v>3</v>
      </c>
      <c r="I1024" s="267"/>
      <c r="J1024" s="306"/>
      <c r="K1024" s="306"/>
      <c r="L1024" s="134"/>
      <c r="M1024" s="136"/>
      <c r="N1024" s="137"/>
      <c r="O1024" s="137"/>
      <c r="P1024" s="137"/>
      <c r="Q1024" s="137"/>
      <c r="R1024" s="137"/>
      <c r="S1024" s="137"/>
      <c r="T1024" s="138"/>
      <c r="AT1024" s="135" t="s">
        <v>179</v>
      </c>
      <c r="AU1024" s="135" t="s">
        <v>78</v>
      </c>
      <c r="AV1024" s="13" t="s">
        <v>76</v>
      </c>
      <c r="AW1024" s="13" t="s">
        <v>30</v>
      </c>
      <c r="AX1024" s="13" t="s">
        <v>68</v>
      </c>
      <c r="AY1024" s="135" t="s">
        <v>168</v>
      </c>
    </row>
    <row r="1025" spans="1:51" s="14" customFormat="1" ht="12">
      <c r="A1025" s="311"/>
      <c r="B1025" s="312"/>
      <c r="C1025" s="311"/>
      <c r="D1025" s="308" t="s">
        <v>179</v>
      </c>
      <c r="E1025" s="313" t="s">
        <v>3</v>
      </c>
      <c r="F1025" s="314" t="s">
        <v>2869</v>
      </c>
      <c r="G1025" s="311"/>
      <c r="H1025" s="315">
        <v>1.813</v>
      </c>
      <c r="I1025" s="268"/>
      <c r="J1025" s="311"/>
      <c r="K1025" s="311"/>
      <c r="L1025" s="139"/>
      <c r="M1025" s="141"/>
      <c r="N1025" s="142"/>
      <c r="O1025" s="142"/>
      <c r="P1025" s="142"/>
      <c r="Q1025" s="142"/>
      <c r="R1025" s="142"/>
      <c r="S1025" s="142"/>
      <c r="T1025" s="143"/>
      <c r="AT1025" s="140" t="s">
        <v>179</v>
      </c>
      <c r="AU1025" s="140" t="s">
        <v>78</v>
      </c>
      <c r="AV1025" s="14" t="s">
        <v>78</v>
      </c>
      <c r="AW1025" s="14" t="s">
        <v>30</v>
      </c>
      <c r="AX1025" s="14" t="s">
        <v>76</v>
      </c>
      <c r="AY1025" s="140" t="s">
        <v>168</v>
      </c>
    </row>
    <row r="1026" spans="1:65" s="2" customFormat="1" ht="21.75" customHeight="1">
      <c r="A1026" s="273"/>
      <c r="B1026" s="276"/>
      <c r="C1026" s="298" t="s">
        <v>1422</v>
      </c>
      <c r="D1026" s="298" t="s">
        <v>170</v>
      </c>
      <c r="E1026" s="299" t="s">
        <v>2870</v>
      </c>
      <c r="F1026" s="300" t="s">
        <v>2871</v>
      </c>
      <c r="G1026" s="301" t="s">
        <v>326</v>
      </c>
      <c r="H1026" s="302">
        <v>1</v>
      </c>
      <c r="I1026" s="266"/>
      <c r="J1026" s="303">
        <f>ROUND(I1026*H1026,2)</f>
        <v>0</v>
      </c>
      <c r="K1026" s="300" t="s">
        <v>174</v>
      </c>
      <c r="L1026" s="32"/>
      <c r="M1026" s="126" t="s">
        <v>3</v>
      </c>
      <c r="N1026" s="127" t="s">
        <v>39</v>
      </c>
      <c r="O1026" s="128">
        <v>0.068</v>
      </c>
      <c r="P1026" s="128">
        <f>O1026*H1026</f>
        <v>0.068</v>
      </c>
      <c r="Q1026" s="128">
        <v>0</v>
      </c>
      <c r="R1026" s="128">
        <f>Q1026*H1026</f>
        <v>0</v>
      </c>
      <c r="S1026" s="128">
        <v>0.026</v>
      </c>
      <c r="T1026" s="129">
        <f>S1026*H1026</f>
        <v>0.026</v>
      </c>
      <c r="U1026" s="31"/>
      <c r="V1026" s="31"/>
      <c r="W1026" s="31"/>
      <c r="X1026" s="31"/>
      <c r="Y1026" s="31"/>
      <c r="Z1026" s="31"/>
      <c r="AA1026" s="31"/>
      <c r="AB1026" s="31"/>
      <c r="AC1026" s="31"/>
      <c r="AD1026" s="31"/>
      <c r="AE1026" s="31"/>
      <c r="AR1026" s="130" t="s">
        <v>323</v>
      </c>
      <c r="AT1026" s="130" t="s">
        <v>170</v>
      </c>
      <c r="AU1026" s="130" t="s">
        <v>78</v>
      </c>
      <c r="AY1026" s="19" t="s">
        <v>168</v>
      </c>
      <c r="BE1026" s="131">
        <f>IF(N1026="základní",J1026,0)</f>
        <v>0</v>
      </c>
      <c r="BF1026" s="131">
        <f>IF(N1026="snížená",J1026,0)</f>
        <v>0</v>
      </c>
      <c r="BG1026" s="131">
        <f>IF(N1026="zákl. přenesená",J1026,0)</f>
        <v>0</v>
      </c>
      <c r="BH1026" s="131">
        <f>IF(N1026="sníž. přenesená",J1026,0)</f>
        <v>0</v>
      </c>
      <c r="BI1026" s="131">
        <f>IF(N1026="nulová",J1026,0)</f>
        <v>0</v>
      </c>
      <c r="BJ1026" s="19" t="s">
        <v>76</v>
      </c>
      <c r="BK1026" s="131">
        <f>ROUND(I1026*H1026,2)</f>
        <v>0</v>
      </c>
      <c r="BL1026" s="19" t="s">
        <v>323</v>
      </c>
      <c r="BM1026" s="130" t="s">
        <v>2872</v>
      </c>
    </row>
    <row r="1027" spans="1:47" s="2" customFormat="1" ht="12">
      <c r="A1027" s="273"/>
      <c r="B1027" s="276"/>
      <c r="C1027" s="273"/>
      <c r="D1027" s="304" t="s">
        <v>177</v>
      </c>
      <c r="E1027" s="273"/>
      <c r="F1027" s="305" t="s">
        <v>2873</v>
      </c>
      <c r="G1027" s="273"/>
      <c r="H1027" s="273"/>
      <c r="I1027" s="263"/>
      <c r="J1027" s="273"/>
      <c r="K1027" s="273"/>
      <c r="L1027" s="32"/>
      <c r="M1027" s="132"/>
      <c r="N1027" s="133"/>
      <c r="O1027" s="50"/>
      <c r="P1027" s="50"/>
      <c r="Q1027" s="50"/>
      <c r="R1027" s="50"/>
      <c r="S1027" s="50"/>
      <c r="T1027" s="51"/>
      <c r="U1027" s="31"/>
      <c r="V1027" s="31"/>
      <c r="W1027" s="31"/>
      <c r="X1027" s="31"/>
      <c r="Y1027" s="31"/>
      <c r="Z1027" s="31"/>
      <c r="AA1027" s="31"/>
      <c r="AB1027" s="31"/>
      <c r="AC1027" s="31"/>
      <c r="AD1027" s="31"/>
      <c r="AE1027" s="31"/>
      <c r="AT1027" s="19" t="s">
        <v>177</v>
      </c>
      <c r="AU1027" s="19" t="s">
        <v>78</v>
      </c>
    </row>
    <row r="1028" spans="1:51" s="13" customFormat="1" ht="12">
      <c r="A1028" s="306"/>
      <c r="B1028" s="307"/>
      <c r="C1028" s="306"/>
      <c r="D1028" s="308" t="s">
        <v>179</v>
      </c>
      <c r="E1028" s="309" t="s">
        <v>3</v>
      </c>
      <c r="F1028" s="310" t="s">
        <v>2868</v>
      </c>
      <c r="G1028" s="306"/>
      <c r="H1028" s="309" t="s">
        <v>3</v>
      </c>
      <c r="I1028" s="267"/>
      <c r="J1028" s="306"/>
      <c r="K1028" s="306"/>
      <c r="L1028" s="134"/>
      <c r="M1028" s="136"/>
      <c r="N1028" s="137"/>
      <c r="O1028" s="137"/>
      <c r="P1028" s="137"/>
      <c r="Q1028" s="137"/>
      <c r="R1028" s="137"/>
      <c r="S1028" s="137"/>
      <c r="T1028" s="138"/>
      <c r="AT1028" s="135" t="s">
        <v>179</v>
      </c>
      <c r="AU1028" s="135" t="s">
        <v>78</v>
      </c>
      <c r="AV1028" s="13" t="s">
        <v>76</v>
      </c>
      <c r="AW1028" s="13" t="s">
        <v>30</v>
      </c>
      <c r="AX1028" s="13" t="s">
        <v>68</v>
      </c>
      <c r="AY1028" s="135" t="s">
        <v>168</v>
      </c>
    </row>
    <row r="1029" spans="1:51" s="14" customFormat="1" ht="12">
      <c r="A1029" s="311"/>
      <c r="B1029" s="312"/>
      <c r="C1029" s="311"/>
      <c r="D1029" s="308" t="s">
        <v>179</v>
      </c>
      <c r="E1029" s="313" t="s">
        <v>3</v>
      </c>
      <c r="F1029" s="314" t="s">
        <v>76</v>
      </c>
      <c r="G1029" s="311"/>
      <c r="H1029" s="315">
        <v>1</v>
      </c>
      <c r="I1029" s="268"/>
      <c r="J1029" s="311"/>
      <c r="K1029" s="311"/>
      <c r="L1029" s="139"/>
      <c r="M1029" s="141"/>
      <c r="N1029" s="142"/>
      <c r="O1029" s="142"/>
      <c r="P1029" s="142"/>
      <c r="Q1029" s="142"/>
      <c r="R1029" s="142"/>
      <c r="S1029" s="142"/>
      <c r="T1029" s="143"/>
      <c r="AT1029" s="140" t="s">
        <v>179</v>
      </c>
      <c r="AU1029" s="140" t="s">
        <v>78</v>
      </c>
      <c r="AV1029" s="14" t="s">
        <v>78</v>
      </c>
      <c r="AW1029" s="14" t="s">
        <v>30</v>
      </c>
      <c r="AX1029" s="14" t="s">
        <v>76</v>
      </c>
      <c r="AY1029" s="140" t="s">
        <v>168</v>
      </c>
    </row>
    <row r="1030" spans="1:65" s="2" customFormat="1" ht="24.2" customHeight="1">
      <c r="A1030" s="273"/>
      <c r="B1030" s="276"/>
      <c r="C1030" s="298" t="s">
        <v>1427</v>
      </c>
      <c r="D1030" s="298" t="s">
        <v>170</v>
      </c>
      <c r="E1030" s="299" t="s">
        <v>1693</v>
      </c>
      <c r="F1030" s="300" t="s">
        <v>2874</v>
      </c>
      <c r="G1030" s="301" t="s">
        <v>2653</v>
      </c>
      <c r="H1030" s="302">
        <v>1</v>
      </c>
      <c r="I1030" s="266"/>
      <c r="J1030" s="303">
        <f>ROUND(I1030*H1030,2)</f>
        <v>0</v>
      </c>
      <c r="K1030" s="300" t="s">
        <v>3</v>
      </c>
      <c r="L1030" s="32"/>
      <c r="M1030" s="126" t="s">
        <v>3</v>
      </c>
      <c r="N1030" s="127" t="s">
        <v>39</v>
      </c>
      <c r="O1030" s="128">
        <v>0</v>
      </c>
      <c r="P1030" s="128">
        <f>O1030*H1030</f>
        <v>0</v>
      </c>
      <c r="Q1030" s="128">
        <v>0</v>
      </c>
      <c r="R1030" s="128">
        <f>Q1030*H1030</f>
        <v>0</v>
      </c>
      <c r="S1030" s="128">
        <v>0</v>
      </c>
      <c r="T1030" s="129">
        <f>S1030*H1030</f>
        <v>0</v>
      </c>
      <c r="U1030" s="31"/>
      <c r="V1030" s="31"/>
      <c r="W1030" s="31"/>
      <c r="X1030" s="31"/>
      <c r="Y1030" s="31"/>
      <c r="Z1030" s="31"/>
      <c r="AA1030" s="31"/>
      <c r="AB1030" s="31"/>
      <c r="AC1030" s="31"/>
      <c r="AD1030" s="31"/>
      <c r="AE1030" s="31"/>
      <c r="AR1030" s="130" t="s">
        <v>323</v>
      </c>
      <c r="AT1030" s="130" t="s">
        <v>170</v>
      </c>
      <c r="AU1030" s="130" t="s">
        <v>78</v>
      </c>
      <c r="AY1030" s="19" t="s">
        <v>168</v>
      </c>
      <c r="BE1030" s="131">
        <f>IF(N1030="základní",J1030,0)</f>
        <v>0</v>
      </c>
      <c r="BF1030" s="131">
        <f>IF(N1030="snížená",J1030,0)</f>
        <v>0</v>
      </c>
      <c r="BG1030" s="131">
        <f>IF(N1030="zákl. přenesená",J1030,0)</f>
        <v>0</v>
      </c>
      <c r="BH1030" s="131">
        <f>IF(N1030="sníž. přenesená",J1030,0)</f>
        <v>0</v>
      </c>
      <c r="BI1030" s="131">
        <f>IF(N1030="nulová",J1030,0)</f>
        <v>0</v>
      </c>
      <c r="BJ1030" s="19" t="s">
        <v>76</v>
      </c>
      <c r="BK1030" s="131">
        <f>ROUND(I1030*H1030,2)</f>
        <v>0</v>
      </c>
      <c r="BL1030" s="19" t="s">
        <v>323</v>
      </c>
      <c r="BM1030" s="130" t="s">
        <v>2875</v>
      </c>
    </row>
    <row r="1031" spans="1:65" s="2" customFormat="1" ht="128.65" customHeight="1">
      <c r="A1031" s="273"/>
      <c r="B1031" s="276"/>
      <c r="C1031" s="298" t="s">
        <v>1433</v>
      </c>
      <c r="D1031" s="298" t="s">
        <v>170</v>
      </c>
      <c r="E1031" s="299" t="s">
        <v>1698</v>
      </c>
      <c r="F1031" s="300" t="s">
        <v>2876</v>
      </c>
      <c r="G1031" s="301" t="s">
        <v>326</v>
      </c>
      <c r="H1031" s="302">
        <v>2</v>
      </c>
      <c r="I1031" s="266"/>
      <c r="J1031" s="303">
        <f>ROUND(I1031*H1031,2)</f>
        <v>0</v>
      </c>
      <c r="K1031" s="300" t="s">
        <v>3</v>
      </c>
      <c r="L1031" s="32"/>
      <c r="M1031" s="126" t="s">
        <v>3</v>
      </c>
      <c r="N1031" s="127" t="s">
        <v>39</v>
      </c>
      <c r="O1031" s="128">
        <v>0</v>
      </c>
      <c r="P1031" s="128">
        <f>O1031*H1031</f>
        <v>0</v>
      </c>
      <c r="Q1031" s="128">
        <v>0</v>
      </c>
      <c r="R1031" s="128">
        <f>Q1031*H1031</f>
        <v>0</v>
      </c>
      <c r="S1031" s="128">
        <v>0</v>
      </c>
      <c r="T1031" s="129">
        <f>S1031*H1031</f>
        <v>0</v>
      </c>
      <c r="U1031" s="31"/>
      <c r="V1031" s="31"/>
      <c r="W1031" s="31"/>
      <c r="X1031" s="31"/>
      <c r="Y1031" s="31"/>
      <c r="Z1031" s="31"/>
      <c r="AA1031" s="31"/>
      <c r="AB1031" s="31"/>
      <c r="AC1031" s="31"/>
      <c r="AD1031" s="31"/>
      <c r="AE1031" s="31"/>
      <c r="AR1031" s="130" t="s">
        <v>323</v>
      </c>
      <c r="AT1031" s="130" t="s">
        <v>170</v>
      </c>
      <c r="AU1031" s="130" t="s">
        <v>78</v>
      </c>
      <c r="AY1031" s="19" t="s">
        <v>168</v>
      </c>
      <c r="BE1031" s="131">
        <f>IF(N1031="základní",J1031,0)</f>
        <v>0</v>
      </c>
      <c r="BF1031" s="131">
        <f>IF(N1031="snížená",J1031,0)</f>
        <v>0</v>
      </c>
      <c r="BG1031" s="131">
        <f>IF(N1031="zákl. přenesená",J1031,0)</f>
        <v>0</v>
      </c>
      <c r="BH1031" s="131">
        <f>IF(N1031="sníž. přenesená",J1031,0)</f>
        <v>0</v>
      </c>
      <c r="BI1031" s="131">
        <f>IF(N1031="nulová",J1031,0)</f>
        <v>0</v>
      </c>
      <c r="BJ1031" s="19" t="s">
        <v>76</v>
      </c>
      <c r="BK1031" s="131">
        <f>ROUND(I1031*H1031,2)</f>
        <v>0</v>
      </c>
      <c r="BL1031" s="19" t="s">
        <v>323</v>
      </c>
      <c r="BM1031" s="130" t="s">
        <v>2877</v>
      </c>
    </row>
    <row r="1032" spans="1:51" s="14" customFormat="1" ht="12">
      <c r="A1032" s="311"/>
      <c r="B1032" s="312"/>
      <c r="C1032" s="311"/>
      <c r="D1032" s="308" t="s">
        <v>179</v>
      </c>
      <c r="E1032" s="313" t="s">
        <v>3</v>
      </c>
      <c r="F1032" s="314" t="s">
        <v>2517</v>
      </c>
      <c r="G1032" s="311"/>
      <c r="H1032" s="315">
        <v>2</v>
      </c>
      <c r="I1032" s="268"/>
      <c r="J1032" s="311"/>
      <c r="K1032" s="311"/>
      <c r="L1032" s="139"/>
      <c r="M1032" s="141"/>
      <c r="N1032" s="142"/>
      <c r="O1032" s="142"/>
      <c r="P1032" s="142"/>
      <c r="Q1032" s="142"/>
      <c r="R1032" s="142"/>
      <c r="S1032" s="142"/>
      <c r="T1032" s="143"/>
      <c r="AT1032" s="140" t="s">
        <v>179</v>
      </c>
      <c r="AU1032" s="140" t="s">
        <v>78</v>
      </c>
      <c r="AV1032" s="14" t="s">
        <v>78</v>
      </c>
      <c r="AW1032" s="14" t="s">
        <v>30</v>
      </c>
      <c r="AX1032" s="14" t="s">
        <v>76</v>
      </c>
      <c r="AY1032" s="140" t="s">
        <v>168</v>
      </c>
    </row>
    <row r="1033" spans="1:65" s="2" customFormat="1" ht="114.95" customHeight="1">
      <c r="A1033" s="273"/>
      <c r="B1033" s="276"/>
      <c r="C1033" s="298" t="s">
        <v>1438</v>
      </c>
      <c r="D1033" s="298" t="s">
        <v>170</v>
      </c>
      <c r="E1033" s="299" t="s">
        <v>1703</v>
      </c>
      <c r="F1033" s="300" t="s">
        <v>2878</v>
      </c>
      <c r="G1033" s="301" t="s">
        <v>326</v>
      </c>
      <c r="H1033" s="302">
        <v>4</v>
      </c>
      <c r="I1033" s="266"/>
      <c r="J1033" s="303">
        <f>ROUND(I1033*H1033,2)</f>
        <v>0</v>
      </c>
      <c r="K1033" s="300" t="s">
        <v>3</v>
      </c>
      <c r="L1033" s="32"/>
      <c r="M1033" s="126" t="s">
        <v>3</v>
      </c>
      <c r="N1033" s="127" t="s">
        <v>39</v>
      </c>
      <c r="O1033" s="128">
        <v>0</v>
      </c>
      <c r="P1033" s="128">
        <f>O1033*H1033</f>
        <v>0</v>
      </c>
      <c r="Q1033" s="128">
        <v>0</v>
      </c>
      <c r="R1033" s="128">
        <f>Q1033*H1033</f>
        <v>0</v>
      </c>
      <c r="S1033" s="128">
        <v>0</v>
      </c>
      <c r="T1033" s="129">
        <f>S1033*H1033</f>
        <v>0</v>
      </c>
      <c r="U1033" s="31"/>
      <c r="V1033" s="31"/>
      <c r="W1033" s="31"/>
      <c r="X1033" s="31"/>
      <c r="Y1033" s="31"/>
      <c r="Z1033" s="31"/>
      <c r="AA1033" s="31"/>
      <c r="AB1033" s="31"/>
      <c r="AC1033" s="31"/>
      <c r="AD1033" s="31"/>
      <c r="AE1033" s="31"/>
      <c r="AR1033" s="130" t="s">
        <v>323</v>
      </c>
      <c r="AT1033" s="130" t="s">
        <v>170</v>
      </c>
      <c r="AU1033" s="130" t="s">
        <v>78</v>
      </c>
      <c r="AY1033" s="19" t="s">
        <v>168</v>
      </c>
      <c r="BE1033" s="131">
        <f>IF(N1033="základní",J1033,0)</f>
        <v>0</v>
      </c>
      <c r="BF1033" s="131">
        <f>IF(N1033="snížená",J1033,0)</f>
        <v>0</v>
      </c>
      <c r="BG1033" s="131">
        <f>IF(N1033="zákl. přenesená",J1033,0)</f>
        <v>0</v>
      </c>
      <c r="BH1033" s="131">
        <f>IF(N1033="sníž. přenesená",J1033,0)</f>
        <v>0</v>
      </c>
      <c r="BI1033" s="131">
        <f>IF(N1033="nulová",J1033,0)</f>
        <v>0</v>
      </c>
      <c r="BJ1033" s="19" t="s">
        <v>76</v>
      </c>
      <c r="BK1033" s="131">
        <f>ROUND(I1033*H1033,2)</f>
        <v>0</v>
      </c>
      <c r="BL1033" s="19" t="s">
        <v>323</v>
      </c>
      <c r="BM1033" s="130" t="s">
        <v>2879</v>
      </c>
    </row>
    <row r="1034" spans="1:51" s="14" customFormat="1" ht="12">
      <c r="A1034" s="311"/>
      <c r="B1034" s="312"/>
      <c r="C1034" s="311"/>
      <c r="D1034" s="308" t="s">
        <v>179</v>
      </c>
      <c r="E1034" s="313" t="s">
        <v>3</v>
      </c>
      <c r="F1034" s="314" t="s">
        <v>2525</v>
      </c>
      <c r="G1034" s="311"/>
      <c r="H1034" s="315">
        <v>4</v>
      </c>
      <c r="I1034" s="268"/>
      <c r="J1034" s="311"/>
      <c r="K1034" s="311"/>
      <c r="L1034" s="139"/>
      <c r="M1034" s="141"/>
      <c r="N1034" s="142"/>
      <c r="O1034" s="142"/>
      <c r="P1034" s="142"/>
      <c r="Q1034" s="142"/>
      <c r="R1034" s="142"/>
      <c r="S1034" s="142"/>
      <c r="T1034" s="143"/>
      <c r="AT1034" s="140" t="s">
        <v>179</v>
      </c>
      <c r="AU1034" s="140" t="s">
        <v>78</v>
      </c>
      <c r="AV1034" s="14" t="s">
        <v>78</v>
      </c>
      <c r="AW1034" s="14" t="s">
        <v>30</v>
      </c>
      <c r="AX1034" s="14" t="s">
        <v>76</v>
      </c>
      <c r="AY1034" s="140" t="s">
        <v>168</v>
      </c>
    </row>
    <row r="1035" spans="1:65" s="2" customFormat="1" ht="24.2" customHeight="1">
      <c r="A1035" s="273"/>
      <c r="B1035" s="276"/>
      <c r="C1035" s="298" t="s">
        <v>1449</v>
      </c>
      <c r="D1035" s="298" t="s">
        <v>170</v>
      </c>
      <c r="E1035" s="299" t="s">
        <v>2880</v>
      </c>
      <c r="F1035" s="300" t="s">
        <v>2881</v>
      </c>
      <c r="G1035" s="301" t="s">
        <v>824</v>
      </c>
      <c r="H1035" s="302">
        <v>343.475</v>
      </c>
      <c r="I1035" s="266"/>
      <c r="J1035" s="303">
        <f>ROUND(I1035*H1035,2)</f>
        <v>0</v>
      </c>
      <c r="K1035" s="300" t="s">
        <v>174</v>
      </c>
      <c r="L1035" s="32"/>
      <c r="M1035" s="126" t="s">
        <v>3</v>
      </c>
      <c r="N1035" s="127" t="s">
        <v>39</v>
      </c>
      <c r="O1035" s="128">
        <v>0</v>
      </c>
      <c r="P1035" s="128">
        <f>O1035*H1035</f>
        <v>0</v>
      </c>
      <c r="Q1035" s="128">
        <v>0</v>
      </c>
      <c r="R1035" s="128">
        <f>Q1035*H1035</f>
        <v>0</v>
      </c>
      <c r="S1035" s="128">
        <v>0</v>
      </c>
      <c r="T1035" s="129">
        <f>S1035*H1035</f>
        <v>0</v>
      </c>
      <c r="U1035" s="31"/>
      <c r="V1035" s="31"/>
      <c r="W1035" s="31"/>
      <c r="X1035" s="31"/>
      <c r="Y1035" s="31"/>
      <c r="Z1035" s="31"/>
      <c r="AA1035" s="31"/>
      <c r="AB1035" s="31"/>
      <c r="AC1035" s="31"/>
      <c r="AD1035" s="31"/>
      <c r="AE1035" s="31"/>
      <c r="AR1035" s="130" t="s">
        <v>323</v>
      </c>
      <c r="AT1035" s="130" t="s">
        <v>170</v>
      </c>
      <c r="AU1035" s="130" t="s">
        <v>78</v>
      </c>
      <c r="AY1035" s="19" t="s">
        <v>168</v>
      </c>
      <c r="BE1035" s="131">
        <f>IF(N1035="základní",J1035,0)</f>
        <v>0</v>
      </c>
      <c r="BF1035" s="131">
        <f>IF(N1035="snížená",J1035,0)</f>
        <v>0</v>
      </c>
      <c r="BG1035" s="131">
        <f>IF(N1035="zákl. přenesená",J1035,0)</f>
        <v>0</v>
      </c>
      <c r="BH1035" s="131">
        <f>IF(N1035="sníž. přenesená",J1035,0)</f>
        <v>0</v>
      </c>
      <c r="BI1035" s="131">
        <f>IF(N1035="nulová",J1035,0)</f>
        <v>0</v>
      </c>
      <c r="BJ1035" s="19" t="s">
        <v>76</v>
      </c>
      <c r="BK1035" s="131">
        <f>ROUND(I1035*H1035,2)</f>
        <v>0</v>
      </c>
      <c r="BL1035" s="19" t="s">
        <v>323</v>
      </c>
      <c r="BM1035" s="130" t="s">
        <v>2882</v>
      </c>
    </row>
    <row r="1036" spans="1:47" s="2" customFormat="1" ht="12">
      <c r="A1036" s="273"/>
      <c r="B1036" s="276"/>
      <c r="C1036" s="273"/>
      <c r="D1036" s="304" t="s">
        <v>177</v>
      </c>
      <c r="E1036" s="273"/>
      <c r="F1036" s="305" t="s">
        <v>2883</v>
      </c>
      <c r="G1036" s="273"/>
      <c r="H1036" s="273"/>
      <c r="I1036" s="263"/>
      <c r="J1036" s="273"/>
      <c r="K1036" s="273"/>
      <c r="L1036" s="32"/>
      <c r="M1036" s="132"/>
      <c r="N1036" s="133"/>
      <c r="O1036" s="50"/>
      <c r="P1036" s="50"/>
      <c r="Q1036" s="50"/>
      <c r="R1036" s="50"/>
      <c r="S1036" s="50"/>
      <c r="T1036" s="51"/>
      <c r="U1036" s="31"/>
      <c r="V1036" s="31"/>
      <c r="W1036" s="31"/>
      <c r="X1036" s="31"/>
      <c r="Y1036" s="31"/>
      <c r="Z1036" s="31"/>
      <c r="AA1036" s="31"/>
      <c r="AB1036" s="31"/>
      <c r="AC1036" s="31"/>
      <c r="AD1036" s="31"/>
      <c r="AE1036" s="31"/>
      <c r="AT1036" s="19" t="s">
        <v>177</v>
      </c>
      <c r="AU1036" s="19" t="s">
        <v>78</v>
      </c>
    </row>
    <row r="1037" spans="1:63" s="12" customFormat="1" ht="22.9" customHeight="1">
      <c r="A1037" s="291"/>
      <c r="B1037" s="292"/>
      <c r="C1037" s="291"/>
      <c r="D1037" s="293" t="s">
        <v>67</v>
      </c>
      <c r="E1037" s="296" t="s">
        <v>1752</v>
      </c>
      <c r="F1037" s="296" t="s">
        <v>1753</v>
      </c>
      <c r="G1037" s="291"/>
      <c r="H1037" s="291"/>
      <c r="I1037" s="271"/>
      <c r="J1037" s="297">
        <f>BK1037</f>
        <v>0</v>
      </c>
      <c r="K1037" s="291"/>
      <c r="L1037" s="118"/>
      <c r="M1037" s="120"/>
      <c r="N1037" s="121"/>
      <c r="O1037" s="121"/>
      <c r="P1037" s="122">
        <f>SUM(P1038:P1041)</f>
        <v>0</v>
      </c>
      <c r="Q1037" s="121"/>
      <c r="R1037" s="122">
        <f>SUM(R1038:R1041)</f>
        <v>0</v>
      </c>
      <c r="S1037" s="121"/>
      <c r="T1037" s="123">
        <f>SUM(T1038:T1041)</f>
        <v>0</v>
      </c>
      <c r="AR1037" s="119" t="s">
        <v>78</v>
      </c>
      <c r="AT1037" s="124" t="s">
        <v>67</v>
      </c>
      <c r="AU1037" s="124" t="s">
        <v>76</v>
      </c>
      <c r="AY1037" s="119" t="s">
        <v>168</v>
      </c>
      <c r="BK1037" s="125">
        <f>SUM(BK1038:BK1041)</f>
        <v>0</v>
      </c>
    </row>
    <row r="1038" spans="1:65" s="2" customFormat="1" ht="142.15" customHeight="1">
      <c r="A1038" s="273"/>
      <c r="B1038" s="276"/>
      <c r="C1038" s="298" t="s">
        <v>1455</v>
      </c>
      <c r="D1038" s="298" t="s">
        <v>170</v>
      </c>
      <c r="E1038" s="299" t="s">
        <v>1755</v>
      </c>
      <c r="F1038" s="300" t="s">
        <v>2884</v>
      </c>
      <c r="G1038" s="301" t="s">
        <v>326</v>
      </c>
      <c r="H1038" s="302">
        <v>1</v>
      </c>
      <c r="I1038" s="266"/>
      <c r="J1038" s="303">
        <f>ROUND(I1038*H1038,2)</f>
        <v>0</v>
      </c>
      <c r="K1038" s="300" t="s">
        <v>3</v>
      </c>
      <c r="L1038" s="32"/>
      <c r="M1038" s="126" t="s">
        <v>3</v>
      </c>
      <c r="N1038" s="127" t="s">
        <v>39</v>
      </c>
      <c r="O1038" s="128">
        <v>0</v>
      </c>
      <c r="P1038" s="128">
        <f>O1038*H1038</f>
        <v>0</v>
      </c>
      <c r="Q1038" s="128">
        <v>0</v>
      </c>
      <c r="R1038" s="128">
        <f>Q1038*H1038</f>
        <v>0</v>
      </c>
      <c r="S1038" s="128">
        <v>0</v>
      </c>
      <c r="T1038" s="129">
        <f>S1038*H1038</f>
        <v>0</v>
      </c>
      <c r="U1038" s="31"/>
      <c r="V1038" s="31"/>
      <c r="W1038" s="31"/>
      <c r="X1038" s="31"/>
      <c r="Y1038" s="31"/>
      <c r="Z1038" s="31"/>
      <c r="AA1038" s="31"/>
      <c r="AB1038" s="31"/>
      <c r="AC1038" s="31"/>
      <c r="AD1038" s="31"/>
      <c r="AE1038" s="31"/>
      <c r="AR1038" s="130" t="s">
        <v>323</v>
      </c>
      <c r="AT1038" s="130" t="s">
        <v>170</v>
      </c>
      <c r="AU1038" s="130" t="s">
        <v>78</v>
      </c>
      <c r="AY1038" s="19" t="s">
        <v>168</v>
      </c>
      <c r="BE1038" s="131">
        <f>IF(N1038="základní",J1038,0)</f>
        <v>0</v>
      </c>
      <c r="BF1038" s="131">
        <f>IF(N1038="snížená",J1038,0)</f>
        <v>0</v>
      </c>
      <c r="BG1038" s="131">
        <f>IF(N1038="zákl. přenesená",J1038,0)</f>
        <v>0</v>
      </c>
      <c r="BH1038" s="131">
        <f>IF(N1038="sníž. přenesená",J1038,0)</f>
        <v>0</v>
      </c>
      <c r="BI1038" s="131">
        <f>IF(N1038="nulová",J1038,0)</f>
        <v>0</v>
      </c>
      <c r="BJ1038" s="19" t="s">
        <v>76</v>
      </c>
      <c r="BK1038" s="131">
        <f>ROUND(I1038*H1038,2)</f>
        <v>0</v>
      </c>
      <c r="BL1038" s="19" t="s">
        <v>323</v>
      </c>
      <c r="BM1038" s="130" t="s">
        <v>2885</v>
      </c>
    </row>
    <row r="1039" spans="1:51" s="14" customFormat="1" ht="12">
      <c r="A1039" s="311"/>
      <c r="B1039" s="312"/>
      <c r="C1039" s="311"/>
      <c r="D1039" s="308" t="s">
        <v>179</v>
      </c>
      <c r="E1039" s="313" t="s">
        <v>3</v>
      </c>
      <c r="F1039" s="314" t="s">
        <v>2886</v>
      </c>
      <c r="G1039" s="311"/>
      <c r="H1039" s="315">
        <v>1</v>
      </c>
      <c r="I1039" s="268"/>
      <c r="J1039" s="311"/>
      <c r="K1039" s="311"/>
      <c r="L1039" s="139"/>
      <c r="M1039" s="141"/>
      <c r="N1039" s="142"/>
      <c r="O1039" s="142"/>
      <c r="P1039" s="142"/>
      <c r="Q1039" s="142"/>
      <c r="R1039" s="142"/>
      <c r="S1039" s="142"/>
      <c r="T1039" s="143"/>
      <c r="AT1039" s="140" t="s">
        <v>179</v>
      </c>
      <c r="AU1039" s="140" t="s">
        <v>78</v>
      </c>
      <c r="AV1039" s="14" t="s">
        <v>78</v>
      </c>
      <c r="AW1039" s="14" t="s">
        <v>30</v>
      </c>
      <c r="AX1039" s="14" t="s">
        <v>76</v>
      </c>
      <c r="AY1039" s="140" t="s">
        <v>168</v>
      </c>
    </row>
    <row r="1040" spans="1:65" s="2" customFormat="1" ht="24.2" customHeight="1">
      <c r="A1040" s="273"/>
      <c r="B1040" s="276"/>
      <c r="C1040" s="298" t="s">
        <v>1460</v>
      </c>
      <c r="D1040" s="298" t="s">
        <v>170</v>
      </c>
      <c r="E1040" s="299" t="s">
        <v>2887</v>
      </c>
      <c r="F1040" s="300" t="s">
        <v>2888</v>
      </c>
      <c r="G1040" s="301" t="s">
        <v>824</v>
      </c>
      <c r="H1040" s="302">
        <v>475</v>
      </c>
      <c r="I1040" s="266"/>
      <c r="J1040" s="303">
        <f>ROUND(I1040*H1040,2)</f>
        <v>0</v>
      </c>
      <c r="K1040" s="300" t="s">
        <v>174</v>
      </c>
      <c r="L1040" s="32"/>
      <c r="M1040" s="126" t="s">
        <v>3</v>
      </c>
      <c r="N1040" s="127" t="s">
        <v>39</v>
      </c>
      <c r="O1040" s="128">
        <v>0</v>
      </c>
      <c r="P1040" s="128">
        <f>O1040*H1040</f>
        <v>0</v>
      </c>
      <c r="Q1040" s="128">
        <v>0</v>
      </c>
      <c r="R1040" s="128">
        <f>Q1040*H1040</f>
        <v>0</v>
      </c>
      <c r="S1040" s="128">
        <v>0</v>
      </c>
      <c r="T1040" s="129">
        <f>S1040*H1040</f>
        <v>0</v>
      </c>
      <c r="U1040" s="31"/>
      <c r="V1040" s="31"/>
      <c r="W1040" s="31"/>
      <c r="X1040" s="31"/>
      <c r="Y1040" s="31"/>
      <c r="Z1040" s="31"/>
      <c r="AA1040" s="31"/>
      <c r="AB1040" s="31"/>
      <c r="AC1040" s="31"/>
      <c r="AD1040" s="31"/>
      <c r="AE1040" s="31"/>
      <c r="AR1040" s="130" t="s">
        <v>323</v>
      </c>
      <c r="AT1040" s="130" t="s">
        <v>170</v>
      </c>
      <c r="AU1040" s="130" t="s">
        <v>78</v>
      </c>
      <c r="AY1040" s="19" t="s">
        <v>168</v>
      </c>
      <c r="BE1040" s="131">
        <f>IF(N1040="základní",J1040,0)</f>
        <v>0</v>
      </c>
      <c r="BF1040" s="131">
        <f>IF(N1040="snížená",J1040,0)</f>
        <v>0</v>
      </c>
      <c r="BG1040" s="131">
        <f>IF(N1040="zákl. přenesená",J1040,0)</f>
        <v>0</v>
      </c>
      <c r="BH1040" s="131">
        <f>IF(N1040="sníž. přenesená",J1040,0)</f>
        <v>0</v>
      </c>
      <c r="BI1040" s="131">
        <f>IF(N1040="nulová",J1040,0)</f>
        <v>0</v>
      </c>
      <c r="BJ1040" s="19" t="s">
        <v>76</v>
      </c>
      <c r="BK1040" s="131">
        <f>ROUND(I1040*H1040,2)</f>
        <v>0</v>
      </c>
      <c r="BL1040" s="19" t="s">
        <v>323</v>
      </c>
      <c r="BM1040" s="130" t="s">
        <v>2889</v>
      </c>
    </row>
    <row r="1041" spans="1:47" s="2" customFormat="1" ht="12">
      <c r="A1041" s="273"/>
      <c r="B1041" s="276"/>
      <c r="C1041" s="273"/>
      <c r="D1041" s="304" t="s">
        <v>177</v>
      </c>
      <c r="E1041" s="273"/>
      <c r="F1041" s="305" t="s">
        <v>2890</v>
      </c>
      <c r="G1041" s="273"/>
      <c r="H1041" s="273"/>
      <c r="I1041" s="263"/>
      <c r="J1041" s="273"/>
      <c r="K1041" s="273"/>
      <c r="L1041" s="32"/>
      <c r="M1041" s="132"/>
      <c r="N1041" s="133"/>
      <c r="O1041" s="50"/>
      <c r="P1041" s="50"/>
      <c r="Q1041" s="50"/>
      <c r="R1041" s="50"/>
      <c r="S1041" s="50"/>
      <c r="T1041" s="51"/>
      <c r="U1041" s="31"/>
      <c r="V1041" s="31"/>
      <c r="W1041" s="31"/>
      <c r="X1041" s="31"/>
      <c r="Y1041" s="31"/>
      <c r="Z1041" s="31"/>
      <c r="AA1041" s="31"/>
      <c r="AB1041" s="31"/>
      <c r="AC1041" s="31"/>
      <c r="AD1041" s="31"/>
      <c r="AE1041" s="31"/>
      <c r="AT1041" s="19" t="s">
        <v>177</v>
      </c>
      <c r="AU1041" s="19" t="s">
        <v>78</v>
      </c>
    </row>
    <row r="1042" spans="1:63" s="12" customFormat="1" ht="22.9" customHeight="1">
      <c r="A1042" s="291"/>
      <c r="B1042" s="292"/>
      <c r="C1042" s="291"/>
      <c r="D1042" s="293" t="s">
        <v>67</v>
      </c>
      <c r="E1042" s="296" t="s">
        <v>1790</v>
      </c>
      <c r="F1042" s="296" t="s">
        <v>1791</v>
      </c>
      <c r="G1042" s="291"/>
      <c r="H1042" s="291"/>
      <c r="I1042" s="271"/>
      <c r="J1042" s="297">
        <f>BK1042</f>
        <v>0</v>
      </c>
      <c r="K1042" s="291"/>
      <c r="L1042" s="118"/>
      <c r="M1042" s="120"/>
      <c r="N1042" s="121"/>
      <c r="O1042" s="121"/>
      <c r="P1042" s="122">
        <f>SUM(P1043:P1100)</f>
        <v>60.55135</v>
      </c>
      <c r="Q1042" s="121"/>
      <c r="R1042" s="122">
        <f>SUM(R1043:R1100)</f>
        <v>1.8025125999999996</v>
      </c>
      <c r="S1042" s="121"/>
      <c r="T1042" s="123">
        <f>SUM(T1043:T1100)</f>
        <v>0</v>
      </c>
      <c r="AR1042" s="119" t="s">
        <v>78</v>
      </c>
      <c r="AT1042" s="124" t="s">
        <v>67</v>
      </c>
      <c r="AU1042" s="124" t="s">
        <v>76</v>
      </c>
      <c r="AY1042" s="119" t="s">
        <v>168</v>
      </c>
      <c r="BK1042" s="125">
        <f>SUM(BK1043:BK1100)</f>
        <v>0</v>
      </c>
    </row>
    <row r="1043" spans="1:65" s="2" customFormat="1" ht="16.5" customHeight="1">
      <c r="A1043" s="273"/>
      <c r="B1043" s="276"/>
      <c r="C1043" s="298" t="s">
        <v>1471</v>
      </c>
      <c r="D1043" s="298" t="s">
        <v>170</v>
      </c>
      <c r="E1043" s="299" t="s">
        <v>1793</v>
      </c>
      <c r="F1043" s="300" t="s">
        <v>1794</v>
      </c>
      <c r="G1043" s="301" t="s">
        <v>263</v>
      </c>
      <c r="H1043" s="302">
        <v>39.55</v>
      </c>
      <c r="I1043" s="266"/>
      <c r="J1043" s="303">
        <f>ROUND(I1043*H1043,2)</f>
        <v>0</v>
      </c>
      <c r="K1043" s="300" t="s">
        <v>174</v>
      </c>
      <c r="L1043" s="32"/>
      <c r="M1043" s="126" t="s">
        <v>3</v>
      </c>
      <c r="N1043" s="127" t="s">
        <v>39</v>
      </c>
      <c r="O1043" s="128">
        <v>0.024</v>
      </c>
      <c r="P1043" s="128">
        <f>O1043*H1043</f>
        <v>0.9491999999999999</v>
      </c>
      <c r="Q1043" s="128">
        <v>0</v>
      </c>
      <c r="R1043" s="128">
        <f>Q1043*H1043</f>
        <v>0</v>
      </c>
      <c r="S1043" s="128">
        <v>0</v>
      </c>
      <c r="T1043" s="129">
        <f>S1043*H1043</f>
        <v>0</v>
      </c>
      <c r="U1043" s="31"/>
      <c r="V1043" s="31"/>
      <c r="W1043" s="31"/>
      <c r="X1043" s="31"/>
      <c r="Y1043" s="31"/>
      <c r="Z1043" s="31"/>
      <c r="AA1043" s="31"/>
      <c r="AB1043" s="31"/>
      <c r="AC1043" s="31"/>
      <c r="AD1043" s="31"/>
      <c r="AE1043" s="31"/>
      <c r="AR1043" s="130" t="s">
        <v>323</v>
      </c>
      <c r="AT1043" s="130" t="s">
        <v>170</v>
      </c>
      <c r="AU1043" s="130" t="s">
        <v>78</v>
      </c>
      <c r="AY1043" s="19" t="s">
        <v>168</v>
      </c>
      <c r="BE1043" s="131">
        <f>IF(N1043="základní",J1043,0)</f>
        <v>0</v>
      </c>
      <c r="BF1043" s="131">
        <f>IF(N1043="snížená",J1043,0)</f>
        <v>0</v>
      </c>
      <c r="BG1043" s="131">
        <f>IF(N1043="zákl. přenesená",J1043,0)</f>
        <v>0</v>
      </c>
      <c r="BH1043" s="131">
        <f>IF(N1043="sníž. přenesená",J1043,0)</f>
        <v>0</v>
      </c>
      <c r="BI1043" s="131">
        <f>IF(N1043="nulová",J1043,0)</f>
        <v>0</v>
      </c>
      <c r="BJ1043" s="19" t="s">
        <v>76</v>
      </c>
      <c r="BK1043" s="131">
        <f>ROUND(I1043*H1043,2)</f>
        <v>0</v>
      </c>
      <c r="BL1043" s="19" t="s">
        <v>323</v>
      </c>
      <c r="BM1043" s="130" t="s">
        <v>2891</v>
      </c>
    </row>
    <row r="1044" spans="1:47" s="2" customFormat="1" ht="12">
      <c r="A1044" s="273"/>
      <c r="B1044" s="276"/>
      <c r="C1044" s="273"/>
      <c r="D1044" s="304" t="s">
        <v>177</v>
      </c>
      <c r="E1044" s="273"/>
      <c r="F1044" s="305" t="s">
        <v>1796</v>
      </c>
      <c r="G1044" s="273"/>
      <c r="H1044" s="273"/>
      <c r="I1044" s="263"/>
      <c r="J1044" s="273"/>
      <c r="K1044" s="273"/>
      <c r="L1044" s="32"/>
      <c r="M1044" s="132"/>
      <c r="N1044" s="133"/>
      <c r="O1044" s="50"/>
      <c r="P1044" s="50"/>
      <c r="Q1044" s="50"/>
      <c r="R1044" s="50"/>
      <c r="S1044" s="50"/>
      <c r="T1044" s="51"/>
      <c r="U1044" s="31"/>
      <c r="V1044" s="31"/>
      <c r="W1044" s="31"/>
      <c r="X1044" s="31"/>
      <c r="Y1044" s="31"/>
      <c r="Z1044" s="31"/>
      <c r="AA1044" s="31"/>
      <c r="AB1044" s="31"/>
      <c r="AC1044" s="31"/>
      <c r="AD1044" s="31"/>
      <c r="AE1044" s="31"/>
      <c r="AT1044" s="19" t="s">
        <v>177</v>
      </c>
      <c r="AU1044" s="19" t="s">
        <v>78</v>
      </c>
    </row>
    <row r="1045" spans="1:65" s="2" customFormat="1" ht="16.5" customHeight="1">
      <c r="A1045" s="273"/>
      <c r="B1045" s="276"/>
      <c r="C1045" s="298" t="s">
        <v>1487</v>
      </c>
      <c r="D1045" s="298" t="s">
        <v>170</v>
      </c>
      <c r="E1045" s="299" t="s">
        <v>1799</v>
      </c>
      <c r="F1045" s="300" t="s">
        <v>1800</v>
      </c>
      <c r="G1045" s="301" t="s">
        <v>263</v>
      </c>
      <c r="H1045" s="302">
        <v>39.55</v>
      </c>
      <c r="I1045" s="266"/>
      <c r="J1045" s="303">
        <f>ROUND(I1045*H1045,2)</f>
        <v>0</v>
      </c>
      <c r="K1045" s="300" t="s">
        <v>174</v>
      </c>
      <c r="L1045" s="32"/>
      <c r="M1045" s="126" t="s">
        <v>3</v>
      </c>
      <c r="N1045" s="127" t="s">
        <v>39</v>
      </c>
      <c r="O1045" s="128">
        <v>0.044</v>
      </c>
      <c r="P1045" s="128">
        <f>O1045*H1045</f>
        <v>1.7401999999999997</v>
      </c>
      <c r="Q1045" s="128">
        <v>0.0003</v>
      </c>
      <c r="R1045" s="128">
        <f>Q1045*H1045</f>
        <v>0.011864999999999999</v>
      </c>
      <c r="S1045" s="128">
        <v>0</v>
      </c>
      <c r="T1045" s="129">
        <f>S1045*H1045</f>
        <v>0</v>
      </c>
      <c r="U1045" s="31"/>
      <c r="V1045" s="31"/>
      <c r="W1045" s="31"/>
      <c r="X1045" s="31"/>
      <c r="Y1045" s="31"/>
      <c r="Z1045" s="31"/>
      <c r="AA1045" s="31"/>
      <c r="AB1045" s="31"/>
      <c r="AC1045" s="31"/>
      <c r="AD1045" s="31"/>
      <c r="AE1045" s="31"/>
      <c r="AR1045" s="130" t="s">
        <v>323</v>
      </c>
      <c r="AT1045" s="130" t="s">
        <v>170</v>
      </c>
      <c r="AU1045" s="130" t="s">
        <v>78</v>
      </c>
      <c r="AY1045" s="19" t="s">
        <v>168</v>
      </c>
      <c r="BE1045" s="131">
        <f>IF(N1045="základní",J1045,0)</f>
        <v>0</v>
      </c>
      <c r="BF1045" s="131">
        <f>IF(N1045="snížená",J1045,0)</f>
        <v>0</v>
      </c>
      <c r="BG1045" s="131">
        <f>IF(N1045="zákl. přenesená",J1045,0)</f>
        <v>0</v>
      </c>
      <c r="BH1045" s="131">
        <f>IF(N1045="sníž. přenesená",J1045,0)</f>
        <v>0</v>
      </c>
      <c r="BI1045" s="131">
        <f>IF(N1045="nulová",J1045,0)</f>
        <v>0</v>
      </c>
      <c r="BJ1045" s="19" t="s">
        <v>76</v>
      </c>
      <c r="BK1045" s="131">
        <f>ROUND(I1045*H1045,2)</f>
        <v>0</v>
      </c>
      <c r="BL1045" s="19" t="s">
        <v>323</v>
      </c>
      <c r="BM1045" s="130" t="s">
        <v>2892</v>
      </c>
    </row>
    <row r="1046" spans="1:47" s="2" customFormat="1" ht="12">
      <c r="A1046" s="273"/>
      <c r="B1046" s="276"/>
      <c r="C1046" s="273"/>
      <c r="D1046" s="304" t="s">
        <v>177</v>
      </c>
      <c r="E1046" s="273"/>
      <c r="F1046" s="305" t="s">
        <v>1802</v>
      </c>
      <c r="G1046" s="273"/>
      <c r="H1046" s="273"/>
      <c r="I1046" s="263"/>
      <c r="J1046" s="273"/>
      <c r="K1046" s="273"/>
      <c r="L1046" s="32"/>
      <c r="M1046" s="132"/>
      <c r="N1046" s="133"/>
      <c r="O1046" s="50"/>
      <c r="P1046" s="50"/>
      <c r="Q1046" s="50"/>
      <c r="R1046" s="50"/>
      <c r="S1046" s="50"/>
      <c r="T1046" s="51"/>
      <c r="U1046" s="31"/>
      <c r="V1046" s="31"/>
      <c r="W1046" s="31"/>
      <c r="X1046" s="31"/>
      <c r="Y1046" s="31"/>
      <c r="Z1046" s="31"/>
      <c r="AA1046" s="31"/>
      <c r="AB1046" s="31"/>
      <c r="AC1046" s="31"/>
      <c r="AD1046" s="31"/>
      <c r="AE1046" s="31"/>
      <c r="AT1046" s="19" t="s">
        <v>177</v>
      </c>
      <c r="AU1046" s="19" t="s">
        <v>78</v>
      </c>
    </row>
    <row r="1047" spans="1:65" s="2" customFormat="1" ht="24.2" customHeight="1">
      <c r="A1047" s="273"/>
      <c r="B1047" s="276"/>
      <c r="C1047" s="298" t="s">
        <v>1494</v>
      </c>
      <c r="D1047" s="298" t="s">
        <v>170</v>
      </c>
      <c r="E1047" s="299" t="s">
        <v>1804</v>
      </c>
      <c r="F1047" s="300" t="s">
        <v>1805</v>
      </c>
      <c r="G1047" s="301" t="s">
        <v>263</v>
      </c>
      <c r="H1047" s="302">
        <v>39.55</v>
      </c>
      <c r="I1047" s="266"/>
      <c r="J1047" s="303">
        <f>ROUND(I1047*H1047,2)</f>
        <v>0</v>
      </c>
      <c r="K1047" s="300" t="s">
        <v>174</v>
      </c>
      <c r="L1047" s="32"/>
      <c r="M1047" s="126" t="s">
        <v>3</v>
      </c>
      <c r="N1047" s="127" t="s">
        <v>39</v>
      </c>
      <c r="O1047" s="128">
        <v>0.35</v>
      </c>
      <c r="P1047" s="128">
        <f>O1047*H1047</f>
        <v>13.842499999999998</v>
      </c>
      <c r="Q1047" s="128">
        <v>0.015</v>
      </c>
      <c r="R1047" s="128">
        <f>Q1047*H1047</f>
        <v>0.5932499999999999</v>
      </c>
      <c r="S1047" s="128">
        <v>0</v>
      </c>
      <c r="T1047" s="129">
        <f>S1047*H1047</f>
        <v>0</v>
      </c>
      <c r="U1047" s="31"/>
      <c r="V1047" s="31"/>
      <c r="W1047" s="31"/>
      <c r="X1047" s="31"/>
      <c r="Y1047" s="31"/>
      <c r="Z1047" s="31"/>
      <c r="AA1047" s="31"/>
      <c r="AB1047" s="31"/>
      <c r="AC1047" s="31"/>
      <c r="AD1047" s="31"/>
      <c r="AE1047" s="31"/>
      <c r="AR1047" s="130" t="s">
        <v>323</v>
      </c>
      <c r="AT1047" s="130" t="s">
        <v>170</v>
      </c>
      <c r="AU1047" s="130" t="s">
        <v>78</v>
      </c>
      <c r="AY1047" s="19" t="s">
        <v>168</v>
      </c>
      <c r="BE1047" s="131">
        <f>IF(N1047="základní",J1047,0)</f>
        <v>0</v>
      </c>
      <c r="BF1047" s="131">
        <f>IF(N1047="snížená",J1047,0)</f>
        <v>0</v>
      </c>
      <c r="BG1047" s="131">
        <f>IF(N1047="zákl. přenesená",J1047,0)</f>
        <v>0</v>
      </c>
      <c r="BH1047" s="131">
        <f>IF(N1047="sníž. přenesená",J1047,0)</f>
        <v>0</v>
      </c>
      <c r="BI1047" s="131">
        <f>IF(N1047="nulová",J1047,0)</f>
        <v>0</v>
      </c>
      <c r="BJ1047" s="19" t="s">
        <v>76</v>
      </c>
      <c r="BK1047" s="131">
        <f>ROUND(I1047*H1047,2)</f>
        <v>0</v>
      </c>
      <c r="BL1047" s="19" t="s">
        <v>323</v>
      </c>
      <c r="BM1047" s="130" t="s">
        <v>2893</v>
      </c>
    </row>
    <row r="1048" spans="1:47" s="2" customFormat="1" ht="12">
      <c r="A1048" s="273"/>
      <c r="B1048" s="276"/>
      <c r="C1048" s="273"/>
      <c r="D1048" s="304" t="s">
        <v>177</v>
      </c>
      <c r="E1048" s="273"/>
      <c r="F1048" s="305" t="s">
        <v>1807</v>
      </c>
      <c r="G1048" s="273"/>
      <c r="H1048" s="273"/>
      <c r="I1048" s="263"/>
      <c r="J1048" s="273"/>
      <c r="K1048" s="273"/>
      <c r="L1048" s="32"/>
      <c r="M1048" s="132"/>
      <c r="N1048" s="133"/>
      <c r="O1048" s="50"/>
      <c r="P1048" s="50"/>
      <c r="Q1048" s="50"/>
      <c r="R1048" s="50"/>
      <c r="S1048" s="50"/>
      <c r="T1048" s="51"/>
      <c r="U1048" s="31"/>
      <c r="V1048" s="31"/>
      <c r="W1048" s="31"/>
      <c r="X1048" s="31"/>
      <c r="Y1048" s="31"/>
      <c r="Z1048" s="31"/>
      <c r="AA1048" s="31"/>
      <c r="AB1048" s="31"/>
      <c r="AC1048" s="31"/>
      <c r="AD1048" s="31"/>
      <c r="AE1048" s="31"/>
      <c r="AT1048" s="19" t="s">
        <v>177</v>
      </c>
      <c r="AU1048" s="19" t="s">
        <v>78</v>
      </c>
    </row>
    <row r="1049" spans="1:65" s="2" customFormat="1" ht="16.5" customHeight="1">
      <c r="A1049" s="273"/>
      <c r="B1049" s="276"/>
      <c r="C1049" s="298" t="s">
        <v>1500</v>
      </c>
      <c r="D1049" s="298" t="s">
        <v>170</v>
      </c>
      <c r="E1049" s="299" t="s">
        <v>1809</v>
      </c>
      <c r="F1049" s="300" t="s">
        <v>1810</v>
      </c>
      <c r="G1049" s="301" t="s">
        <v>263</v>
      </c>
      <c r="H1049" s="302">
        <v>26.45</v>
      </c>
      <c r="I1049" s="266"/>
      <c r="J1049" s="303">
        <f>ROUND(I1049*H1049,2)</f>
        <v>0</v>
      </c>
      <c r="K1049" s="300" t="s">
        <v>174</v>
      </c>
      <c r="L1049" s="32"/>
      <c r="M1049" s="126" t="s">
        <v>3</v>
      </c>
      <c r="N1049" s="127" t="s">
        <v>39</v>
      </c>
      <c r="O1049" s="128">
        <v>0.278</v>
      </c>
      <c r="P1049" s="128">
        <f>O1049*H1049</f>
        <v>7.3531</v>
      </c>
      <c r="Q1049" s="128">
        <v>0.0015</v>
      </c>
      <c r="R1049" s="128">
        <f>Q1049*H1049</f>
        <v>0.039675</v>
      </c>
      <c r="S1049" s="128">
        <v>0</v>
      </c>
      <c r="T1049" s="129">
        <f>S1049*H1049</f>
        <v>0</v>
      </c>
      <c r="U1049" s="31"/>
      <c r="V1049" s="31"/>
      <c r="W1049" s="31"/>
      <c r="X1049" s="31"/>
      <c r="Y1049" s="31"/>
      <c r="Z1049" s="31"/>
      <c r="AA1049" s="31"/>
      <c r="AB1049" s="31"/>
      <c r="AC1049" s="31"/>
      <c r="AD1049" s="31"/>
      <c r="AE1049" s="31"/>
      <c r="AR1049" s="130" t="s">
        <v>323</v>
      </c>
      <c r="AT1049" s="130" t="s">
        <v>170</v>
      </c>
      <c r="AU1049" s="130" t="s">
        <v>78</v>
      </c>
      <c r="AY1049" s="19" t="s">
        <v>168</v>
      </c>
      <c r="BE1049" s="131">
        <f>IF(N1049="základní",J1049,0)</f>
        <v>0</v>
      </c>
      <c r="BF1049" s="131">
        <f>IF(N1049="snížená",J1049,0)</f>
        <v>0</v>
      </c>
      <c r="BG1049" s="131">
        <f>IF(N1049="zákl. přenesená",J1049,0)</f>
        <v>0</v>
      </c>
      <c r="BH1049" s="131">
        <f>IF(N1049="sníž. přenesená",J1049,0)</f>
        <v>0</v>
      </c>
      <c r="BI1049" s="131">
        <f>IF(N1049="nulová",J1049,0)</f>
        <v>0</v>
      </c>
      <c r="BJ1049" s="19" t="s">
        <v>76</v>
      </c>
      <c r="BK1049" s="131">
        <f>ROUND(I1049*H1049,2)</f>
        <v>0</v>
      </c>
      <c r="BL1049" s="19" t="s">
        <v>323</v>
      </c>
      <c r="BM1049" s="130" t="s">
        <v>2894</v>
      </c>
    </row>
    <row r="1050" spans="1:47" s="2" customFormat="1" ht="12">
      <c r="A1050" s="273"/>
      <c r="B1050" s="276"/>
      <c r="C1050" s="273"/>
      <c r="D1050" s="304" t="s">
        <v>177</v>
      </c>
      <c r="E1050" s="273"/>
      <c r="F1050" s="305" t="s">
        <v>1812</v>
      </c>
      <c r="G1050" s="273"/>
      <c r="H1050" s="273"/>
      <c r="I1050" s="263"/>
      <c r="J1050" s="273"/>
      <c r="K1050" s="273"/>
      <c r="L1050" s="32"/>
      <c r="M1050" s="132"/>
      <c r="N1050" s="133"/>
      <c r="O1050" s="50"/>
      <c r="P1050" s="50"/>
      <c r="Q1050" s="50"/>
      <c r="R1050" s="50"/>
      <c r="S1050" s="50"/>
      <c r="T1050" s="51"/>
      <c r="U1050" s="31"/>
      <c r="V1050" s="31"/>
      <c r="W1050" s="31"/>
      <c r="X1050" s="31"/>
      <c r="Y1050" s="31"/>
      <c r="Z1050" s="31"/>
      <c r="AA1050" s="31"/>
      <c r="AB1050" s="31"/>
      <c r="AC1050" s="31"/>
      <c r="AD1050" s="31"/>
      <c r="AE1050" s="31"/>
      <c r="AT1050" s="19" t="s">
        <v>177</v>
      </c>
      <c r="AU1050" s="19" t="s">
        <v>78</v>
      </c>
    </row>
    <row r="1051" spans="1:51" s="13" customFormat="1" ht="12">
      <c r="A1051" s="306"/>
      <c r="B1051" s="307"/>
      <c r="C1051" s="306"/>
      <c r="D1051" s="308" t="s">
        <v>179</v>
      </c>
      <c r="E1051" s="309" t="s">
        <v>3</v>
      </c>
      <c r="F1051" s="310" t="s">
        <v>2093</v>
      </c>
      <c r="G1051" s="306"/>
      <c r="H1051" s="309" t="s">
        <v>3</v>
      </c>
      <c r="I1051" s="267"/>
      <c r="J1051" s="306"/>
      <c r="K1051" s="306"/>
      <c r="L1051" s="134"/>
      <c r="M1051" s="136"/>
      <c r="N1051" s="137"/>
      <c r="O1051" s="137"/>
      <c r="P1051" s="137"/>
      <c r="Q1051" s="137"/>
      <c r="R1051" s="137"/>
      <c r="S1051" s="137"/>
      <c r="T1051" s="138"/>
      <c r="AT1051" s="135" t="s">
        <v>179</v>
      </c>
      <c r="AU1051" s="135" t="s">
        <v>78</v>
      </c>
      <c r="AV1051" s="13" t="s">
        <v>76</v>
      </c>
      <c r="AW1051" s="13" t="s">
        <v>30</v>
      </c>
      <c r="AX1051" s="13" t="s">
        <v>68</v>
      </c>
      <c r="AY1051" s="135" t="s">
        <v>168</v>
      </c>
    </row>
    <row r="1052" spans="1:51" s="14" customFormat="1" ht="12">
      <c r="A1052" s="311"/>
      <c r="B1052" s="312"/>
      <c r="C1052" s="311"/>
      <c r="D1052" s="308" t="s">
        <v>179</v>
      </c>
      <c r="E1052" s="313" t="s">
        <v>3</v>
      </c>
      <c r="F1052" s="314" t="s">
        <v>2481</v>
      </c>
      <c r="G1052" s="311"/>
      <c r="H1052" s="315">
        <v>9.8</v>
      </c>
      <c r="I1052" s="268"/>
      <c r="J1052" s="311"/>
      <c r="K1052" s="311"/>
      <c r="L1052" s="139"/>
      <c r="M1052" s="141"/>
      <c r="N1052" s="142"/>
      <c r="O1052" s="142"/>
      <c r="P1052" s="142"/>
      <c r="Q1052" s="142"/>
      <c r="R1052" s="142"/>
      <c r="S1052" s="142"/>
      <c r="T1052" s="143"/>
      <c r="AT1052" s="140" t="s">
        <v>179</v>
      </c>
      <c r="AU1052" s="140" t="s">
        <v>78</v>
      </c>
      <c r="AV1052" s="14" t="s">
        <v>78</v>
      </c>
      <c r="AW1052" s="14" t="s">
        <v>30</v>
      </c>
      <c r="AX1052" s="14" t="s">
        <v>68</v>
      </c>
      <c r="AY1052" s="140" t="s">
        <v>168</v>
      </c>
    </row>
    <row r="1053" spans="1:51" s="14" customFormat="1" ht="12">
      <c r="A1053" s="311"/>
      <c r="B1053" s="312"/>
      <c r="C1053" s="311"/>
      <c r="D1053" s="308" t="s">
        <v>179</v>
      </c>
      <c r="E1053" s="313" t="s">
        <v>3</v>
      </c>
      <c r="F1053" s="314" t="s">
        <v>2482</v>
      </c>
      <c r="G1053" s="311"/>
      <c r="H1053" s="315">
        <v>13</v>
      </c>
      <c r="I1053" s="268"/>
      <c r="J1053" s="311"/>
      <c r="K1053" s="311"/>
      <c r="L1053" s="139"/>
      <c r="M1053" s="141"/>
      <c r="N1053" s="142"/>
      <c r="O1053" s="142"/>
      <c r="P1053" s="142"/>
      <c r="Q1053" s="142"/>
      <c r="R1053" s="142"/>
      <c r="S1053" s="142"/>
      <c r="T1053" s="143"/>
      <c r="AT1053" s="140" t="s">
        <v>179</v>
      </c>
      <c r="AU1053" s="140" t="s">
        <v>78</v>
      </c>
      <c r="AV1053" s="14" t="s">
        <v>78</v>
      </c>
      <c r="AW1053" s="14" t="s">
        <v>30</v>
      </c>
      <c r="AX1053" s="14" t="s">
        <v>68</v>
      </c>
      <c r="AY1053" s="140" t="s">
        <v>168</v>
      </c>
    </row>
    <row r="1054" spans="1:51" s="14" customFormat="1" ht="12">
      <c r="A1054" s="311"/>
      <c r="B1054" s="312"/>
      <c r="C1054" s="311"/>
      <c r="D1054" s="308" t="s">
        <v>179</v>
      </c>
      <c r="E1054" s="313" t="s">
        <v>3</v>
      </c>
      <c r="F1054" s="314" t="s">
        <v>2487</v>
      </c>
      <c r="G1054" s="311"/>
      <c r="H1054" s="315">
        <v>1.8</v>
      </c>
      <c r="I1054" s="268"/>
      <c r="J1054" s="311"/>
      <c r="K1054" s="311"/>
      <c r="L1054" s="139"/>
      <c r="M1054" s="141"/>
      <c r="N1054" s="142"/>
      <c r="O1054" s="142"/>
      <c r="P1054" s="142"/>
      <c r="Q1054" s="142"/>
      <c r="R1054" s="142"/>
      <c r="S1054" s="142"/>
      <c r="T1054" s="143"/>
      <c r="AT1054" s="140" t="s">
        <v>179</v>
      </c>
      <c r="AU1054" s="140" t="s">
        <v>78</v>
      </c>
      <c r="AV1054" s="14" t="s">
        <v>78</v>
      </c>
      <c r="AW1054" s="14" t="s">
        <v>30</v>
      </c>
      <c r="AX1054" s="14" t="s">
        <v>68</v>
      </c>
      <c r="AY1054" s="140" t="s">
        <v>168</v>
      </c>
    </row>
    <row r="1055" spans="1:51" s="14" customFormat="1" ht="12">
      <c r="A1055" s="311"/>
      <c r="B1055" s="312"/>
      <c r="C1055" s="311"/>
      <c r="D1055" s="308" t="s">
        <v>179</v>
      </c>
      <c r="E1055" s="313" t="s">
        <v>3</v>
      </c>
      <c r="F1055" s="314" t="s">
        <v>2488</v>
      </c>
      <c r="G1055" s="311"/>
      <c r="H1055" s="315">
        <v>1.85</v>
      </c>
      <c r="I1055" s="268"/>
      <c r="J1055" s="311"/>
      <c r="K1055" s="311"/>
      <c r="L1055" s="139"/>
      <c r="M1055" s="141"/>
      <c r="N1055" s="142"/>
      <c r="O1055" s="142"/>
      <c r="P1055" s="142"/>
      <c r="Q1055" s="142"/>
      <c r="R1055" s="142"/>
      <c r="S1055" s="142"/>
      <c r="T1055" s="143"/>
      <c r="AT1055" s="140" t="s">
        <v>179</v>
      </c>
      <c r="AU1055" s="140" t="s">
        <v>78</v>
      </c>
      <c r="AV1055" s="14" t="s">
        <v>78</v>
      </c>
      <c r="AW1055" s="14" t="s">
        <v>30</v>
      </c>
      <c r="AX1055" s="14" t="s">
        <v>68</v>
      </c>
      <c r="AY1055" s="140" t="s">
        <v>168</v>
      </c>
    </row>
    <row r="1056" spans="1:51" s="15" customFormat="1" ht="12">
      <c r="A1056" s="316"/>
      <c r="B1056" s="317"/>
      <c r="C1056" s="316"/>
      <c r="D1056" s="308" t="s">
        <v>179</v>
      </c>
      <c r="E1056" s="318" t="s">
        <v>3</v>
      </c>
      <c r="F1056" s="319" t="s">
        <v>186</v>
      </c>
      <c r="G1056" s="316"/>
      <c r="H1056" s="320">
        <v>26.45</v>
      </c>
      <c r="I1056" s="269"/>
      <c r="J1056" s="316"/>
      <c r="K1056" s="316"/>
      <c r="L1056" s="144"/>
      <c r="M1056" s="146"/>
      <c r="N1056" s="147"/>
      <c r="O1056" s="147"/>
      <c r="P1056" s="147"/>
      <c r="Q1056" s="147"/>
      <c r="R1056" s="147"/>
      <c r="S1056" s="147"/>
      <c r="T1056" s="148"/>
      <c r="AT1056" s="145" t="s">
        <v>179</v>
      </c>
      <c r="AU1056" s="145" t="s">
        <v>78</v>
      </c>
      <c r="AV1056" s="15" t="s">
        <v>175</v>
      </c>
      <c r="AW1056" s="15" t="s">
        <v>30</v>
      </c>
      <c r="AX1056" s="15" t="s">
        <v>76</v>
      </c>
      <c r="AY1056" s="145" t="s">
        <v>168</v>
      </c>
    </row>
    <row r="1057" spans="1:65" s="2" customFormat="1" ht="16.5" customHeight="1">
      <c r="A1057" s="273"/>
      <c r="B1057" s="276"/>
      <c r="C1057" s="298" t="s">
        <v>1512</v>
      </c>
      <c r="D1057" s="298" t="s">
        <v>170</v>
      </c>
      <c r="E1057" s="299" t="s">
        <v>1816</v>
      </c>
      <c r="F1057" s="300" t="s">
        <v>1817</v>
      </c>
      <c r="G1057" s="301" t="s">
        <v>335</v>
      </c>
      <c r="H1057" s="302">
        <v>28.99</v>
      </c>
      <c r="I1057" s="266"/>
      <c r="J1057" s="303">
        <f>ROUND(I1057*H1057,2)</f>
        <v>0</v>
      </c>
      <c r="K1057" s="300" t="s">
        <v>174</v>
      </c>
      <c r="L1057" s="32"/>
      <c r="M1057" s="126" t="s">
        <v>3</v>
      </c>
      <c r="N1057" s="127" t="s">
        <v>39</v>
      </c>
      <c r="O1057" s="128">
        <v>0.06</v>
      </c>
      <c r="P1057" s="128">
        <f>O1057*H1057</f>
        <v>1.7393999999999998</v>
      </c>
      <c r="Q1057" s="128">
        <v>0.00032</v>
      </c>
      <c r="R1057" s="128">
        <f>Q1057*H1057</f>
        <v>0.0092768</v>
      </c>
      <c r="S1057" s="128">
        <v>0</v>
      </c>
      <c r="T1057" s="129">
        <f>S1057*H1057</f>
        <v>0</v>
      </c>
      <c r="U1057" s="31"/>
      <c r="V1057" s="31"/>
      <c r="W1057" s="31"/>
      <c r="X1057" s="31"/>
      <c r="Y1057" s="31"/>
      <c r="Z1057" s="31"/>
      <c r="AA1057" s="31"/>
      <c r="AB1057" s="31"/>
      <c r="AC1057" s="31"/>
      <c r="AD1057" s="31"/>
      <c r="AE1057" s="31"/>
      <c r="AR1057" s="130" t="s">
        <v>323</v>
      </c>
      <c r="AT1057" s="130" t="s">
        <v>170</v>
      </c>
      <c r="AU1057" s="130" t="s">
        <v>78</v>
      </c>
      <c r="AY1057" s="19" t="s">
        <v>168</v>
      </c>
      <c r="BE1057" s="131">
        <f>IF(N1057="základní",J1057,0)</f>
        <v>0</v>
      </c>
      <c r="BF1057" s="131">
        <f>IF(N1057="snížená",J1057,0)</f>
        <v>0</v>
      </c>
      <c r="BG1057" s="131">
        <f>IF(N1057="zákl. přenesená",J1057,0)</f>
        <v>0</v>
      </c>
      <c r="BH1057" s="131">
        <f>IF(N1057="sníž. přenesená",J1057,0)</f>
        <v>0</v>
      </c>
      <c r="BI1057" s="131">
        <f>IF(N1057="nulová",J1057,0)</f>
        <v>0</v>
      </c>
      <c r="BJ1057" s="19" t="s">
        <v>76</v>
      </c>
      <c r="BK1057" s="131">
        <f>ROUND(I1057*H1057,2)</f>
        <v>0</v>
      </c>
      <c r="BL1057" s="19" t="s">
        <v>323</v>
      </c>
      <c r="BM1057" s="130" t="s">
        <v>2895</v>
      </c>
    </row>
    <row r="1058" spans="1:47" s="2" customFormat="1" ht="12">
      <c r="A1058" s="273"/>
      <c r="B1058" s="276"/>
      <c r="C1058" s="273"/>
      <c r="D1058" s="304" t="s">
        <v>177</v>
      </c>
      <c r="E1058" s="273"/>
      <c r="F1058" s="305" t="s">
        <v>1819</v>
      </c>
      <c r="G1058" s="273"/>
      <c r="H1058" s="273"/>
      <c r="I1058" s="263"/>
      <c r="J1058" s="273"/>
      <c r="K1058" s="273"/>
      <c r="L1058" s="32"/>
      <c r="M1058" s="132"/>
      <c r="N1058" s="133"/>
      <c r="O1058" s="50"/>
      <c r="P1058" s="50"/>
      <c r="Q1058" s="50"/>
      <c r="R1058" s="50"/>
      <c r="S1058" s="50"/>
      <c r="T1058" s="51"/>
      <c r="U1058" s="31"/>
      <c r="V1058" s="31"/>
      <c r="W1058" s="31"/>
      <c r="X1058" s="31"/>
      <c r="Y1058" s="31"/>
      <c r="Z1058" s="31"/>
      <c r="AA1058" s="31"/>
      <c r="AB1058" s="31"/>
      <c r="AC1058" s="31"/>
      <c r="AD1058" s="31"/>
      <c r="AE1058" s="31"/>
      <c r="AT1058" s="19" t="s">
        <v>177</v>
      </c>
      <c r="AU1058" s="19" t="s">
        <v>78</v>
      </c>
    </row>
    <row r="1059" spans="1:51" s="13" customFormat="1" ht="12">
      <c r="A1059" s="306"/>
      <c r="B1059" s="307"/>
      <c r="C1059" s="306"/>
      <c r="D1059" s="308" t="s">
        <v>179</v>
      </c>
      <c r="E1059" s="309" t="s">
        <v>3</v>
      </c>
      <c r="F1059" s="310" t="s">
        <v>2093</v>
      </c>
      <c r="G1059" s="306"/>
      <c r="H1059" s="309" t="s">
        <v>3</v>
      </c>
      <c r="I1059" s="267"/>
      <c r="J1059" s="306"/>
      <c r="K1059" s="306"/>
      <c r="L1059" s="134"/>
      <c r="M1059" s="136"/>
      <c r="N1059" s="137"/>
      <c r="O1059" s="137"/>
      <c r="P1059" s="137"/>
      <c r="Q1059" s="137"/>
      <c r="R1059" s="137"/>
      <c r="S1059" s="137"/>
      <c r="T1059" s="138"/>
      <c r="AT1059" s="135" t="s">
        <v>179</v>
      </c>
      <c r="AU1059" s="135" t="s">
        <v>78</v>
      </c>
      <c r="AV1059" s="13" t="s">
        <v>76</v>
      </c>
      <c r="AW1059" s="13" t="s">
        <v>30</v>
      </c>
      <c r="AX1059" s="13" t="s">
        <v>68</v>
      </c>
      <c r="AY1059" s="135" t="s">
        <v>168</v>
      </c>
    </row>
    <row r="1060" spans="1:51" s="13" customFormat="1" ht="12">
      <c r="A1060" s="306"/>
      <c r="B1060" s="307"/>
      <c r="C1060" s="306"/>
      <c r="D1060" s="308" t="s">
        <v>179</v>
      </c>
      <c r="E1060" s="309" t="s">
        <v>3</v>
      </c>
      <c r="F1060" s="310" t="s">
        <v>2345</v>
      </c>
      <c r="G1060" s="306"/>
      <c r="H1060" s="309" t="s">
        <v>3</v>
      </c>
      <c r="I1060" s="267"/>
      <c r="J1060" s="306"/>
      <c r="K1060" s="306"/>
      <c r="L1060" s="134"/>
      <c r="M1060" s="136"/>
      <c r="N1060" s="137"/>
      <c r="O1060" s="137"/>
      <c r="P1060" s="137"/>
      <c r="Q1060" s="137"/>
      <c r="R1060" s="137"/>
      <c r="S1060" s="137"/>
      <c r="T1060" s="138"/>
      <c r="AT1060" s="135" t="s">
        <v>179</v>
      </c>
      <c r="AU1060" s="135" t="s">
        <v>78</v>
      </c>
      <c r="AV1060" s="13" t="s">
        <v>76</v>
      </c>
      <c r="AW1060" s="13" t="s">
        <v>30</v>
      </c>
      <c r="AX1060" s="13" t="s">
        <v>68</v>
      </c>
      <c r="AY1060" s="135" t="s">
        <v>168</v>
      </c>
    </row>
    <row r="1061" spans="1:51" s="14" customFormat="1" ht="12">
      <c r="A1061" s="311"/>
      <c r="B1061" s="312"/>
      <c r="C1061" s="311"/>
      <c r="D1061" s="308" t="s">
        <v>179</v>
      </c>
      <c r="E1061" s="313" t="s">
        <v>3</v>
      </c>
      <c r="F1061" s="314" t="s">
        <v>2346</v>
      </c>
      <c r="G1061" s="311"/>
      <c r="H1061" s="315">
        <v>17.88</v>
      </c>
      <c r="I1061" s="268"/>
      <c r="J1061" s="311"/>
      <c r="K1061" s="311"/>
      <c r="L1061" s="139"/>
      <c r="M1061" s="141"/>
      <c r="N1061" s="142"/>
      <c r="O1061" s="142"/>
      <c r="P1061" s="142"/>
      <c r="Q1061" s="142"/>
      <c r="R1061" s="142"/>
      <c r="S1061" s="142"/>
      <c r="T1061" s="143"/>
      <c r="AT1061" s="140" t="s">
        <v>179</v>
      </c>
      <c r="AU1061" s="140" t="s">
        <v>78</v>
      </c>
      <c r="AV1061" s="14" t="s">
        <v>78</v>
      </c>
      <c r="AW1061" s="14" t="s">
        <v>30</v>
      </c>
      <c r="AX1061" s="14" t="s">
        <v>68</v>
      </c>
      <c r="AY1061" s="140" t="s">
        <v>168</v>
      </c>
    </row>
    <row r="1062" spans="1:51" s="13" customFormat="1" ht="12">
      <c r="A1062" s="306"/>
      <c r="B1062" s="307"/>
      <c r="C1062" s="306"/>
      <c r="D1062" s="308" t="s">
        <v>179</v>
      </c>
      <c r="E1062" s="309" t="s">
        <v>3</v>
      </c>
      <c r="F1062" s="310" t="s">
        <v>2380</v>
      </c>
      <c r="G1062" s="306"/>
      <c r="H1062" s="309" t="s">
        <v>3</v>
      </c>
      <c r="I1062" s="267"/>
      <c r="J1062" s="306"/>
      <c r="K1062" s="306"/>
      <c r="L1062" s="134"/>
      <c r="M1062" s="136"/>
      <c r="N1062" s="137"/>
      <c r="O1062" s="137"/>
      <c r="P1062" s="137"/>
      <c r="Q1062" s="137"/>
      <c r="R1062" s="137"/>
      <c r="S1062" s="137"/>
      <c r="T1062" s="138"/>
      <c r="AT1062" s="135" t="s">
        <v>179</v>
      </c>
      <c r="AU1062" s="135" t="s">
        <v>78</v>
      </c>
      <c r="AV1062" s="13" t="s">
        <v>76</v>
      </c>
      <c r="AW1062" s="13" t="s">
        <v>30</v>
      </c>
      <c r="AX1062" s="13" t="s">
        <v>68</v>
      </c>
      <c r="AY1062" s="135" t="s">
        <v>168</v>
      </c>
    </row>
    <row r="1063" spans="1:51" s="14" customFormat="1" ht="12">
      <c r="A1063" s="311"/>
      <c r="B1063" s="312"/>
      <c r="C1063" s="311"/>
      <c r="D1063" s="308" t="s">
        <v>179</v>
      </c>
      <c r="E1063" s="313" t="s">
        <v>3</v>
      </c>
      <c r="F1063" s="314" t="s">
        <v>2504</v>
      </c>
      <c r="G1063" s="311"/>
      <c r="H1063" s="315">
        <v>5.39</v>
      </c>
      <c r="I1063" s="268"/>
      <c r="J1063" s="311"/>
      <c r="K1063" s="311"/>
      <c r="L1063" s="139"/>
      <c r="M1063" s="141"/>
      <c r="N1063" s="142"/>
      <c r="O1063" s="142"/>
      <c r="P1063" s="142"/>
      <c r="Q1063" s="142"/>
      <c r="R1063" s="142"/>
      <c r="S1063" s="142"/>
      <c r="T1063" s="143"/>
      <c r="AT1063" s="140" t="s">
        <v>179</v>
      </c>
      <c r="AU1063" s="140" t="s">
        <v>78</v>
      </c>
      <c r="AV1063" s="14" t="s">
        <v>78</v>
      </c>
      <c r="AW1063" s="14" t="s">
        <v>30</v>
      </c>
      <c r="AX1063" s="14" t="s">
        <v>68</v>
      </c>
      <c r="AY1063" s="140" t="s">
        <v>168</v>
      </c>
    </row>
    <row r="1064" spans="1:51" s="13" customFormat="1" ht="12">
      <c r="A1064" s="306"/>
      <c r="B1064" s="307"/>
      <c r="C1064" s="306"/>
      <c r="D1064" s="308" t="s">
        <v>179</v>
      </c>
      <c r="E1064" s="309" t="s">
        <v>3</v>
      </c>
      <c r="F1064" s="310" t="s">
        <v>2382</v>
      </c>
      <c r="G1064" s="306"/>
      <c r="H1064" s="309" t="s">
        <v>3</v>
      </c>
      <c r="I1064" s="267"/>
      <c r="J1064" s="306"/>
      <c r="K1064" s="306"/>
      <c r="L1064" s="134"/>
      <c r="M1064" s="136"/>
      <c r="N1064" s="137"/>
      <c r="O1064" s="137"/>
      <c r="P1064" s="137"/>
      <c r="Q1064" s="137"/>
      <c r="R1064" s="137"/>
      <c r="S1064" s="137"/>
      <c r="T1064" s="138"/>
      <c r="AT1064" s="135" t="s">
        <v>179</v>
      </c>
      <c r="AU1064" s="135" t="s">
        <v>78</v>
      </c>
      <c r="AV1064" s="13" t="s">
        <v>76</v>
      </c>
      <c r="AW1064" s="13" t="s">
        <v>30</v>
      </c>
      <c r="AX1064" s="13" t="s">
        <v>68</v>
      </c>
      <c r="AY1064" s="135" t="s">
        <v>168</v>
      </c>
    </row>
    <row r="1065" spans="1:51" s="14" customFormat="1" ht="12">
      <c r="A1065" s="311"/>
      <c r="B1065" s="312"/>
      <c r="C1065" s="311"/>
      <c r="D1065" s="308" t="s">
        <v>179</v>
      </c>
      <c r="E1065" s="313" t="s">
        <v>3</v>
      </c>
      <c r="F1065" s="314" t="s">
        <v>2505</v>
      </c>
      <c r="G1065" s="311"/>
      <c r="H1065" s="315">
        <v>5.72</v>
      </c>
      <c r="I1065" s="268"/>
      <c r="J1065" s="311"/>
      <c r="K1065" s="311"/>
      <c r="L1065" s="139"/>
      <c r="M1065" s="141"/>
      <c r="N1065" s="142"/>
      <c r="O1065" s="142"/>
      <c r="P1065" s="142"/>
      <c r="Q1065" s="142"/>
      <c r="R1065" s="142"/>
      <c r="S1065" s="142"/>
      <c r="T1065" s="143"/>
      <c r="AT1065" s="140" t="s">
        <v>179</v>
      </c>
      <c r="AU1065" s="140" t="s">
        <v>78</v>
      </c>
      <c r="AV1065" s="14" t="s">
        <v>78</v>
      </c>
      <c r="AW1065" s="14" t="s">
        <v>30</v>
      </c>
      <c r="AX1065" s="14" t="s">
        <v>68</v>
      </c>
      <c r="AY1065" s="140" t="s">
        <v>168</v>
      </c>
    </row>
    <row r="1066" spans="1:51" s="15" customFormat="1" ht="12">
      <c r="A1066" s="316"/>
      <c r="B1066" s="317"/>
      <c r="C1066" s="316"/>
      <c r="D1066" s="308" t="s">
        <v>179</v>
      </c>
      <c r="E1066" s="318" t="s">
        <v>3</v>
      </c>
      <c r="F1066" s="319" t="s">
        <v>186</v>
      </c>
      <c r="G1066" s="316"/>
      <c r="H1066" s="320">
        <v>28.99</v>
      </c>
      <c r="I1066" s="269"/>
      <c r="J1066" s="316"/>
      <c r="K1066" s="316"/>
      <c r="L1066" s="144"/>
      <c r="M1066" s="146"/>
      <c r="N1066" s="147"/>
      <c r="O1066" s="147"/>
      <c r="P1066" s="147"/>
      <c r="Q1066" s="147"/>
      <c r="R1066" s="147"/>
      <c r="S1066" s="147"/>
      <c r="T1066" s="148"/>
      <c r="AT1066" s="145" t="s">
        <v>179</v>
      </c>
      <c r="AU1066" s="145" t="s">
        <v>78</v>
      </c>
      <c r="AV1066" s="15" t="s">
        <v>175</v>
      </c>
      <c r="AW1066" s="15" t="s">
        <v>30</v>
      </c>
      <c r="AX1066" s="15" t="s">
        <v>76</v>
      </c>
      <c r="AY1066" s="145" t="s">
        <v>168</v>
      </c>
    </row>
    <row r="1067" spans="1:65" s="2" customFormat="1" ht="24.2" customHeight="1">
      <c r="A1067" s="273"/>
      <c r="B1067" s="276"/>
      <c r="C1067" s="298" t="s">
        <v>1517</v>
      </c>
      <c r="D1067" s="298" t="s">
        <v>170</v>
      </c>
      <c r="E1067" s="299" t="s">
        <v>1834</v>
      </c>
      <c r="F1067" s="300" t="s">
        <v>1835</v>
      </c>
      <c r="G1067" s="301" t="s">
        <v>263</v>
      </c>
      <c r="H1067" s="302">
        <v>39.55</v>
      </c>
      <c r="I1067" s="266"/>
      <c r="J1067" s="303">
        <f>ROUND(I1067*H1067,2)</f>
        <v>0</v>
      </c>
      <c r="K1067" s="300" t="s">
        <v>174</v>
      </c>
      <c r="L1067" s="32"/>
      <c r="M1067" s="126" t="s">
        <v>3</v>
      </c>
      <c r="N1067" s="127" t="s">
        <v>39</v>
      </c>
      <c r="O1067" s="128">
        <v>0.741</v>
      </c>
      <c r="P1067" s="128">
        <f>O1067*H1067</f>
        <v>29.306549999999998</v>
      </c>
      <c r="Q1067" s="128">
        <v>0.00689</v>
      </c>
      <c r="R1067" s="128">
        <f>Q1067*H1067</f>
        <v>0.2724995</v>
      </c>
      <c r="S1067" s="128">
        <v>0</v>
      </c>
      <c r="T1067" s="129">
        <f>S1067*H1067</f>
        <v>0</v>
      </c>
      <c r="U1067" s="31"/>
      <c r="V1067" s="31"/>
      <c r="W1067" s="31"/>
      <c r="X1067" s="31"/>
      <c r="Y1067" s="31"/>
      <c r="Z1067" s="31"/>
      <c r="AA1067" s="31"/>
      <c r="AB1067" s="31"/>
      <c r="AC1067" s="31"/>
      <c r="AD1067" s="31"/>
      <c r="AE1067" s="31"/>
      <c r="AR1067" s="130" t="s">
        <v>323</v>
      </c>
      <c r="AT1067" s="130" t="s">
        <v>170</v>
      </c>
      <c r="AU1067" s="130" t="s">
        <v>78</v>
      </c>
      <c r="AY1067" s="19" t="s">
        <v>168</v>
      </c>
      <c r="BE1067" s="131">
        <f>IF(N1067="základní",J1067,0)</f>
        <v>0</v>
      </c>
      <c r="BF1067" s="131">
        <f>IF(N1067="snížená",J1067,0)</f>
        <v>0</v>
      </c>
      <c r="BG1067" s="131">
        <f>IF(N1067="zákl. přenesená",J1067,0)</f>
        <v>0</v>
      </c>
      <c r="BH1067" s="131">
        <f>IF(N1067="sníž. přenesená",J1067,0)</f>
        <v>0</v>
      </c>
      <c r="BI1067" s="131">
        <f>IF(N1067="nulová",J1067,0)</f>
        <v>0</v>
      </c>
      <c r="BJ1067" s="19" t="s">
        <v>76</v>
      </c>
      <c r="BK1067" s="131">
        <f>ROUND(I1067*H1067,2)</f>
        <v>0</v>
      </c>
      <c r="BL1067" s="19" t="s">
        <v>323</v>
      </c>
      <c r="BM1067" s="130" t="s">
        <v>2896</v>
      </c>
    </row>
    <row r="1068" spans="1:47" s="2" customFormat="1" ht="12">
      <c r="A1068" s="273"/>
      <c r="B1068" s="276"/>
      <c r="C1068" s="273"/>
      <c r="D1068" s="304" t="s">
        <v>177</v>
      </c>
      <c r="E1068" s="273"/>
      <c r="F1068" s="305" t="s">
        <v>1837</v>
      </c>
      <c r="G1068" s="273"/>
      <c r="H1068" s="273"/>
      <c r="I1068" s="263"/>
      <c r="J1068" s="273"/>
      <c r="K1068" s="273"/>
      <c r="L1068" s="32"/>
      <c r="M1068" s="132"/>
      <c r="N1068" s="133"/>
      <c r="O1068" s="50"/>
      <c r="P1068" s="50"/>
      <c r="Q1068" s="50"/>
      <c r="R1068" s="50"/>
      <c r="S1068" s="50"/>
      <c r="T1068" s="51"/>
      <c r="U1068" s="31"/>
      <c r="V1068" s="31"/>
      <c r="W1068" s="31"/>
      <c r="X1068" s="31"/>
      <c r="Y1068" s="31"/>
      <c r="Z1068" s="31"/>
      <c r="AA1068" s="31"/>
      <c r="AB1068" s="31"/>
      <c r="AC1068" s="31"/>
      <c r="AD1068" s="31"/>
      <c r="AE1068" s="31"/>
      <c r="AT1068" s="19" t="s">
        <v>177</v>
      </c>
      <c r="AU1068" s="19" t="s">
        <v>78</v>
      </c>
    </row>
    <row r="1069" spans="1:51" s="13" customFormat="1" ht="12">
      <c r="A1069" s="306"/>
      <c r="B1069" s="307"/>
      <c r="C1069" s="306"/>
      <c r="D1069" s="308" t="s">
        <v>179</v>
      </c>
      <c r="E1069" s="309" t="s">
        <v>3</v>
      </c>
      <c r="F1069" s="310" t="s">
        <v>2093</v>
      </c>
      <c r="G1069" s="306"/>
      <c r="H1069" s="309" t="s">
        <v>3</v>
      </c>
      <c r="I1069" s="267"/>
      <c r="J1069" s="306"/>
      <c r="K1069" s="306"/>
      <c r="L1069" s="134"/>
      <c r="M1069" s="136"/>
      <c r="N1069" s="137"/>
      <c r="O1069" s="137"/>
      <c r="P1069" s="137"/>
      <c r="Q1069" s="137"/>
      <c r="R1069" s="137"/>
      <c r="S1069" s="137"/>
      <c r="T1069" s="138"/>
      <c r="AT1069" s="135" t="s">
        <v>179</v>
      </c>
      <c r="AU1069" s="135" t="s">
        <v>78</v>
      </c>
      <c r="AV1069" s="13" t="s">
        <v>76</v>
      </c>
      <c r="AW1069" s="13" t="s">
        <v>30</v>
      </c>
      <c r="AX1069" s="13" t="s">
        <v>68</v>
      </c>
      <c r="AY1069" s="135" t="s">
        <v>168</v>
      </c>
    </row>
    <row r="1070" spans="1:51" s="14" customFormat="1" ht="12">
      <c r="A1070" s="311"/>
      <c r="B1070" s="312"/>
      <c r="C1070" s="311"/>
      <c r="D1070" s="308" t="s">
        <v>179</v>
      </c>
      <c r="E1070" s="313" t="s">
        <v>3</v>
      </c>
      <c r="F1070" s="314" t="s">
        <v>2480</v>
      </c>
      <c r="G1070" s="311"/>
      <c r="H1070" s="315">
        <v>13.1</v>
      </c>
      <c r="I1070" s="268"/>
      <c r="J1070" s="311"/>
      <c r="K1070" s="311"/>
      <c r="L1070" s="139"/>
      <c r="M1070" s="141"/>
      <c r="N1070" s="142"/>
      <c r="O1070" s="142"/>
      <c r="P1070" s="142"/>
      <c r="Q1070" s="142"/>
      <c r="R1070" s="142"/>
      <c r="S1070" s="142"/>
      <c r="T1070" s="143"/>
      <c r="AT1070" s="140" t="s">
        <v>179</v>
      </c>
      <c r="AU1070" s="140" t="s">
        <v>78</v>
      </c>
      <c r="AV1070" s="14" t="s">
        <v>78</v>
      </c>
      <c r="AW1070" s="14" t="s">
        <v>30</v>
      </c>
      <c r="AX1070" s="14" t="s">
        <v>68</v>
      </c>
      <c r="AY1070" s="140" t="s">
        <v>168</v>
      </c>
    </row>
    <row r="1071" spans="1:51" s="14" customFormat="1" ht="12">
      <c r="A1071" s="311"/>
      <c r="B1071" s="312"/>
      <c r="C1071" s="311"/>
      <c r="D1071" s="308" t="s">
        <v>179</v>
      </c>
      <c r="E1071" s="313" t="s">
        <v>3</v>
      </c>
      <c r="F1071" s="314" t="s">
        <v>2481</v>
      </c>
      <c r="G1071" s="311"/>
      <c r="H1071" s="315">
        <v>9.8</v>
      </c>
      <c r="I1071" s="268"/>
      <c r="J1071" s="311"/>
      <c r="K1071" s="311"/>
      <c r="L1071" s="139"/>
      <c r="M1071" s="141"/>
      <c r="N1071" s="142"/>
      <c r="O1071" s="142"/>
      <c r="P1071" s="142"/>
      <c r="Q1071" s="142"/>
      <c r="R1071" s="142"/>
      <c r="S1071" s="142"/>
      <c r="T1071" s="143"/>
      <c r="AT1071" s="140" t="s">
        <v>179</v>
      </c>
      <c r="AU1071" s="140" t="s">
        <v>78</v>
      </c>
      <c r="AV1071" s="14" t="s">
        <v>78</v>
      </c>
      <c r="AW1071" s="14" t="s">
        <v>30</v>
      </c>
      <c r="AX1071" s="14" t="s">
        <v>68</v>
      </c>
      <c r="AY1071" s="140" t="s">
        <v>168</v>
      </c>
    </row>
    <row r="1072" spans="1:51" s="14" customFormat="1" ht="12">
      <c r="A1072" s="311"/>
      <c r="B1072" s="312"/>
      <c r="C1072" s="311"/>
      <c r="D1072" s="308" t="s">
        <v>179</v>
      </c>
      <c r="E1072" s="313" t="s">
        <v>3</v>
      </c>
      <c r="F1072" s="314" t="s">
        <v>2482</v>
      </c>
      <c r="G1072" s="311"/>
      <c r="H1072" s="315">
        <v>13</v>
      </c>
      <c r="I1072" s="268"/>
      <c r="J1072" s="311"/>
      <c r="K1072" s="311"/>
      <c r="L1072" s="139"/>
      <c r="M1072" s="141"/>
      <c r="N1072" s="142"/>
      <c r="O1072" s="142"/>
      <c r="P1072" s="142"/>
      <c r="Q1072" s="142"/>
      <c r="R1072" s="142"/>
      <c r="S1072" s="142"/>
      <c r="T1072" s="143"/>
      <c r="AT1072" s="140" t="s">
        <v>179</v>
      </c>
      <c r="AU1072" s="140" t="s">
        <v>78</v>
      </c>
      <c r="AV1072" s="14" t="s">
        <v>78</v>
      </c>
      <c r="AW1072" s="14" t="s">
        <v>30</v>
      </c>
      <c r="AX1072" s="14" t="s">
        <v>68</v>
      </c>
      <c r="AY1072" s="140" t="s">
        <v>168</v>
      </c>
    </row>
    <row r="1073" spans="1:51" s="14" customFormat="1" ht="12">
      <c r="A1073" s="311"/>
      <c r="B1073" s="312"/>
      <c r="C1073" s="311"/>
      <c r="D1073" s="308" t="s">
        <v>179</v>
      </c>
      <c r="E1073" s="313" t="s">
        <v>3</v>
      </c>
      <c r="F1073" s="314" t="s">
        <v>2487</v>
      </c>
      <c r="G1073" s="311"/>
      <c r="H1073" s="315">
        <v>1.8</v>
      </c>
      <c r="I1073" s="268"/>
      <c r="J1073" s="311"/>
      <c r="K1073" s="311"/>
      <c r="L1073" s="139"/>
      <c r="M1073" s="141"/>
      <c r="N1073" s="142"/>
      <c r="O1073" s="142"/>
      <c r="P1073" s="142"/>
      <c r="Q1073" s="142"/>
      <c r="R1073" s="142"/>
      <c r="S1073" s="142"/>
      <c r="T1073" s="143"/>
      <c r="AT1073" s="140" t="s">
        <v>179</v>
      </c>
      <c r="AU1073" s="140" t="s">
        <v>78</v>
      </c>
      <c r="AV1073" s="14" t="s">
        <v>78</v>
      </c>
      <c r="AW1073" s="14" t="s">
        <v>30</v>
      </c>
      <c r="AX1073" s="14" t="s">
        <v>68</v>
      </c>
      <c r="AY1073" s="140" t="s">
        <v>168</v>
      </c>
    </row>
    <row r="1074" spans="1:51" s="14" customFormat="1" ht="12">
      <c r="A1074" s="311"/>
      <c r="B1074" s="312"/>
      <c r="C1074" s="311"/>
      <c r="D1074" s="308" t="s">
        <v>179</v>
      </c>
      <c r="E1074" s="313" t="s">
        <v>3</v>
      </c>
      <c r="F1074" s="314" t="s">
        <v>2488</v>
      </c>
      <c r="G1074" s="311"/>
      <c r="H1074" s="315">
        <v>1.85</v>
      </c>
      <c r="I1074" s="268"/>
      <c r="J1074" s="311"/>
      <c r="K1074" s="311"/>
      <c r="L1074" s="139"/>
      <c r="M1074" s="141"/>
      <c r="N1074" s="142"/>
      <c r="O1074" s="142"/>
      <c r="P1074" s="142"/>
      <c r="Q1074" s="142"/>
      <c r="R1074" s="142"/>
      <c r="S1074" s="142"/>
      <c r="T1074" s="143"/>
      <c r="AT1074" s="140" t="s">
        <v>179</v>
      </c>
      <c r="AU1074" s="140" t="s">
        <v>78</v>
      </c>
      <c r="AV1074" s="14" t="s">
        <v>78</v>
      </c>
      <c r="AW1074" s="14" t="s">
        <v>30</v>
      </c>
      <c r="AX1074" s="14" t="s">
        <v>68</v>
      </c>
      <c r="AY1074" s="140" t="s">
        <v>168</v>
      </c>
    </row>
    <row r="1075" spans="1:51" s="15" customFormat="1" ht="12">
      <c r="A1075" s="316"/>
      <c r="B1075" s="317"/>
      <c r="C1075" s="316"/>
      <c r="D1075" s="308" t="s">
        <v>179</v>
      </c>
      <c r="E1075" s="318" t="s">
        <v>3</v>
      </c>
      <c r="F1075" s="319" t="s">
        <v>186</v>
      </c>
      <c r="G1075" s="316"/>
      <c r="H1075" s="320">
        <v>39.55</v>
      </c>
      <c r="I1075" s="269"/>
      <c r="J1075" s="316"/>
      <c r="K1075" s="316"/>
      <c r="L1075" s="144"/>
      <c r="M1075" s="146"/>
      <c r="N1075" s="147"/>
      <c r="O1075" s="147"/>
      <c r="P1075" s="147"/>
      <c r="Q1075" s="147"/>
      <c r="R1075" s="147"/>
      <c r="S1075" s="147"/>
      <c r="T1075" s="148"/>
      <c r="AT1075" s="145" t="s">
        <v>179</v>
      </c>
      <c r="AU1075" s="145" t="s">
        <v>78</v>
      </c>
      <c r="AV1075" s="15" t="s">
        <v>175</v>
      </c>
      <c r="AW1075" s="15" t="s">
        <v>30</v>
      </c>
      <c r="AX1075" s="15" t="s">
        <v>76</v>
      </c>
      <c r="AY1075" s="145" t="s">
        <v>168</v>
      </c>
    </row>
    <row r="1076" spans="1:65" s="2" customFormat="1" ht="16.5" customHeight="1">
      <c r="A1076" s="273"/>
      <c r="B1076" s="276"/>
      <c r="C1076" s="326" t="s">
        <v>1523</v>
      </c>
      <c r="D1076" s="326" t="s">
        <v>332</v>
      </c>
      <c r="E1076" s="327" t="s">
        <v>1839</v>
      </c>
      <c r="F1076" s="328" t="s">
        <v>1840</v>
      </c>
      <c r="G1076" s="329" t="s">
        <v>263</v>
      </c>
      <c r="H1076" s="330">
        <v>43.505</v>
      </c>
      <c r="I1076" s="272"/>
      <c r="J1076" s="331">
        <f>ROUND(I1076*H1076,2)</f>
        <v>0</v>
      </c>
      <c r="K1076" s="328" t="s">
        <v>3</v>
      </c>
      <c r="L1076" s="154"/>
      <c r="M1076" s="155" t="s">
        <v>3</v>
      </c>
      <c r="N1076" s="156" t="s">
        <v>39</v>
      </c>
      <c r="O1076" s="128">
        <v>0</v>
      </c>
      <c r="P1076" s="128">
        <f>O1076*H1076</f>
        <v>0</v>
      </c>
      <c r="Q1076" s="128">
        <v>0.0192</v>
      </c>
      <c r="R1076" s="128">
        <f>Q1076*H1076</f>
        <v>0.8352959999999999</v>
      </c>
      <c r="S1076" s="128">
        <v>0</v>
      </c>
      <c r="T1076" s="129">
        <f>S1076*H1076</f>
        <v>0</v>
      </c>
      <c r="U1076" s="31"/>
      <c r="V1076" s="31"/>
      <c r="W1076" s="31"/>
      <c r="X1076" s="31"/>
      <c r="Y1076" s="31"/>
      <c r="Z1076" s="31"/>
      <c r="AA1076" s="31"/>
      <c r="AB1076" s="31"/>
      <c r="AC1076" s="31"/>
      <c r="AD1076" s="31"/>
      <c r="AE1076" s="31"/>
      <c r="AR1076" s="130" t="s">
        <v>440</v>
      </c>
      <c r="AT1076" s="130" t="s">
        <v>332</v>
      </c>
      <c r="AU1076" s="130" t="s">
        <v>78</v>
      </c>
      <c r="AY1076" s="19" t="s">
        <v>168</v>
      </c>
      <c r="BE1076" s="131">
        <f>IF(N1076="základní",J1076,0)</f>
        <v>0</v>
      </c>
      <c r="BF1076" s="131">
        <f>IF(N1076="snížená",J1076,0)</f>
        <v>0</v>
      </c>
      <c r="BG1076" s="131">
        <f>IF(N1076="zákl. přenesená",J1076,0)</f>
        <v>0</v>
      </c>
      <c r="BH1076" s="131">
        <f>IF(N1076="sníž. přenesená",J1076,0)</f>
        <v>0</v>
      </c>
      <c r="BI1076" s="131">
        <f>IF(N1076="nulová",J1076,0)</f>
        <v>0</v>
      </c>
      <c r="BJ1076" s="19" t="s">
        <v>76</v>
      </c>
      <c r="BK1076" s="131">
        <f>ROUND(I1076*H1076,2)</f>
        <v>0</v>
      </c>
      <c r="BL1076" s="19" t="s">
        <v>323</v>
      </c>
      <c r="BM1076" s="130" t="s">
        <v>2897</v>
      </c>
    </row>
    <row r="1077" spans="1:51" s="14" customFormat="1" ht="12">
      <c r="A1077" s="311"/>
      <c r="B1077" s="312"/>
      <c r="C1077" s="311"/>
      <c r="D1077" s="308" t="s">
        <v>179</v>
      </c>
      <c r="E1077" s="311"/>
      <c r="F1077" s="314" t="s">
        <v>2898</v>
      </c>
      <c r="G1077" s="311"/>
      <c r="H1077" s="315">
        <v>43.505</v>
      </c>
      <c r="I1077" s="268"/>
      <c r="J1077" s="311"/>
      <c r="K1077" s="311"/>
      <c r="L1077" s="139"/>
      <c r="M1077" s="141"/>
      <c r="N1077" s="142"/>
      <c r="O1077" s="142"/>
      <c r="P1077" s="142"/>
      <c r="Q1077" s="142"/>
      <c r="R1077" s="142"/>
      <c r="S1077" s="142"/>
      <c r="T1077" s="143"/>
      <c r="AT1077" s="140" t="s">
        <v>179</v>
      </c>
      <c r="AU1077" s="140" t="s">
        <v>78</v>
      </c>
      <c r="AV1077" s="14" t="s">
        <v>78</v>
      </c>
      <c r="AW1077" s="14" t="s">
        <v>4</v>
      </c>
      <c r="AX1077" s="14" t="s">
        <v>76</v>
      </c>
      <c r="AY1077" s="140" t="s">
        <v>168</v>
      </c>
    </row>
    <row r="1078" spans="1:65" s="2" customFormat="1" ht="21.75" customHeight="1">
      <c r="A1078" s="273"/>
      <c r="B1078" s="276"/>
      <c r="C1078" s="298" t="s">
        <v>1540</v>
      </c>
      <c r="D1078" s="298" t="s">
        <v>170</v>
      </c>
      <c r="E1078" s="299" t="s">
        <v>1844</v>
      </c>
      <c r="F1078" s="300" t="s">
        <v>1845</v>
      </c>
      <c r="G1078" s="301" t="s">
        <v>335</v>
      </c>
      <c r="H1078" s="302">
        <v>18.96</v>
      </c>
      <c r="I1078" s="266"/>
      <c r="J1078" s="303">
        <f>ROUND(I1078*H1078,2)</f>
        <v>0</v>
      </c>
      <c r="K1078" s="300" t="s">
        <v>174</v>
      </c>
      <c r="L1078" s="32"/>
      <c r="M1078" s="126" t="s">
        <v>3</v>
      </c>
      <c r="N1078" s="127" t="s">
        <v>39</v>
      </c>
      <c r="O1078" s="128">
        <v>0.19</v>
      </c>
      <c r="P1078" s="128">
        <f>O1078*H1078</f>
        <v>3.6024000000000003</v>
      </c>
      <c r="Q1078" s="128">
        <v>0.00043</v>
      </c>
      <c r="R1078" s="128">
        <f>Q1078*H1078</f>
        <v>0.0081528</v>
      </c>
      <c r="S1078" s="128">
        <v>0</v>
      </c>
      <c r="T1078" s="129">
        <f>S1078*H1078</f>
        <v>0</v>
      </c>
      <c r="U1078" s="31"/>
      <c r="V1078" s="31"/>
      <c r="W1078" s="31"/>
      <c r="X1078" s="31"/>
      <c r="Y1078" s="31"/>
      <c r="Z1078" s="31"/>
      <c r="AA1078" s="31"/>
      <c r="AB1078" s="31"/>
      <c r="AC1078" s="31"/>
      <c r="AD1078" s="31"/>
      <c r="AE1078" s="31"/>
      <c r="AR1078" s="130" t="s">
        <v>323</v>
      </c>
      <c r="AT1078" s="130" t="s">
        <v>170</v>
      </c>
      <c r="AU1078" s="130" t="s">
        <v>78</v>
      </c>
      <c r="AY1078" s="19" t="s">
        <v>168</v>
      </c>
      <c r="BE1078" s="131">
        <f>IF(N1078="základní",J1078,0)</f>
        <v>0</v>
      </c>
      <c r="BF1078" s="131">
        <f>IF(N1078="snížená",J1078,0)</f>
        <v>0</v>
      </c>
      <c r="BG1078" s="131">
        <f>IF(N1078="zákl. přenesená",J1078,0)</f>
        <v>0</v>
      </c>
      <c r="BH1078" s="131">
        <f>IF(N1078="sníž. přenesená",J1078,0)</f>
        <v>0</v>
      </c>
      <c r="BI1078" s="131">
        <f>IF(N1078="nulová",J1078,0)</f>
        <v>0</v>
      </c>
      <c r="BJ1078" s="19" t="s">
        <v>76</v>
      </c>
      <c r="BK1078" s="131">
        <f>ROUND(I1078*H1078,2)</f>
        <v>0</v>
      </c>
      <c r="BL1078" s="19" t="s">
        <v>323</v>
      </c>
      <c r="BM1078" s="130" t="s">
        <v>2899</v>
      </c>
    </row>
    <row r="1079" spans="1:47" s="2" customFormat="1" ht="12">
      <c r="A1079" s="273"/>
      <c r="B1079" s="276"/>
      <c r="C1079" s="273"/>
      <c r="D1079" s="304" t="s">
        <v>177</v>
      </c>
      <c r="E1079" s="273"/>
      <c r="F1079" s="305" t="s">
        <v>1847</v>
      </c>
      <c r="G1079" s="273"/>
      <c r="H1079" s="273"/>
      <c r="I1079" s="263"/>
      <c r="J1079" s="273"/>
      <c r="K1079" s="273"/>
      <c r="L1079" s="32"/>
      <c r="M1079" s="132"/>
      <c r="N1079" s="133"/>
      <c r="O1079" s="50"/>
      <c r="P1079" s="50"/>
      <c r="Q1079" s="50"/>
      <c r="R1079" s="50"/>
      <c r="S1079" s="50"/>
      <c r="T1079" s="51"/>
      <c r="U1079" s="31"/>
      <c r="V1079" s="31"/>
      <c r="W1079" s="31"/>
      <c r="X1079" s="31"/>
      <c r="Y1079" s="31"/>
      <c r="Z1079" s="31"/>
      <c r="AA1079" s="31"/>
      <c r="AB1079" s="31"/>
      <c r="AC1079" s="31"/>
      <c r="AD1079" s="31"/>
      <c r="AE1079" s="31"/>
      <c r="AT1079" s="19" t="s">
        <v>177</v>
      </c>
      <c r="AU1079" s="19" t="s">
        <v>78</v>
      </c>
    </row>
    <row r="1080" spans="1:51" s="13" customFormat="1" ht="12">
      <c r="A1080" s="306"/>
      <c r="B1080" s="307"/>
      <c r="C1080" s="306"/>
      <c r="D1080" s="308" t="s">
        <v>179</v>
      </c>
      <c r="E1080" s="309" t="s">
        <v>3</v>
      </c>
      <c r="F1080" s="310" t="s">
        <v>2093</v>
      </c>
      <c r="G1080" s="306"/>
      <c r="H1080" s="309" t="s">
        <v>3</v>
      </c>
      <c r="I1080" s="267"/>
      <c r="J1080" s="306"/>
      <c r="K1080" s="306"/>
      <c r="L1080" s="134"/>
      <c r="M1080" s="136"/>
      <c r="N1080" s="137"/>
      <c r="O1080" s="137"/>
      <c r="P1080" s="137"/>
      <c r="Q1080" s="137"/>
      <c r="R1080" s="137"/>
      <c r="S1080" s="137"/>
      <c r="T1080" s="138"/>
      <c r="AT1080" s="135" t="s">
        <v>179</v>
      </c>
      <c r="AU1080" s="135" t="s">
        <v>78</v>
      </c>
      <c r="AV1080" s="13" t="s">
        <v>76</v>
      </c>
      <c r="AW1080" s="13" t="s">
        <v>30</v>
      </c>
      <c r="AX1080" s="13" t="s">
        <v>68</v>
      </c>
      <c r="AY1080" s="135" t="s">
        <v>168</v>
      </c>
    </row>
    <row r="1081" spans="1:51" s="13" customFormat="1" ht="12">
      <c r="A1081" s="306"/>
      <c r="B1081" s="307"/>
      <c r="C1081" s="306"/>
      <c r="D1081" s="308" t="s">
        <v>179</v>
      </c>
      <c r="E1081" s="309" t="s">
        <v>3</v>
      </c>
      <c r="F1081" s="310" t="s">
        <v>2184</v>
      </c>
      <c r="G1081" s="306"/>
      <c r="H1081" s="309" t="s">
        <v>3</v>
      </c>
      <c r="I1081" s="267"/>
      <c r="J1081" s="306"/>
      <c r="K1081" s="306"/>
      <c r="L1081" s="134"/>
      <c r="M1081" s="136"/>
      <c r="N1081" s="137"/>
      <c r="O1081" s="137"/>
      <c r="P1081" s="137"/>
      <c r="Q1081" s="137"/>
      <c r="R1081" s="137"/>
      <c r="S1081" s="137"/>
      <c r="T1081" s="138"/>
      <c r="AT1081" s="135" t="s">
        <v>179</v>
      </c>
      <c r="AU1081" s="135" t="s">
        <v>78</v>
      </c>
      <c r="AV1081" s="13" t="s">
        <v>76</v>
      </c>
      <c r="AW1081" s="13" t="s">
        <v>30</v>
      </c>
      <c r="AX1081" s="13" t="s">
        <v>68</v>
      </c>
      <c r="AY1081" s="135" t="s">
        <v>168</v>
      </c>
    </row>
    <row r="1082" spans="1:51" s="14" customFormat="1" ht="12">
      <c r="A1082" s="311"/>
      <c r="B1082" s="312"/>
      <c r="C1082" s="311"/>
      <c r="D1082" s="308" t="s">
        <v>179</v>
      </c>
      <c r="E1082" s="313" t="s">
        <v>3</v>
      </c>
      <c r="F1082" s="314" t="s">
        <v>2340</v>
      </c>
      <c r="G1082" s="311"/>
      <c r="H1082" s="315">
        <v>21.16</v>
      </c>
      <c r="I1082" s="268"/>
      <c r="J1082" s="311"/>
      <c r="K1082" s="311"/>
      <c r="L1082" s="139"/>
      <c r="M1082" s="141"/>
      <c r="N1082" s="142"/>
      <c r="O1082" s="142"/>
      <c r="P1082" s="142"/>
      <c r="Q1082" s="142"/>
      <c r="R1082" s="142"/>
      <c r="S1082" s="142"/>
      <c r="T1082" s="143"/>
      <c r="AT1082" s="140" t="s">
        <v>179</v>
      </c>
      <c r="AU1082" s="140" t="s">
        <v>78</v>
      </c>
      <c r="AV1082" s="14" t="s">
        <v>78</v>
      </c>
      <c r="AW1082" s="14" t="s">
        <v>30</v>
      </c>
      <c r="AX1082" s="14" t="s">
        <v>68</v>
      </c>
      <c r="AY1082" s="140" t="s">
        <v>168</v>
      </c>
    </row>
    <row r="1083" spans="1:51" s="14" customFormat="1" ht="12">
      <c r="A1083" s="311"/>
      <c r="B1083" s="312"/>
      <c r="C1083" s="311"/>
      <c r="D1083" s="308" t="s">
        <v>179</v>
      </c>
      <c r="E1083" s="313" t="s">
        <v>3</v>
      </c>
      <c r="F1083" s="314" t="s">
        <v>2341</v>
      </c>
      <c r="G1083" s="311"/>
      <c r="H1083" s="315">
        <v>-1</v>
      </c>
      <c r="I1083" s="268"/>
      <c r="J1083" s="311"/>
      <c r="K1083" s="311"/>
      <c r="L1083" s="139"/>
      <c r="M1083" s="141"/>
      <c r="N1083" s="142"/>
      <c r="O1083" s="142"/>
      <c r="P1083" s="142"/>
      <c r="Q1083" s="142"/>
      <c r="R1083" s="142"/>
      <c r="S1083" s="142"/>
      <c r="T1083" s="143"/>
      <c r="AT1083" s="140" t="s">
        <v>179</v>
      </c>
      <c r="AU1083" s="140" t="s">
        <v>78</v>
      </c>
      <c r="AV1083" s="14" t="s">
        <v>78</v>
      </c>
      <c r="AW1083" s="14" t="s">
        <v>30</v>
      </c>
      <c r="AX1083" s="14" t="s">
        <v>68</v>
      </c>
      <c r="AY1083" s="140" t="s">
        <v>168</v>
      </c>
    </row>
    <row r="1084" spans="1:51" s="14" customFormat="1" ht="12">
      <c r="A1084" s="311"/>
      <c r="B1084" s="312"/>
      <c r="C1084" s="311"/>
      <c r="D1084" s="308" t="s">
        <v>179</v>
      </c>
      <c r="E1084" s="313" t="s">
        <v>3</v>
      </c>
      <c r="F1084" s="314" t="s">
        <v>2342</v>
      </c>
      <c r="G1084" s="311"/>
      <c r="H1084" s="315">
        <v>-0.3</v>
      </c>
      <c r="I1084" s="268"/>
      <c r="J1084" s="311"/>
      <c r="K1084" s="311"/>
      <c r="L1084" s="139"/>
      <c r="M1084" s="141"/>
      <c r="N1084" s="142"/>
      <c r="O1084" s="142"/>
      <c r="P1084" s="142"/>
      <c r="Q1084" s="142"/>
      <c r="R1084" s="142"/>
      <c r="S1084" s="142"/>
      <c r="T1084" s="143"/>
      <c r="AT1084" s="140" t="s">
        <v>179</v>
      </c>
      <c r="AU1084" s="140" t="s">
        <v>78</v>
      </c>
      <c r="AV1084" s="14" t="s">
        <v>78</v>
      </c>
      <c r="AW1084" s="14" t="s">
        <v>30</v>
      </c>
      <c r="AX1084" s="14" t="s">
        <v>68</v>
      </c>
      <c r="AY1084" s="140" t="s">
        <v>168</v>
      </c>
    </row>
    <row r="1085" spans="1:51" s="14" customFormat="1" ht="12">
      <c r="A1085" s="311"/>
      <c r="B1085" s="312"/>
      <c r="C1085" s="311"/>
      <c r="D1085" s="308" t="s">
        <v>179</v>
      </c>
      <c r="E1085" s="313" t="s">
        <v>3</v>
      </c>
      <c r="F1085" s="314" t="s">
        <v>2343</v>
      </c>
      <c r="G1085" s="311"/>
      <c r="H1085" s="315">
        <v>-0.9</v>
      </c>
      <c r="I1085" s="268"/>
      <c r="J1085" s="311"/>
      <c r="K1085" s="311"/>
      <c r="L1085" s="139"/>
      <c r="M1085" s="141"/>
      <c r="N1085" s="142"/>
      <c r="O1085" s="142"/>
      <c r="P1085" s="142"/>
      <c r="Q1085" s="142"/>
      <c r="R1085" s="142"/>
      <c r="S1085" s="142"/>
      <c r="T1085" s="143"/>
      <c r="AT1085" s="140" t="s">
        <v>179</v>
      </c>
      <c r="AU1085" s="140" t="s">
        <v>78</v>
      </c>
      <c r="AV1085" s="14" t="s">
        <v>78</v>
      </c>
      <c r="AW1085" s="14" t="s">
        <v>30</v>
      </c>
      <c r="AX1085" s="14" t="s">
        <v>68</v>
      </c>
      <c r="AY1085" s="140" t="s">
        <v>168</v>
      </c>
    </row>
    <row r="1086" spans="1:51" s="14" customFormat="1" ht="12">
      <c r="A1086" s="311"/>
      <c r="B1086" s="312"/>
      <c r="C1086" s="311"/>
      <c r="D1086" s="308" t="s">
        <v>179</v>
      </c>
      <c r="E1086" s="313" t="s">
        <v>3</v>
      </c>
      <c r="F1086" s="314" t="s">
        <v>2344</v>
      </c>
      <c r="G1086" s="311"/>
      <c r="H1086" s="315">
        <v>0</v>
      </c>
      <c r="I1086" s="268"/>
      <c r="J1086" s="311"/>
      <c r="K1086" s="311"/>
      <c r="L1086" s="139"/>
      <c r="M1086" s="141"/>
      <c r="N1086" s="142"/>
      <c r="O1086" s="142"/>
      <c r="P1086" s="142"/>
      <c r="Q1086" s="142"/>
      <c r="R1086" s="142"/>
      <c r="S1086" s="142"/>
      <c r="T1086" s="143"/>
      <c r="AT1086" s="140" t="s">
        <v>179</v>
      </c>
      <c r="AU1086" s="140" t="s">
        <v>78</v>
      </c>
      <c r="AV1086" s="14" t="s">
        <v>78</v>
      </c>
      <c r="AW1086" s="14" t="s">
        <v>30</v>
      </c>
      <c r="AX1086" s="14" t="s">
        <v>68</v>
      </c>
      <c r="AY1086" s="140" t="s">
        <v>168</v>
      </c>
    </row>
    <row r="1087" spans="1:51" s="15" customFormat="1" ht="12">
      <c r="A1087" s="316"/>
      <c r="B1087" s="317"/>
      <c r="C1087" s="316"/>
      <c r="D1087" s="308" t="s">
        <v>179</v>
      </c>
      <c r="E1087" s="318" t="s">
        <v>3</v>
      </c>
      <c r="F1087" s="319" t="s">
        <v>186</v>
      </c>
      <c r="G1087" s="316"/>
      <c r="H1087" s="320">
        <v>18.96</v>
      </c>
      <c r="I1087" s="269"/>
      <c r="J1087" s="316"/>
      <c r="K1087" s="316"/>
      <c r="L1087" s="144"/>
      <c r="M1087" s="146"/>
      <c r="N1087" s="147"/>
      <c r="O1087" s="147"/>
      <c r="P1087" s="147"/>
      <c r="Q1087" s="147"/>
      <c r="R1087" s="147"/>
      <c r="S1087" s="147"/>
      <c r="T1087" s="148"/>
      <c r="AT1087" s="145" t="s">
        <v>179</v>
      </c>
      <c r="AU1087" s="145" t="s">
        <v>78</v>
      </c>
      <c r="AV1087" s="15" t="s">
        <v>175</v>
      </c>
      <c r="AW1087" s="15" t="s">
        <v>30</v>
      </c>
      <c r="AX1087" s="15" t="s">
        <v>76</v>
      </c>
      <c r="AY1087" s="145" t="s">
        <v>168</v>
      </c>
    </row>
    <row r="1088" spans="1:65" s="2" customFormat="1" ht="16.5" customHeight="1">
      <c r="A1088" s="273"/>
      <c r="B1088" s="276"/>
      <c r="C1088" s="326" t="s">
        <v>1544</v>
      </c>
      <c r="D1088" s="326" t="s">
        <v>332</v>
      </c>
      <c r="E1088" s="327" t="s">
        <v>1852</v>
      </c>
      <c r="F1088" s="328" t="s">
        <v>1853</v>
      </c>
      <c r="G1088" s="329" t="s">
        <v>326</v>
      </c>
      <c r="H1088" s="330">
        <v>69.526</v>
      </c>
      <c r="I1088" s="272"/>
      <c r="J1088" s="331">
        <f>ROUND(I1088*H1088,2)</f>
        <v>0</v>
      </c>
      <c r="K1088" s="328" t="s">
        <v>174</v>
      </c>
      <c r="L1088" s="154"/>
      <c r="M1088" s="155" t="s">
        <v>3</v>
      </c>
      <c r="N1088" s="156" t="s">
        <v>39</v>
      </c>
      <c r="O1088" s="128">
        <v>0</v>
      </c>
      <c r="P1088" s="128">
        <f>O1088*H1088</f>
        <v>0</v>
      </c>
      <c r="Q1088" s="128">
        <v>0.00045</v>
      </c>
      <c r="R1088" s="128">
        <f>Q1088*H1088</f>
        <v>0.0312867</v>
      </c>
      <c r="S1088" s="128">
        <v>0</v>
      </c>
      <c r="T1088" s="129">
        <f>S1088*H1088</f>
        <v>0</v>
      </c>
      <c r="U1088" s="31"/>
      <c r="V1088" s="31"/>
      <c r="W1088" s="31"/>
      <c r="X1088" s="31"/>
      <c r="Y1088" s="31"/>
      <c r="Z1088" s="31"/>
      <c r="AA1088" s="31"/>
      <c r="AB1088" s="31"/>
      <c r="AC1088" s="31"/>
      <c r="AD1088" s="31"/>
      <c r="AE1088" s="31"/>
      <c r="AR1088" s="130" t="s">
        <v>440</v>
      </c>
      <c r="AT1088" s="130" t="s">
        <v>332</v>
      </c>
      <c r="AU1088" s="130" t="s">
        <v>78</v>
      </c>
      <c r="AY1088" s="19" t="s">
        <v>168</v>
      </c>
      <c r="BE1088" s="131">
        <f>IF(N1088="základní",J1088,0)</f>
        <v>0</v>
      </c>
      <c r="BF1088" s="131">
        <f>IF(N1088="snížená",J1088,0)</f>
        <v>0</v>
      </c>
      <c r="BG1088" s="131">
        <f>IF(N1088="zákl. přenesená",J1088,0)</f>
        <v>0</v>
      </c>
      <c r="BH1088" s="131">
        <f>IF(N1088="sníž. přenesená",J1088,0)</f>
        <v>0</v>
      </c>
      <c r="BI1088" s="131">
        <f>IF(N1088="nulová",J1088,0)</f>
        <v>0</v>
      </c>
      <c r="BJ1088" s="19" t="s">
        <v>76</v>
      </c>
      <c r="BK1088" s="131">
        <f>ROUND(I1088*H1088,2)</f>
        <v>0</v>
      </c>
      <c r="BL1088" s="19" t="s">
        <v>323</v>
      </c>
      <c r="BM1088" s="130" t="s">
        <v>2900</v>
      </c>
    </row>
    <row r="1089" spans="1:51" s="14" customFormat="1" ht="12">
      <c r="A1089" s="311"/>
      <c r="B1089" s="312"/>
      <c r="C1089" s="311"/>
      <c r="D1089" s="308" t="s">
        <v>179</v>
      </c>
      <c r="E1089" s="311"/>
      <c r="F1089" s="314" t="s">
        <v>2901</v>
      </c>
      <c r="G1089" s="311"/>
      <c r="H1089" s="315">
        <v>69.526</v>
      </c>
      <c r="I1089" s="268"/>
      <c r="J1089" s="311"/>
      <c r="K1089" s="311"/>
      <c r="L1089" s="139"/>
      <c r="M1089" s="141"/>
      <c r="N1089" s="142"/>
      <c r="O1089" s="142"/>
      <c r="P1089" s="142"/>
      <c r="Q1089" s="142"/>
      <c r="R1089" s="142"/>
      <c r="S1089" s="142"/>
      <c r="T1089" s="143"/>
      <c r="AT1089" s="140" t="s">
        <v>179</v>
      </c>
      <c r="AU1089" s="140" t="s">
        <v>78</v>
      </c>
      <c r="AV1089" s="14" t="s">
        <v>78</v>
      </c>
      <c r="AW1089" s="14" t="s">
        <v>4</v>
      </c>
      <c r="AX1089" s="14" t="s">
        <v>76</v>
      </c>
      <c r="AY1089" s="140" t="s">
        <v>168</v>
      </c>
    </row>
    <row r="1090" spans="1:65" s="2" customFormat="1" ht="16.5" customHeight="1">
      <c r="A1090" s="273"/>
      <c r="B1090" s="276"/>
      <c r="C1090" s="298" t="s">
        <v>1552</v>
      </c>
      <c r="D1090" s="298" t="s">
        <v>170</v>
      </c>
      <c r="E1090" s="299" t="s">
        <v>1857</v>
      </c>
      <c r="F1090" s="300" t="s">
        <v>1858</v>
      </c>
      <c r="G1090" s="301" t="s">
        <v>335</v>
      </c>
      <c r="H1090" s="302">
        <v>40.36</v>
      </c>
      <c r="I1090" s="266"/>
      <c r="J1090" s="303">
        <f>ROUND(I1090*H1090,2)</f>
        <v>0</v>
      </c>
      <c r="K1090" s="300" t="s">
        <v>174</v>
      </c>
      <c r="L1090" s="32"/>
      <c r="M1090" s="126" t="s">
        <v>3</v>
      </c>
      <c r="N1090" s="127" t="s">
        <v>39</v>
      </c>
      <c r="O1090" s="128">
        <v>0.05</v>
      </c>
      <c r="P1090" s="128">
        <f>O1090*H1090</f>
        <v>2.0180000000000002</v>
      </c>
      <c r="Q1090" s="128">
        <v>3E-05</v>
      </c>
      <c r="R1090" s="128">
        <f>Q1090*H1090</f>
        <v>0.0012108</v>
      </c>
      <c r="S1090" s="128">
        <v>0</v>
      </c>
      <c r="T1090" s="129">
        <f>S1090*H1090</f>
        <v>0</v>
      </c>
      <c r="U1090" s="31"/>
      <c r="V1090" s="31"/>
      <c r="W1090" s="31"/>
      <c r="X1090" s="31"/>
      <c r="Y1090" s="31"/>
      <c r="Z1090" s="31"/>
      <c r="AA1090" s="31"/>
      <c r="AB1090" s="31"/>
      <c r="AC1090" s="31"/>
      <c r="AD1090" s="31"/>
      <c r="AE1090" s="31"/>
      <c r="AR1090" s="130" t="s">
        <v>323</v>
      </c>
      <c r="AT1090" s="130" t="s">
        <v>170</v>
      </c>
      <c r="AU1090" s="130" t="s">
        <v>78</v>
      </c>
      <c r="AY1090" s="19" t="s">
        <v>168</v>
      </c>
      <c r="BE1090" s="131">
        <f>IF(N1090="základní",J1090,0)</f>
        <v>0</v>
      </c>
      <c r="BF1090" s="131">
        <f>IF(N1090="snížená",J1090,0)</f>
        <v>0</v>
      </c>
      <c r="BG1090" s="131">
        <f>IF(N1090="zákl. přenesená",J1090,0)</f>
        <v>0</v>
      </c>
      <c r="BH1090" s="131">
        <f>IF(N1090="sníž. přenesená",J1090,0)</f>
        <v>0</v>
      </c>
      <c r="BI1090" s="131">
        <f>IF(N1090="nulová",J1090,0)</f>
        <v>0</v>
      </c>
      <c r="BJ1090" s="19" t="s">
        <v>76</v>
      </c>
      <c r="BK1090" s="131">
        <f>ROUND(I1090*H1090,2)</f>
        <v>0</v>
      </c>
      <c r="BL1090" s="19" t="s">
        <v>323</v>
      </c>
      <c r="BM1090" s="130" t="s">
        <v>2902</v>
      </c>
    </row>
    <row r="1091" spans="1:47" s="2" customFormat="1" ht="12">
      <c r="A1091" s="273"/>
      <c r="B1091" s="276"/>
      <c r="C1091" s="273"/>
      <c r="D1091" s="304" t="s">
        <v>177</v>
      </c>
      <c r="E1091" s="273"/>
      <c r="F1091" s="305" t="s">
        <v>1860</v>
      </c>
      <c r="G1091" s="273"/>
      <c r="H1091" s="273"/>
      <c r="I1091" s="263"/>
      <c r="J1091" s="273"/>
      <c r="K1091" s="273"/>
      <c r="L1091" s="32"/>
      <c r="M1091" s="132"/>
      <c r="N1091" s="133"/>
      <c r="O1091" s="50"/>
      <c r="P1091" s="50"/>
      <c r="Q1091" s="50"/>
      <c r="R1091" s="50"/>
      <c r="S1091" s="50"/>
      <c r="T1091" s="51"/>
      <c r="U1091" s="31"/>
      <c r="V1091" s="31"/>
      <c r="W1091" s="31"/>
      <c r="X1091" s="31"/>
      <c r="Y1091" s="31"/>
      <c r="Z1091" s="31"/>
      <c r="AA1091" s="31"/>
      <c r="AB1091" s="31"/>
      <c r="AC1091" s="31"/>
      <c r="AD1091" s="31"/>
      <c r="AE1091" s="31"/>
      <c r="AT1091" s="19" t="s">
        <v>177</v>
      </c>
      <c r="AU1091" s="19" t="s">
        <v>78</v>
      </c>
    </row>
    <row r="1092" spans="1:51" s="13" customFormat="1" ht="12">
      <c r="A1092" s="306"/>
      <c r="B1092" s="307"/>
      <c r="C1092" s="306"/>
      <c r="D1092" s="308" t="s">
        <v>179</v>
      </c>
      <c r="E1092" s="309" t="s">
        <v>3</v>
      </c>
      <c r="F1092" s="310" t="s">
        <v>2093</v>
      </c>
      <c r="G1092" s="306"/>
      <c r="H1092" s="309" t="s">
        <v>3</v>
      </c>
      <c r="I1092" s="267"/>
      <c r="J1092" s="306"/>
      <c r="K1092" s="306"/>
      <c r="L1092" s="134"/>
      <c r="M1092" s="136"/>
      <c r="N1092" s="137"/>
      <c r="O1092" s="137"/>
      <c r="P1092" s="137"/>
      <c r="Q1092" s="137"/>
      <c r="R1092" s="137"/>
      <c r="S1092" s="137"/>
      <c r="T1092" s="138"/>
      <c r="AT1092" s="135" t="s">
        <v>179</v>
      </c>
      <c r="AU1092" s="135" t="s">
        <v>78</v>
      </c>
      <c r="AV1092" s="13" t="s">
        <v>76</v>
      </c>
      <c r="AW1092" s="13" t="s">
        <v>30</v>
      </c>
      <c r="AX1092" s="13" t="s">
        <v>68</v>
      </c>
      <c r="AY1092" s="135" t="s">
        <v>168</v>
      </c>
    </row>
    <row r="1093" spans="1:51" s="14" customFormat="1" ht="12">
      <c r="A1093" s="311"/>
      <c r="B1093" s="312"/>
      <c r="C1093" s="311"/>
      <c r="D1093" s="308" t="s">
        <v>179</v>
      </c>
      <c r="E1093" s="313" t="s">
        <v>3</v>
      </c>
      <c r="F1093" s="314" t="s">
        <v>2903</v>
      </c>
      <c r="G1093" s="311"/>
      <c r="H1093" s="315">
        <v>18.96</v>
      </c>
      <c r="I1093" s="268"/>
      <c r="J1093" s="311"/>
      <c r="K1093" s="311"/>
      <c r="L1093" s="139"/>
      <c r="M1093" s="141"/>
      <c r="N1093" s="142"/>
      <c r="O1093" s="142"/>
      <c r="P1093" s="142"/>
      <c r="Q1093" s="142"/>
      <c r="R1093" s="142"/>
      <c r="S1093" s="142"/>
      <c r="T1093" s="143"/>
      <c r="AT1093" s="140" t="s">
        <v>179</v>
      </c>
      <c r="AU1093" s="140" t="s">
        <v>78</v>
      </c>
      <c r="AV1093" s="14" t="s">
        <v>78</v>
      </c>
      <c r="AW1093" s="14" t="s">
        <v>30</v>
      </c>
      <c r="AX1093" s="14" t="s">
        <v>68</v>
      </c>
      <c r="AY1093" s="140" t="s">
        <v>168</v>
      </c>
    </row>
    <row r="1094" spans="1:51" s="14" customFormat="1" ht="12">
      <c r="A1094" s="311"/>
      <c r="B1094" s="312"/>
      <c r="C1094" s="311"/>
      <c r="D1094" s="308" t="s">
        <v>179</v>
      </c>
      <c r="E1094" s="313" t="s">
        <v>3</v>
      </c>
      <c r="F1094" s="314" t="s">
        <v>2904</v>
      </c>
      <c r="G1094" s="311"/>
      <c r="H1094" s="315">
        <v>10</v>
      </c>
      <c r="I1094" s="268"/>
      <c r="J1094" s="311"/>
      <c r="K1094" s="311"/>
      <c r="L1094" s="139"/>
      <c r="M1094" s="141"/>
      <c r="N1094" s="142"/>
      <c r="O1094" s="142"/>
      <c r="P1094" s="142"/>
      <c r="Q1094" s="142"/>
      <c r="R1094" s="142"/>
      <c r="S1094" s="142"/>
      <c r="T1094" s="143"/>
      <c r="AT1094" s="140" t="s">
        <v>179</v>
      </c>
      <c r="AU1094" s="140" t="s">
        <v>78</v>
      </c>
      <c r="AV1094" s="14" t="s">
        <v>78</v>
      </c>
      <c r="AW1094" s="14" t="s">
        <v>30</v>
      </c>
      <c r="AX1094" s="14" t="s">
        <v>68</v>
      </c>
      <c r="AY1094" s="140" t="s">
        <v>168</v>
      </c>
    </row>
    <row r="1095" spans="1:51" s="14" customFormat="1" ht="12">
      <c r="A1095" s="311"/>
      <c r="B1095" s="312"/>
      <c r="C1095" s="311"/>
      <c r="D1095" s="308" t="s">
        <v>179</v>
      </c>
      <c r="E1095" s="313" t="s">
        <v>3</v>
      </c>
      <c r="F1095" s="314" t="s">
        <v>2905</v>
      </c>
      <c r="G1095" s="311"/>
      <c r="H1095" s="315">
        <v>3.6</v>
      </c>
      <c r="I1095" s="268"/>
      <c r="J1095" s="311"/>
      <c r="K1095" s="311"/>
      <c r="L1095" s="139"/>
      <c r="M1095" s="141"/>
      <c r="N1095" s="142"/>
      <c r="O1095" s="142"/>
      <c r="P1095" s="142"/>
      <c r="Q1095" s="142"/>
      <c r="R1095" s="142"/>
      <c r="S1095" s="142"/>
      <c r="T1095" s="143"/>
      <c r="AT1095" s="140" t="s">
        <v>179</v>
      </c>
      <c r="AU1095" s="140" t="s">
        <v>78</v>
      </c>
      <c r="AV1095" s="14" t="s">
        <v>78</v>
      </c>
      <c r="AW1095" s="14" t="s">
        <v>30</v>
      </c>
      <c r="AX1095" s="14" t="s">
        <v>68</v>
      </c>
      <c r="AY1095" s="140" t="s">
        <v>168</v>
      </c>
    </row>
    <row r="1096" spans="1:51" s="14" customFormat="1" ht="12">
      <c r="A1096" s="311"/>
      <c r="B1096" s="312"/>
      <c r="C1096" s="311"/>
      <c r="D1096" s="308" t="s">
        <v>179</v>
      </c>
      <c r="E1096" s="313" t="s">
        <v>3</v>
      </c>
      <c r="F1096" s="314" t="s">
        <v>2906</v>
      </c>
      <c r="G1096" s="311"/>
      <c r="H1096" s="315">
        <v>3</v>
      </c>
      <c r="I1096" s="268"/>
      <c r="J1096" s="311"/>
      <c r="K1096" s="311"/>
      <c r="L1096" s="139"/>
      <c r="M1096" s="141"/>
      <c r="N1096" s="142"/>
      <c r="O1096" s="142"/>
      <c r="P1096" s="142"/>
      <c r="Q1096" s="142"/>
      <c r="R1096" s="142"/>
      <c r="S1096" s="142"/>
      <c r="T1096" s="143"/>
      <c r="AT1096" s="140" t="s">
        <v>179</v>
      </c>
      <c r="AU1096" s="140" t="s">
        <v>78</v>
      </c>
      <c r="AV1096" s="14" t="s">
        <v>78</v>
      </c>
      <c r="AW1096" s="14" t="s">
        <v>30</v>
      </c>
      <c r="AX1096" s="14" t="s">
        <v>68</v>
      </c>
      <c r="AY1096" s="140" t="s">
        <v>168</v>
      </c>
    </row>
    <row r="1097" spans="1:51" s="14" customFormat="1" ht="12">
      <c r="A1097" s="311"/>
      <c r="B1097" s="312"/>
      <c r="C1097" s="311"/>
      <c r="D1097" s="308" t="s">
        <v>179</v>
      </c>
      <c r="E1097" s="313" t="s">
        <v>3</v>
      </c>
      <c r="F1097" s="314" t="s">
        <v>2907</v>
      </c>
      <c r="G1097" s="311"/>
      <c r="H1097" s="315">
        <v>4.8</v>
      </c>
      <c r="I1097" s="268"/>
      <c r="J1097" s="311"/>
      <c r="K1097" s="311"/>
      <c r="L1097" s="139"/>
      <c r="M1097" s="141"/>
      <c r="N1097" s="142"/>
      <c r="O1097" s="142"/>
      <c r="P1097" s="142"/>
      <c r="Q1097" s="142"/>
      <c r="R1097" s="142"/>
      <c r="S1097" s="142"/>
      <c r="T1097" s="143"/>
      <c r="AT1097" s="140" t="s">
        <v>179</v>
      </c>
      <c r="AU1097" s="140" t="s">
        <v>78</v>
      </c>
      <c r="AV1097" s="14" t="s">
        <v>78</v>
      </c>
      <c r="AW1097" s="14" t="s">
        <v>30</v>
      </c>
      <c r="AX1097" s="14" t="s">
        <v>68</v>
      </c>
      <c r="AY1097" s="140" t="s">
        <v>168</v>
      </c>
    </row>
    <row r="1098" spans="1:51" s="15" customFormat="1" ht="12">
      <c r="A1098" s="316"/>
      <c r="B1098" s="317"/>
      <c r="C1098" s="316"/>
      <c r="D1098" s="308" t="s">
        <v>179</v>
      </c>
      <c r="E1098" s="318" t="s">
        <v>3</v>
      </c>
      <c r="F1098" s="319" t="s">
        <v>186</v>
      </c>
      <c r="G1098" s="316"/>
      <c r="H1098" s="320">
        <v>40.36</v>
      </c>
      <c r="I1098" s="269"/>
      <c r="J1098" s="316"/>
      <c r="K1098" s="316"/>
      <c r="L1098" s="144"/>
      <c r="M1098" s="146"/>
      <c r="N1098" s="147"/>
      <c r="O1098" s="147"/>
      <c r="P1098" s="147"/>
      <c r="Q1098" s="147"/>
      <c r="R1098" s="147"/>
      <c r="S1098" s="147"/>
      <c r="T1098" s="148"/>
      <c r="AT1098" s="145" t="s">
        <v>179</v>
      </c>
      <c r="AU1098" s="145" t="s">
        <v>78</v>
      </c>
      <c r="AV1098" s="15" t="s">
        <v>175</v>
      </c>
      <c r="AW1098" s="15" t="s">
        <v>30</v>
      </c>
      <c r="AX1098" s="15" t="s">
        <v>76</v>
      </c>
      <c r="AY1098" s="145" t="s">
        <v>168</v>
      </c>
    </row>
    <row r="1099" spans="1:65" s="2" customFormat="1" ht="24.2" customHeight="1">
      <c r="A1099" s="273"/>
      <c r="B1099" s="276"/>
      <c r="C1099" s="298" t="s">
        <v>1555</v>
      </c>
      <c r="D1099" s="298" t="s">
        <v>170</v>
      </c>
      <c r="E1099" s="299" t="s">
        <v>2908</v>
      </c>
      <c r="F1099" s="300" t="s">
        <v>2909</v>
      </c>
      <c r="G1099" s="301" t="s">
        <v>824</v>
      </c>
      <c r="H1099" s="302">
        <v>1024.016</v>
      </c>
      <c r="I1099" s="266"/>
      <c r="J1099" s="303">
        <f>ROUND(I1099*H1099,2)</f>
        <v>0</v>
      </c>
      <c r="K1099" s="300" t="s">
        <v>174</v>
      </c>
      <c r="L1099" s="32"/>
      <c r="M1099" s="126" t="s">
        <v>3</v>
      </c>
      <c r="N1099" s="127" t="s">
        <v>39</v>
      </c>
      <c r="O1099" s="128">
        <v>0</v>
      </c>
      <c r="P1099" s="128">
        <f>O1099*H1099</f>
        <v>0</v>
      </c>
      <c r="Q1099" s="128">
        <v>0</v>
      </c>
      <c r="R1099" s="128">
        <f>Q1099*H1099</f>
        <v>0</v>
      </c>
      <c r="S1099" s="128">
        <v>0</v>
      </c>
      <c r="T1099" s="129">
        <f>S1099*H1099</f>
        <v>0</v>
      </c>
      <c r="U1099" s="31"/>
      <c r="V1099" s="31"/>
      <c r="W1099" s="31"/>
      <c r="X1099" s="31"/>
      <c r="Y1099" s="31"/>
      <c r="Z1099" s="31"/>
      <c r="AA1099" s="31"/>
      <c r="AB1099" s="31"/>
      <c r="AC1099" s="31"/>
      <c r="AD1099" s="31"/>
      <c r="AE1099" s="31"/>
      <c r="AR1099" s="130" t="s">
        <v>323</v>
      </c>
      <c r="AT1099" s="130" t="s">
        <v>170</v>
      </c>
      <c r="AU1099" s="130" t="s">
        <v>78</v>
      </c>
      <c r="AY1099" s="19" t="s">
        <v>168</v>
      </c>
      <c r="BE1099" s="131">
        <f>IF(N1099="základní",J1099,0)</f>
        <v>0</v>
      </c>
      <c r="BF1099" s="131">
        <f>IF(N1099="snížená",J1099,0)</f>
        <v>0</v>
      </c>
      <c r="BG1099" s="131">
        <f>IF(N1099="zákl. přenesená",J1099,0)</f>
        <v>0</v>
      </c>
      <c r="BH1099" s="131">
        <f>IF(N1099="sníž. přenesená",J1099,0)</f>
        <v>0</v>
      </c>
      <c r="BI1099" s="131">
        <f>IF(N1099="nulová",J1099,0)</f>
        <v>0</v>
      </c>
      <c r="BJ1099" s="19" t="s">
        <v>76</v>
      </c>
      <c r="BK1099" s="131">
        <f>ROUND(I1099*H1099,2)</f>
        <v>0</v>
      </c>
      <c r="BL1099" s="19" t="s">
        <v>323</v>
      </c>
      <c r="BM1099" s="130" t="s">
        <v>2910</v>
      </c>
    </row>
    <row r="1100" spans="1:47" s="2" customFormat="1" ht="12">
      <c r="A1100" s="273"/>
      <c r="B1100" s="276"/>
      <c r="C1100" s="273"/>
      <c r="D1100" s="304" t="s">
        <v>177</v>
      </c>
      <c r="E1100" s="273"/>
      <c r="F1100" s="305" t="s">
        <v>2911</v>
      </c>
      <c r="G1100" s="273"/>
      <c r="H1100" s="273"/>
      <c r="I1100" s="263"/>
      <c r="J1100" s="273"/>
      <c r="K1100" s="273"/>
      <c r="L1100" s="32"/>
      <c r="M1100" s="132"/>
      <c r="N1100" s="133"/>
      <c r="O1100" s="50"/>
      <c r="P1100" s="50"/>
      <c r="Q1100" s="50"/>
      <c r="R1100" s="50"/>
      <c r="S1100" s="50"/>
      <c r="T1100" s="51"/>
      <c r="U1100" s="31"/>
      <c r="V1100" s="31"/>
      <c r="W1100" s="31"/>
      <c r="X1100" s="31"/>
      <c r="Y1100" s="31"/>
      <c r="Z1100" s="31"/>
      <c r="AA1100" s="31"/>
      <c r="AB1100" s="31"/>
      <c r="AC1100" s="31"/>
      <c r="AD1100" s="31"/>
      <c r="AE1100" s="31"/>
      <c r="AT1100" s="19" t="s">
        <v>177</v>
      </c>
      <c r="AU1100" s="19" t="s">
        <v>78</v>
      </c>
    </row>
    <row r="1101" spans="1:63" s="12" customFormat="1" ht="22.9" customHeight="1">
      <c r="A1101" s="291"/>
      <c r="B1101" s="292"/>
      <c r="C1101" s="291"/>
      <c r="D1101" s="293" t="s">
        <v>67</v>
      </c>
      <c r="E1101" s="296" t="s">
        <v>1866</v>
      </c>
      <c r="F1101" s="296" t="s">
        <v>1867</v>
      </c>
      <c r="G1101" s="291"/>
      <c r="H1101" s="291"/>
      <c r="I1101" s="271"/>
      <c r="J1101" s="297">
        <f>BK1101</f>
        <v>0</v>
      </c>
      <c r="K1101" s="291"/>
      <c r="L1101" s="118"/>
      <c r="M1101" s="120"/>
      <c r="N1101" s="121"/>
      <c r="O1101" s="121"/>
      <c r="P1101" s="122">
        <f>SUM(P1102:P1122)</f>
        <v>29.115</v>
      </c>
      <c r="Q1101" s="121"/>
      <c r="R1101" s="122">
        <f>SUM(R1102:R1122)</f>
        <v>0.8992125</v>
      </c>
      <c r="S1101" s="121"/>
      <c r="T1101" s="123">
        <f>SUM(T1102:T1122)</f>
        <v>0</v>
      </c>
      <c r="AR1101" s="119" t="s">
        <v>78</v>
      </c>
      <c r="AT1101" s="124" t="s">
        <v>67</v>
      </c>
      <c r="AU1101" s="124" t="s">
        <v>76</v>
      </c>
      <c r="AY1101" s="119" t="s">
        <v>168</v>
      </c>
      <c r="BK1101" s="125">
        <f>SUM(BK1102:BK1122)</f>
        <v>0</v>
      </c>
    </row>
    <row r="1102" spans="1:65" s="2" customFormat="1" ht="24.2" customHeight="1">
      <c r="A1102" s="273"/>
      <c r="B1102" s="276"/>
      <c r="C1102" s="298" t="s">
        <v>1559</v>
      </c>
      <c r="D1102" s="298" t="s">
        <v>170</v>
      </c>
      <c r="E1102" s="299" t="s">
        <v>2912</v>
      </c>
      <c r="F1102" s="300" t="s">
        <v>2913</v>
      </c>
      <c r="G1102" s="301" t="s">
        <v>2653</v>
      </c>
      <c r="H1102" s="302">
        <v>1</v>
      </c>
      <c r="I1102" s="266"/>
      <c r="J1102" s="303">
        <f>ROUND(I1102*H1102,2)</f>
        <v>0</v>
      </c>
      <c r="K1102" s="300" t="s">
        <v>3</v>
      </c>
      <c r="L1102" s="32"/>
      <c r="M1102" s="126" t="s">
        <v>3</v>
      </c>
      <c r="N1102" s="127" t="s">
        <v>39</v>
      </c>
      <c r="O1102" s="128">
        <v>0</v>
      </c>
      <c r="P1102" s="128">
        <f>O1102*H1102</f>
        <v>0</v>
      </c>
      <c r="Q1102" s="128">
        <v>0</v>
      </c>
      <c r="R1102" s="128">
        <f>Q1102*H1102</f>
        <v>0</v>
      </c>
      <c r="S1102" s="128">
        <v>0</v>
      </c>
      <c r="T1102" s="129">
        <f>S1102*H1102</f>
        <v>0</v>
      </c>
      <c r="U1102" s="31"/>
      <c r="V1102" s="31"/>
      <c r="W1102" s="31"/>
      <c r="X1102" s="31"/>
      <c r="Y1102" s="31"/>
      <c r="Z1102" s="31"/>
      <c r="AA1102" s="31"/>
      <c r="AB1102" s="31"/>
      <c r="AC1102" s="31"/>
      <c r="AD1102" s="31"/>
      <c r="AE1102" s="31"/>
      <c r="AR1102" s="130" t="s">
        <v>323</v>
      </c>
      <c r="AT1102" s="130" t="s">
        <v>170</v>
      </c>
      <c r="AU1102" s="130" t="s">
        <v>78</v>
      </c>
      <c r="AY1102" s="19" t="s">
        <v>168</v>
      </c>
      <c r="BE1102" s="131">
        <f>IF(N1102="základní",J1102,0)</f>
        <v>0</v>
      </c>
      <c r="BF1102" s="131">
        <f>IF(N1102="snížená",J1102,0)</f>
        <v>0</v>
      </c>
      <c r="BG1102" s="131">
        <f>IF(N1102="zákl. přenesená",J1102,0)</f>
        <v>0</v>
      </c>
      <c r="BH1102" s="131">
        <f>IF(N1102="sníž. přenesená",J1102,0)</f>
        <v>0</v>
      </c>
      <c r="BI1102" s="131">
        <f>IF(N1102="nulová",J1102,0)</f>
        <v>0</v>
      </c>
      <c r="BJ1102" s="19" t="s">
        <v>76</v>
      </c>
      <c r="BK1102" s="131">
        <f>ROUND(I1102*H1102,2)</f>
        <v>0</v>
      </c>
      <c r="BL1102" s="19" t="s">
        <v>323</v>
      </c>
      <c r="BM1102" s="130" t="s">
        <v>2914</v>
      </c>
    </row>
    <row r="1103" spans="1:65" s="2" customFormat="1" ht="16.5" customHeight="1">
      <c r="A1103" s="273"/>
      <c r="B1103" s="276"/>
      <c r="C1103" s="298" t="s">
        <v>1566</v>
      </c>
      <c r="D1103" s="298" t="s">
        <v>170</v>
      </c>
      <c r="E1103" s="299" t="s">
        <v>2915</v>
      </c>
      <c r="F1103" s="300" t="s">
        <v>2916</v>
      </c>
      <c r="G1103" s="301" t="s">
        <v>263</v>
      </c>
      <c r="H1103" s="302">
        <v>45</v>
      </c>
      <c r="I1103" s="266"/>
      <c r="J1103" s="303">
        <f>ROUND(I1103*H1103,2)</f>
        <v>0</v>
      </c>
      <c r="K1103" s="300" t="s">
        <v>174</v>
      </c>
      <c r="L1103" s="32"/>
      <c r="M1103" s="126" t="s">
        <v>3</v>
      </c>
      <c r="N1103" s="127" t="s">
        <v>39</v>
      </c>
      <c r="O1103" s="128">
        <v>0.055</v>
      </c>
      <c r="P1103" s="128">
        <f>O1103*H1103</f>
        <v>2.475</v>
      </c>
      <c r="Q1103" s="128">
        <v>0</v>
      </c>
      <c r="R1103" s="128">
        <f>Q1103*H1103</f>
        <v>0</v>
      </c>
      <c r="S1103" s="128">
        <v>0</v>
      </c>
      <c r="T1103" s="129">
        <f>S1103*H1103</f>
        <v>0</v>
      </c>
      <c r="U1103" s="31"/>
      <c r="V1103" s="31"/>
      <c r="W1103" s="31"/>
      <c r="X1103" s="31"/>
      <c r="Y1103" s="31"/>
      <c r="Z1103" s="31"/>
      <c r="AA1103" s="31"/>
      <c r="AB1103" s="31"/>
      <c r="AC1103" s="31"/>
      <c r="AD1103" s="31"/>
      <c r="AE1103" s="31"/>
      <c r="AR1103" s="130" t="s">
        <v>323</v>
      </c>
      <c r="AT1103" s="130" t="s">
        <v>170</v>
      </c>
      <c r="AU1103" s="130" t="s">
        <v>78</v>
      </c>
      <c r="AY1103" s="19" t="s">
        <v>168</v>
      </c>
      <c r="BE1103" s="131">
        <f>IF(N1103="základní",J1103,0)</f>
        <v>0</v>
      </c>
      <c r="BF1103" s="131">
        <f>IF(N1103="snížená",J1103,0)</f>
        <v>0</v>
      </c>
      <c r="BG1103" s="131">
        <f>IF(N1103="zákl. přenesená",J1103,0)</f>
        <v>0</v>
      </c>
      <c r="BH1103" s="131">
        <f>IF(N1103="sníž. přenesená",J1103,0)</f>
        <v>0</v>
      </c>
      <c r="BI1103" s="131">
        <f>IF(N1103="nulová",J1103,0)</f>
        <v>0</v>
      </c>
      <c r="BJ1103" s="19" t="s">
        <v>76</v>
      </c>
      <c r="BK1103" s="131">
        <f>ROUND(I1103*H1103,2)</f>
        <v>0</v>
      </c>
      <c r="BL1103" s="19" t="s">
        <v>323</v>
      </c>
      <c r="BM1103" s="130" t="s">
        <v>2917</v>
      </c>
    </row>
    <row r="1104" spans="1:47" s="2" customFormat="1" ht="12">
      <c r="A1104" s="273"/>
      <c r="B1104" s="276"/>
      <c r="C1104" s="273"/>
      <c r="D1104" s="304" t="s">
        <v>177</v>
      </c>
      <c r="E1104" s="273"/>
      <c r="F1104" s="305" t="s">
        <v>2918</v>
      </c>
      <c r="G1104" s="273"/>
      <c r="H1104" s="273"/>
      <c r="I1104" s="263"/>
      <c r="J1104" s="273"/>
      <c r="K1104" s="273"/>
      <c r="L1104" s="32"/>
      <c r="M1104" s="132"/>
      <c r="N1104" s="133"/>
      <c r="O1104" s="50"/>
      <c r="P1104" s="50"/>
      <c r="Q1104" s="50"/>
      <c r="R1104" s="50"/>
      <c r="S1104" s="50"/>
      <c r="T1104" s="51"/>
      <c r="U1104" s="31"/>
      <c r="V1104" s="31"/>
      <c r="W1104" s="31"/>
      <c r="X1104" s="31"/>
      <c r="Y1104" s="31"/>
      <c r="Z1104" s="31"/>
      <c r="AA1104" s="31"/>
      <c r="AB1104" s="31"/>
      <c r="AC1104" s="31"/>
      <c r="AD1104" s="31"/>
      <c r="AE1104" s="31"/>
      <c r="AT1104" s="19" t="s">
        <v>177</v>
      </c>
      <c r="AU1104" s="19" t="s">
        <v>78</v>
      </c>
    </row>
    <row r="1105" spans="1:65" s="2" customFormat="1" ht="16.5" customHeight="1">
      <c r="A1105" s="273"/>
      <c r="B1105" s="276"/>
      <c r="C1105" s="298" t="s">
        <v>1574</v>
      </c>
      <c r="D1105" s="298" t="s">
        <v>170</v>
      </c>
      <c r="E1105" s="299" t="s">
        <v>1869</v>
      </c>
      <c r="F1105" s="300" t="s">
        <v>1870</v>
      </c>
      <c r="G1105" s="301" t="s">
        <v>263</v>
      </c>
      <c r="H1105" s="302">
        <v>45</v>
      </c>
      <c r="I1105" s="266"/>
      <c r="J1105" s="303">
        <f>ROUND(I1105*H1105,2)</f>
        <v>0</v>
      </c>
      <c r="K1105" s="300" t="s">
        <v>174</v>
      </c>
      <c r="L1105" s="32"/>
      <c r="M1105" s="126" t="s">
        <v>3</v>
      </c>
      <c r="N1105" s="127" t="s">
        <v>39</v>
      </c>
      <c r="O1105" s="128">
        <v>0.024</v>
      </c>
      <c r="P1105" s="128">
        <f>O1105*H1105</f>
        <v>1.08</v>
      </c>
      <c r="Q1105" s="128">
        <v>0</v>
      </c>
      <c r="R1105" s="128">
        <f>Q1105*H1105</f>
        <v>0</v>
      </c>
      <c r="S1105" s="128">
        <v>0</v>
      </c>
      <c r="T1105" s="129">
        <f>S1105*H1105</f>
        <v>0</v>
      </c>
      <c r="U1105" s="31"/>
      <c r="V1105" s="31"/>
      <c r="W1105" s="31"/>
      <c r="X1105" s="31"/>
      <c r="Y1105" s="31"/>
      <c r="Z1105" s="31"/>
      <c r="AA1105" s="31"/>
      <c r="AB1105" s="31"/>
      <c r="AC1105" s="31"/>
      <c r="AD1105" s="31"/>
      <c r="AE1105" s="31"/>
      <c r="AR1105" s="130" t="s">
        <v>323</v>
      </c>
      <c r="AT1105" s="130" t="s">
        <v>170</v>
      </c>
      <c r="AU1105" s="130" t="s">
        <v>78</v>
      </c>
      <c r="AY1105" s="19" t="s">
        <v>168</v>
      </c>
      <c r="BE1105" s="131">
        <f>IF(N1105="základní",J1105,0)</f>
        <v>0</v>
      </c>
      <c r="BF1105" s="131">
        <f>IF(N1105="snížená",J1105,0)</f>
        <v>0</v>
      </c>
      <c r="BG1105" s="131">
        <f>IF(N1105="zákl. přenesená",J1105,0)</f>
        <v>0</v>
      </c>
      <c r="BH1105" s="131">
        <f>IF(N1105="sníž. přenesená",J1105,0)</f>
        <v>0</v>
      </c>
      <c r="BI1105" s="131">
        <f>IF(N1105="nulová",J1105,0)</f>
        <v>0</v>
      </c>
      <c r="BJ1105" s="19" t="s">
        <v>76</v>
      </c>
      <c r="BK1105" s="131">
        <f>ROUND(I1105*H1105,2)</f>
        <v>0</v>
      </c>
      <c r="BL1105" s="19" t="s">
        <v>323</v>
      </c>
      <c r="BM1105" s="130" t="s">
        <v>2919</v>
      </c>
    </row>
    <row r="1106" spans="1:47" s="2" customFormat="1" ht="12">
      <c r="A1106" s="273"/>
      <c r="B1106" s="276"/>
      <c r="C1106" s="273"/>
      <c r="D1106" s="304" t="s">
        <v>177</v>
      </c>
      <c r="E1106" s="273"/>
      <c r="F1106" s="305" t="s">
        <v>1872</v>
      </c>
      <c r="G1106" s="273"/>
      <c r="H1106" s="273"/>
      <c r="I1106" s="263"/>
      <c r="J1106" s="273"/>
      <c r="K1106" s="273"/>
      <c r="L1106" s="32"/>
      <c r="M1106" s="132"/>
      <c r="N1106" s="133"/>
      <c r="O1106" s="50"/>
      <c r="P1106" s="50"/>
      <c r="Q1106" s="50"/>
      <c r="R1106" s="50"/>
      <c r="S1106" s="50"/>
      <c r="T1106" s="51"/>
      <c r="U1106" s="31"/>
      <c r="V1106" s="31"/>
      <c r="W1106" s="31"/>
      <c r="X1106" s="31"/>
      <c r="Y1106" s="31"/>
      <c r="Z1106" s="31"/>
      <c r="AA1106" s="31"/>
      <c r="AB1106" s="31"/>
      <c r="AC1106" s="31"/>
      <c r="AD1106" s="31"/>
      <c r="AE1106" s="31"/>
      <c r="AT1106" s="19" t="s">
        <v>177</v>
      </c>
      <c r="AU1106" s="19" t="s">
        <v>78</v>
      </c>
    </row>
    <row r="1107" spans="1:65" s="2" customFormat="1" ht="16.5" customHeight="1">
      <c r="A1107" s="273"/>
      <c r="B1107" s="276"/>
      <c r="C1107" s="298" t="s">
        <v>1579</v>
      </c>
      <c r="D1107" s="298" t="s">
        <v>170</v>
      </c>
      <c r="E1107" s="299" t="s">
        <v>1876</v>
      </c>
      <c r="F1107" s="300" t="s">
        <v>1877</v>
      </c>
      <c r="G1107" s="301" t="s">
        <v>263</v>
      </c>
      <c r="H1107" s="302">
        <v>45</v>
      </c>
      <c r="I1107" s="266"/>
      <c r="J1107" s="303">
        <f>ROUND(I1107*H1107,2)</f>
        <v>0</v>
      </c>
      <c r="K1107" s="300" t="s">
        <v>174</v>
      </c>
      <c r="L1107" s="32"/>
      <c r="M1107" s="126" t="s">
        <v>3</v>
      </c>
      <c r="N1107" s="127" t="s">
        <v>39</v>
      </c>
      <c r="O1107" s="128">
        <v>0.058</v>
      </c>
      <c r="P1107" s="128">
        <f>O1107*H1107</f>
        <v>2.6100000000000003</v>
      </c>
      <c r="Q1107" s="128">
        <v>0.0002</v>
      </c>
      <c r="R1107" s="128">
        <f>Q1107*H1107</f>
        <v>0.009000000000000001</v>
      </c>
      <c r="S1107" s="128">
        <v>0</v>
      </c>
      <c r="T1107" s="129">
        <f>S1107*H1107</f>
        <v>0</v>
      </c>
      <c r="U1107" s="31"/>
      <c r="V1107" s="31"/>
      <c r="W1107" s="31"/>
      <c r="X1107" s="31"/>
      <c r="Y1107" s="31"/>
      <c r="Z1107" s="31"/>
      <c r="AA1107" s="31"/>
      <c r="AB1107" s="31"/>
      <c r="AC1107" s="31"/>
      <c r="AD1107" s="31"/>
      <c r="AE1107" s="31"/>
      <c r="AR1107" s="130" t="s">
        <v>323</v>
      </c>
      <c r="AT1107" s="130" t="s">
        <v>170</v>
      </c>
      <c r="AU1107" s="130" t="s">
        <v>78</v>
      </c>
      <c r="AY1107" s="19" t="s">
        <v>168</v>
      </c>
      <c r="BE1107" s="131">
        <f>IF(N1107="základní",J1107,0)</f>
        <v>0</v>
      </c>
      <c r="BF1107" s="131">
        <f>IF(N1107="snížená",J1107,0)</f>
        <v>0</v>
      </c>
      <c r="BG1107" s="131">
        <f>IF(N1107="zákl. přenesená",J1107,0)</f>
        <v>0</v>
      </c>
      <c r="BH1107" s="131">
        <f>IF(N1107="sníž. přenesená",J1107,0)</f>
        <v>0</v>
      </c>
      <c r="BI1107" s="131">
        <f>IF(N1107="nulová",J1107,0)</f>
        <v>0</v>
      </c>
      <c r="BJ1107" s="19" t="s">
        <v>76</v>
      </c>
      <c r="BK1107" s="131">
        <f>ROUND(I1107*H1107,2)</f>
        <v>0</v>
      </c>
      <c r="BL1107" s="19" t="s">
        <v>323</v>
      </c>
      <c r="BM1107" s="130" t="s">
        <v>2920</v>
      </c>
    </row>
    <row r="1108" spans="1:47" s="2" customFormat="1" ht="12">
      <c r="A1108" s="273"/>
      <c r="B1108" s="276"/>
      <c r="C1108" s="273"/>
      <c r="D1108" s="304" t="s">
        <v>177</v>
      </c>
      <c r="E1108" s="273"/>
      <c r="F1108" s="305" t="s">
        <v>1879</v>
      </c>
      <c r="G1108" s="273"/>
      <c r="H1108" s="273"/>
      <c r="I1108" s="263"/>
      <c r="J1108" s="273"/>
      <c r="K1108" s="273"/>
      <c r="L1108" s="32"/>
      <c r="M1108" s="132"/>
      <c r="N1108" s="133"/>
      <c r="O1108" s="50"/>
      <c r="P1108" s="50"/>
      <c r="Q1108" s="50"/>
      <c r="R1108" s="50"/>
      <c r="S1108" s="50"/>
      <c r="T1108" s="51"/>
      <c r="U1108" s="31"/>
      <c r="V1108" s="31"/>
      <c r="W1108" s="31"/>
      <c r="X1108" s="31"/>
      <c r="Y1108" s="31"/>
      <c r="Z1108" s="31"/>
      <c r="AA1108" s="31"/>
      <c r="AB1108" s="31"/>
      <c r="AC1108" s="31"/>
      <c r="AD1108" s="31"/>
      <c r="AE1108" s="31"/>
      <c r="AT1108" s="19" t="s">
        <v>177</v>
      </c>
      <c r="AU1108" s="19" t="s">
        <v>78</v>
      </c>
    </row>
    <row r="1109" spans="1:65" s="2" customFormat="1" ht="21.75" customHeight="1">
      <c r="A1109" s="273"/>
      <c r="B1109" s="276"/>
      <c r="C1109" s="298" t="s">
        <v>1585</v>
      </c>
      <c r="D1109" s="298" t="s">
        <v>170</v>
      </c>
      <c r="E1109" s="299" t="s">
        <v>1881</v>
      </c>
      <c r="F1109" s="300" t="s">
        <v>1882</v>
      </c>
      <c r="G1109" s="301" t="s">
        <v>263</v>
      </c>
      <c r="H1109" s="302">
        <v>45</v>
      </c>
      <c r="I1109" s="266"/>
      <c r="J1109" s="303">
        <f>ROUND(I1109*H1109,2)</f>
        <v>0</v>
      </c>
      <c r="K1109" s="300" t="s">
        <v>174</v>
      </c>
      <c r="L1109" s="32"/>
      <c r="M1109" s="126" t="s">
        <v>3</v>
      </c>
      <c r="N1109" s="127" t="s">
        <v>39</v>
      </c>
      <c r="O1109" s="128">
        <v>0.35</v>
      </c>
      <c r="P1109" s="128">
        <f>O1109*H1109</f>
        <v>15.749999999999998</v>
      </c>
      <c r="Q1109" s="128">
        <v>0.015</v>
      </c>
      <c r="R1109" s="128">
        <f>Q1109*H1109</f>
        <v>0.6749999999999999</v>
      </c>
      <c r="S1109" s="128">
        <v>0</v>
      </c>
      <c r="T1109" s="129">
        <f>S1109*H1109</f>
        <v>0</v>
      </c>
      <c r="U1109" s="31"/>
      <c r="V1109" s="31"/>
      <c r="W1109" s="31"/>
      <c r="X1109" s="31"/>
      <c r="Y1109" s="31"/>
      <c r="Z1109" s="31"/>
      <c r="AA1109" s="31"/>
      <c r="AB1109" s="31"/>
      <c r="AC1109" s="31"/>
      <c r="AD1109" s="31"/>
      <c r="AE1109" s="31"/>
      <c r="AR1109" s="130" t="s">
        <v>323</v>
      </c>
      <c r="AT1109" s="130" t="s">
        <v>170</v>
      </c>
      <c r="AU1109" s="130" t="s">
        <v>78</v>
      </c>
      <c r="AY1109" s="19" t="s">
        <v>168</v>
      </c>
      <c r="BE1109" s="131">
        <f>IF(N1109="základní",J1109,0)</f>
        <v>0</v>
      </c>
      <c r="BF1109" s="131">
        <f>IF(N1109="snížená",J1109,0)</f>
        <v>0</v>
      </c>
      <c r="BG1109" s="131">
        <f>IF(N1109="zákl. přenesená",J1109,0)</f>
        <v>0</v>
      </c>
      <c r="BH1109" s="131">
        <f>IF(N1109="sníž. přenesená",J1109,0)</f>
        <v>0</v>
      </c>
      <c r="BI1109" s="131">
        <f>IF(N1109="nulová",J1109,0)</f>
        <v>0</v>
      </c>
      <c r="BJ1109" s="19" t="s">
        <v>76</v>
      </c>
      <c r="BK1109" s="131">
        <f>ROUND(I1109*H1109,2)</f>
        <v>0</v>
      </c>
      <c r="BL1109" s="19" t="s">
        <v>323</v>
      </c>
      <c r="BM1109" s="130" t="s">
        <v>2921</v>
      </c>
    </row>
    <row r="1110" spans="1:47" s="2" customFormat="1" ht="12">
      <c r="A1110" s="273"/>
      <c r="B1110" s="276"/>
      <c r="C1110" s="273"/>
      <c r="D1110" s="304" t="s">
        <v>177</v>
      </c>
      <c r="E1110" s="273"/>
      <c r="F1110" s="305" t="s">
        <v>1884</v>
      </c>
      <c r="G1110" s="273"/>
      <c r="H1110" s="273"/>
      <c r="I1110" s="263"/>
      <c r="J1110" s="273"/>
      <c r="K1110" s="273"/>
      <c r="L1110" s="32"/>
      <c r="M1110" s="132"/>
      <c r="N1110" s="133"/>
      <c r="O1110" s="50"/>
      <c r="P1110" s="50"/>
      <c r="Q1110" s="50"/>
      <c r="R1110" s="50"/>
      <c r="S1110" s="50"/>
      <c r="T1110" s="51"/>
      <c r="U1110" s="31"/>
      <c r="V1110" s="31"/>
      <c r="W1110" s="31"/>
      <c r="X1110" s="31"/>
      <c r="Y1110" s="31"/>
      <c r="Z1110" s="31"/>
      <c r="AA1110" s="31"/>
      <c r="AB1110" s="31"/>
      <c r="AC1110" s="31"/>
      <c r="AD1110" s="31"/>
      <c r="AE1110" s="31"/>
      <c r="AT1110" s="19" t="s">
        <v>177</v>
      </c>
      <c r="AU1110" s="19" t="s">
        <v>78</v>
      </c>
    </row>
    <row r="1111" spans="1:65" s="2" customFormat="1" ht="16.5" customHeight="1">
      <c r="A1111" s="273"/>
      <c r="B1111" s="276"/>
      <c r="C1111" s="298" t="s">
        <v>1590</v>
      </c>
      <c r="D1111" s="298" t="s">
        <v>170</v>
      </c>
      <c r="E1111" s="299" t="s">
        <v>1886</v>
      </c>
      <c r="F1111" s="300" t="s">
        <v>1887</v>
      </c>
      <c r="G1111" s="301" t="s">
        <v>263</v>
      </c>
      <c r="H1111" s="302">
        <v>45</v>
      </c>
      <c r="I1111" s="266"/>
      <c r="J1111" s="303">
        <f>ROUND(I1111*H1111,2)</f>
        <v>0</v>
      </c>
      <c r="K1111" s="300" t="s">
        <v>174</v>
      </c>
      <c r="L1111" s="32"/>
      <c r="M1111" s="126" t="s">
        <v>3</v>
      </c>
      <c r="N1111" s="127" t="s">
        <v>39</v>
      </c>
      <c r="O1111" s="128">
        <v>0.16</v>
      </c>
      <c r="P1111" s="128">
        <f>O1111*H1111</f>
        <v>7.2</v>
      </c>
      <c r="Q1111" s="128">
        <v>0.0007</v>
      </c>
      <c r="R1111" s="128">
        <f>Q1111*H1111</f>
        <v>0.0315</v>
      </c>
      <c r="S1111" s="128">
        <v>0</v>
      </c>
      <c r="T1111" s="129">
        <f>S1111*H1111</f>
        <v>0</v>
      </c>
      <c r="U1111" s="31"/>
      <c r="V1111" s="31"/>
      <c r="W1111" s="31"/>
      <c r="X1111" s="31"/>
      <c r="Y1111" s="31"/>
      <c r="Z1111" s="31"/>
      <c r="AA1111" s="31"/>
      <c r="AB1111" s="31"/>
      <c r="AC1111" s="31"/>
      <c r="AD1111" s="31"/>
      <c r="AE1111" s="31"/>
      <c r="AR1111" s="130" t="s">
        <v>323</v>
      </c>
      <c r="AT1111" s="130" t="s">
        <v>170</v>
      </c>
      <c r="AU1111" s="130" t="s">
        <v>78</v>
      </c>
      <c r="AY1111" s="19" t="s">
        <v>168</v>
      </c>
      <c r="BE1111" s="131">
        <f>IF(N1111="základní",J1111,0)</f>
        <v>0</v>
      </c>
      <c r="BF1111" s="131">
        <f>IF(N1111="snížená",J1111,0)</f>
        <v>0</v>
      </c>
      <c r="BG1111" s="131">
        <f>IF(N1111="zákl. přenesená",J1111,0)</f>
        <v>0</v>
      </c>
      <c r="BH1111" s="131">
        <f>IF(N1111="sníž. přenesená",J1111,0)</f>
        <v>0</v>
      </c>
      <c r="BI1111" s="131">
        <f>IF(N1111="nulová",J1111,0)</f>
        <v>0</v>
      </c>
      <c r="BJ1111" s="19" t="s">
        <v>76</v>
      </c>
      <c r="BK1111" s="131">
        <f>ROUND(I1111*H1111,2)</f>
        <v>0</v>
      </c>
      <c r="BL1111" s="19" t="s">
        <v>323</v>
      </c>
      <c r="BM1111" s="130" t="s">
        <v>2922</v>
      </c>
    </row>
    <row r="1112" spans="1:47" s="2" customFormat="1" ht="12">
      <c r="A1112" s="273"/>
      <c r="B1112" s="276"/>
      <c r="C1112" s="273"/>
      <c r="D1112" s="304" t="s">
        <v>177</v>
      </c>
      <c r="E1112" s="273"/>
      <c r="F1112" s="305" t="s">
        <v>1889</v>
      </c>
      <c r="G1112" s="273"/>
      <c r="H1112" s="273"/>
      <c r="I1112" s="263"/>
      <c r="J1112" s="273"/>
      <c r="K1112" s="273"/>
      <c r="L1112" s="32"/>
      <c r="M1112" s="132"/>
      <c r="N1112" s="133"/>
      <c r="O1112" s="50"/>
      <c r="P1112" s="50"/>
      <c r="Q1112" s="50"/>
      <c r="R1112" s="50"/>
      <c r="S1112" s="50"/>
      <c r="T1112" s="51"/>
      <c r="U1112" s="31"/>
      <c r="V1112" s="31"/>
      <c r="W1112" s="31"/>
      <c r="X1112" s="31"/>
      <c r="Y1112" s="31"/>
      <c r="Z1112" s="31"/>
      <c r="AA1112" s="31"/>
      <c r="AB1112" s="31"/>
      <c r="AC1112" s="31"/>
      <c r="AD1112" s="31"/>
      <c r="AE1112" s="31"/>
      <c r="AT1112" s="19" t="s">
        <v>177</v>
      </c>
      <c r="AU1112" s="19" t="s">
        <v>78</v>
      </c>
    </row>
    <row r="1113" spans="1:51" s="13" customFormat="1" ht="12">
      <c r="A1113" s="306"/>
      <c r="B1113" s="307"/>
      <c r="C1113" s="306"/>
      <c r="D1113" s="308" t="s">
        <v>179</v>
      </c>
      <c r="E1113" s="309" t="s">
        <v>3</v>
      </c>
      <c r="F1113" s="310" t="s">
        <v>2093</v>
      </c>
      <c r="G1113" s="306"/>
      <c r="H1113" s="309" t="s">
        <v>3</v>
      </c>
      <c r="I1113" s="267"/>
      <c r="J1113" s="306"/>
      <c r="K1113" s="306"/>
      <c r="L1113" s="134"/>
      <c r="M1113" s="136"/>
      <c r="N1113" s="137"/>
      <c r="O1113" s="137"/>
      <c r="P1113" s="137"/>
      <c r="Q1113" s="137"/>
      <c r="R1113" s="137"/>
      <c r="S1113" s="137"/>
      <c r="T1113" s="138"/>
      <c r="AT1113" s="135" t="s">
        <v>179</v>
      </c>
      <c r="AU1113" s="135" t="s">
        <v>78</v>
      </c>
      <c r="AV1113" s="13" t="s">
        <v>76</v>
      </c>
      <c r="AW1113" s="13" t="s">
        <v>30</v>
      </c>
      <c r="AX1113" s="13" t="s">
        <v>68</v>
      </c>
      <c r="AY1113" s="135" t="s">
        <v>168</v>
      </c>
    </row>
    <row r="1114" spans="1:51" s="14" customFormat="1" ht="12">
      <c r="A1114" s="311"/>
      <c r="B1114" s="312"/>
      <c r="C1114" s="311"/>
      <c r="D1114" s="308" t="s">
        <v>179</v>
      </c>
      <c r="E1114" s="313" t="s">
        <v>3</v>
      </c>
      <c r="F1114" s="314" t="s">
        <v>2483</v>
      </c>
      <c r="G1114" s="311"/>
      <c r="H1114" s="315">
        <v>18.1</v>
      </c>
      <c r="I1114" s="268"/>
      <c r="J1114" s="311"/>
      <c r="K1114" s="311"/>
      <c r="L1114" s="139"/>
      <c r="M1114" s="141"/>
      <c r="N1114" s="142"/>
      <c r="O1114" s="142"/>
      <c r="P1114" s="142"/>
      <c r="Q1114" s="142"/>
      <c r="R1114" s="142"/>
      <c r="S1114" s="142"/>
      <c r="T1114" s="143"/>
      <c r="AT1114" s="140" t="s">
        <v>179</v>
      </c>
      <c r="AU1114" s="140" t="s">
        <v>78</v>
      </c>
      <c r="AV1114" s="14" t="s">
        <v>78</v>
      </c>
      <c r="AW1114" s="14" t="s">
        <v>30</v>
      </c>
      <c r="AX1114" s="14" t="s">
        <v>68</v>
      </c>
      <c r="AY1114" s="140" t="s">
        <v>168</v>
      </c>
    </row>
    <row r="1115" spans="1:51" s="14" customFormat="1" ht="12">
      <c r="A1115" s="311"/>
      <c r="B1115" s="312"/>
      <c r="C1115" s="311"/>
      <c r="D1115" s="308" t="s">
        <v>179</v>
      </c>
      <c r="E1115" s="313" t="s">
        <v>3</v>
      </c>
      <c r="F1115" s="314" t="s">
        <v>2484</v>
      </c>
      <c r="G1115" s="311"/>
      <c r="H1115" s="315">
        <v>10.3</v>
      </c>
      <c r="I1115" s="268"/>
      <c r="J1115" s="311"/>
      <c r="K1115" s="311"/>
      <c r="L1115" s="139"/>
      <c r="M1115" s="141"/>
      <c r="N1115" s="142"/>
      <c r="O1115" s="142"/>
      <c r="P1115" s="142"/>
      <c r="Q1115" s="142"/>
      <c r="R1115" s="142"/>
      <c r="S1115" s="142"/>
      <c r="T1115" s="143"/>
      <c r="AT1115" s="140" t="s">
        <v>179</v>
      </c>
      <c r="AU1115" s="140" t="s">
        <v>78</v>
      </c>
      <c r="AV1115" s="14" t="s">
        <v>78</v>
      </c>
      <c r="AW1115" s="14" t="s">
        <v>30</v>
      </c>
      <c r="AX1115" s="14" t="s">
        <v>68</v>
      </c>
      <c r="AY1115" s="140" t="s">
        <v>168</v>
      </c>
    </row>
    <row r="1116" spans="1:51" s="14" customFormat="1" ht="12">
      <c r="A1116" s="311"/>
      <c r="B1116" s="312"/>
      <c r="C1116" s="311"/>
      <c r="D1116" s="308" t="s">
        <v>179</v>
      </c>
      <c r="E1116" s="313" t="s">
        <v>3</v>
      </c>
      <c r="F1116" s="314" t="s">
        <v>2485</v>
      </c>
      <c r="G1116" s="311"/>
      <c r="H1116" s="315">
        <v>7.7</v>
      </c>
      <c r="I1116" s="268"/>
      <c r="J1116" s="311"/>
      <c r="K1116" s="311"/>
      <c r="L1116" s="139"/>
      <c r="M1116" s="141"/>
      <c r="N1116" s="142"/>
      <c r="O1116" s="142"/>
      <c r="P1116" s="142"/>
      <c r="Q1116" s="142"/>
      <c r="R1116" s="142"/>
      <c r="S1116" s="142"/>
      <c r="T1116" s="143"/>
      <c r="AT1116" s="140" t="s">
        <v>179</v>
      </c>
      <c r="AU1116" s="140" t="s">
        <v>78</v>
      </c>
      <c r="AV1116" s="14" t="s">
        <v>78</v>
      </c>
      <c r="AW1116" s="14" t="s">
        <v>30</v>
      </c>
      <c r="AX1116" s="14" t="s">
        <v>68</v>
      </c>
      <c r="AY1116" s="140" t="s">
        <v>168</v>
      </c>
    </row>
    <row r="1117" spans="1:51" s="14" customFormat="1" ht="12">
      <c r="A1117" s="311"/>
      <c r="B1117" s="312"/>
      <c r="C1117" s="311"/>
      <c r="D1117" s="308" t="s">
        <v>179</v>
      </c>
      <c r="E1117" s="313" t="s">
        <v>3</v>
      </c>
      <c r="F1117" s="314" t="s">
        <v>2486</v>
      </c>
      <c r="G1117" s="311"/>
      <c r="H1117" s="315">
        <v>8.9</v>
      </c>
      <c r="I1117" s="268"/>
      <c r="J1117" s="311"/>
      <c r="K1117" s="311"/>
      <c r="L1117" s="139"/>
      <c r="M1117" s="141"/>
      <c r="N1117" s="142"/>
      <c r="O1117" s="142"/>
      <c r="P1117" s="142"/>
      <c r="Q1117" s="142"/>
      <c r="R1117" s="142"/>
      <c r="S1117" s="142"/>
      <c r="T1117" s="143"/>
      <c r="AT1117" s="140" t="s">
        <v>179</v>
      </c>
      <c r="AU1117" s="140" t="s">
        <v>78</v>
      </c>
      <c r="AV1117" s="14" t="s">
        <v>78</v>
      </c>
      <c r="AW1117" s="14" t="s">
        <v>30</v>
      </c>
      <c r="AX1117" s="14" t="s">
        <v>68</v>
      </c>
      <c r="AY1117" s="140" t="s">
        <v>168</v>
      </c>
    </row>
    <row r="1118" spans="1:51" s="15" customFormat="1" ht="12">
      <c r="A1118" s="316"/>
      <c r="B1118" s="317"/>
      <c r="C1118" s="316"/>
      <c r="D1118" s="308" t="s">
        <v>179</v>
      </c>
      <c r="E1118" s="318" t="s">
        <v>3</v>
      </c>
      <c r="F1118" s="319" t="s">
        <v>186</v>
      </c>
      <c r="G1118" s="316"/>
      <c r="H1118" s="320">
        <v>45</v>
      </c>
      <c r="I1118" s="269"/>
      <c r="J1118" s="316"/>
      <c r="K1118" s="316"/>
      <c r="L1118" s="144"/>
      <c r="M1118" s="146"/>
      <c r="N1118" s="147"/>
      <c r="O1118" s="147"/>
      <c r="P1118" s="147"/>
      <c r="Q1118" s="147"/>
      <c r="R1118" s="147"/>
      <c r="S1118" s="147"/>
      <c r="T1118" s="148"/>
      <c r="AT1118" s="145" t="s">
        <v>179</v>
      </c>
      <c r="AU1118" s="145" t="s">
        <v>78</v>
      </c>
      <c r="AV1118" s="15" t="s">
        <v>175</v>
      </c>
      <c r="AW1118" s="15" t="s">
        <v>30</v>
      </c>
      <c r="AX1118" s="15" t="s">
        <v>76</v>
      </c>
      <c r="AY1118" s="145" t="s">
        <v>168</v>
      </c>
    </row>
    <row r="1119" spans="1:65" s="2" customFormat="1" ht="24.2" customHeight="1">
      <c r="A1119" s="273"/>
      <c r="B1119" s="276"/>
      <c r="C1119" s="326" t="s">
        <v>1595</v>
      </c>
      <c r="D1119" s="326" t="s">
        <v>332</v>
      </c>
      <c r="E1119" s="327" t="s">
        <v>1891</v>
      </c>
      <c r="F1119" s="328" t="s">
        <v>1892</v>
      </c>
      <c r="G1119" s="329" t="s">
        <v>263</v>
      </c>
      <c r="H1119" s="330">
        <v>51.75</v>
      </c>
      <c r="I1119" s="272"/>
      <c r="J1119" s="331">
        <f>ROUND(I1119*H1119,2)</f>
        <v>0</v>
      </c>
      <c r="K1119" s="328" t="s">
        <v>174</v>
      </c>
      <c r="L1119" s="154"/>
      <c r="M1119" s="155" t="s">
        <v>3</v>
      </c>
      <c r="N1119" s="156" t="s">
        <v>39</v>
      </c>
      <c r="O1119" s="128">
        <v>0</v>
      </c>
      <c r="P1119" s="128">
        <f>O1119*H1119</f>
        <v>0</v>
      </c>
      <c r="Q1119" s="128">
        <v>0.00355</v>
      </c>
      <c r="R1119" s="128">
        <f>Q1119*H1119</f>
        <v>0.1837125</v>
      </c>
      <c r="S1119" s="128">
        <v>0</v>
      </c>
      <c r="T1119" s="129">
        <f>S1119*H1119</f>
        <v>0</v>
      </c>
      <c r="U1119" s="31"/>
      <c r="V1119" s="31"/>
      <c r="W1119" s="31"/>
      <c r="X1119" s="31"/>
      <c r="Y1119" s="31"/>
      <c r="Z1119" s="31"/>
      <c r="AA1119" s="31"/>
      <c r="AB1119" s="31"/>
      <c r="AC1119" s="31"/>
      <c r="AD1119" s="31"/>
      <c r="AE1119" s="31"/>
      <c r="AR1119" s="130" t="s">
        <v>440</v>
      </c>
      <c r="AT1119" s="130" t="s">
        <v>332</v>
      </c>
      <c r="AU1119" s="130" t="s">
        <v>78</v>
      </c>
      <c r="AY1119" s="19" t="s">
        <v>168</v>
      </c>
      <c r="BE1119" s="131">
        <f>IF(N1119="základní",J1119,0)</f>
        <v>0</v>
      </c>
      <c r="BF1119" s="131">
        <f>IF(N1119="snížená",J1119,0)</f>
        <v>0</v>
      </c>
      <c r="BG1119" s="131">
        <f>IF(N1119="zákl. přenesená",J1119,0)</f>
        <v>0</v>
      </c>
      <c r="BH1119" s="131">
        <f>IF(N1119="sníž. přenesená",J1119,0)</f>
        <v>0</v>
      </c>
      <c r="BI1119" s="131">
        <f>IF(N1119="nulová",J1119,0)</f>
        <v>0</v>
      </c>
      <c r="BJ1119" s="19" t="s">
        <v>76</v>
      </c>
      <c r="BK1119" s="131">
        <f>ROUND(I1119*H1119,2)</f>
        <v>0</v>
      </c>
      <c r="BL1119" s="19" t="s">
        <v>323</v>
      </c>
      <c r="BM1119" s="130" t="s">
        <v>2923</v>
      </c>
    </row>
    <row r="1120" spans="1:51" s="14" customFormat="1" ht="12">
      <c r="A1120" s="311"/>
      <c r="B1120" s="312"/>
      <c r="C1120" s="311"/>
      <c r="D1120" s="308" t="s">
        <v>179</v>
      </c>
      <c r="E1120" s="311"/>
      <c r="F1120" s="314" t="s">
        <v>2924</v>
      </c>
      <c r="G1120" s="311"/>
      <c r="H1120" s="315">
        <v>51.75</v>
      </c>
      <c r="I1120" s="268"/>
      <c r="J1120" s="311"/>
      <c r="K1120" s="311"/>
      <c r="L1120" s="139"/>
      <c r="M1120" s="141"/>
      <c r="N1120" s="142"/>
      <c r="O1120" s="142"/>
      <c r="P1120" s="142"/>
      <c r="Q1120" s="142"/>
      <c r="R1120" s="142"/>
      <c r="S1120" s="142"/>
      <c r="T1120" s="143"/>
      <c r="AT1120" s="140" t="s">
        <v>179</v>
      </c>
      <c r="AU1120" s="140" t="s">
        <v>78</v>
      </c>
      <c r="AV1120" s="14" t="s">
        <v>78</v>
      </c>
      <c r="AW1120" s="14" t="s">
        <v>4</v>
      </c>
      <c r="AX1120" s="14" t="s">
        <v>76</v>
      </c>
      <c r="AY1120" s="140" t="s">
        <v>168</v>
      </c>
    </row>
    <row r="1121" spans="1:65" s="2" customFormat="1" ht="24.2" customHeight="1">
      <c r="A1121" s="273"/>
      <c r="B1121" s="276"/>
      <c r="C1121" s="298" t="s">
        <v>1601</v>
      </c>
      <c r="D1121" s="298" t="s">
        <v>170</v>
      </c>
      <c r="E1121" s="299" t="s">
        <v>2925</v>
      </c>
      <c r="F1121" s="300" t="s">
        <v>2926</v>
      </c>
      <c r="G1121" s="301" t="s">
        <v>824</v>
      </c>
      <c r="H1121" s="302">
        <v>720.785</v>
      </c>
      <c r="I1121" s="266"/>
      <c r="J1121" s="303">
        <f>ROUND(I1121*H1121,2)</f>
        <v>0</v>
      </c>
      <c r="K1121" s="300" t="s">
        <v>174</v>
      </c>
      <c r="L1121" s="32"/>
      <c r="M1121" s="126" t="s">
        <v>3</v>
      </c>
      <c r="N1121" s="127" t="s">
        <v>39</v>
      </c>
      <c r="O1121" s="128">
        <v>0</v>
      </c>
      <c r="P1121" s="128">
        <f>O1121*H1121</f>
        <v>0</v>
      </c>
      <c r="Q1121" s="128">
        <v>0</v>
      </c>
      <c r="R1121" s="128">
        <f>Q1121*H1121</f>
        <v>0</v>
      </c>
      <c r="S1121" s="128">
        <v>0</v>
      </c>
      <c r="T1121" s="129">
        <f>S1121*H1121</f>
        <v>0</v>
      </c>
      <c r="U1121" s="31"/>
      <c r="V1121" s="31"/>
      <c r="W1121" s="31"/>
      <c r="X1121" s="31"/>
      <c r="Y1121" s="31"/>
      <c r="Z1121" s="31"/>
      <c r="AA1121" s="31"/>
      <c r="AB1121" s="31"/>
      <c r="AC1121" s="31"/>
      <c r="AD1121" s="31"/>
      <c r="AE1121" s="31"/>
      <c r="AR1121" s="130" t="s">
        <v>323</v>
      </c>
      <c r="AT1121" s="130" t="s">
        <v>170</v>
      </c>
      <c r="AU1121" s="130" t="s">
        <v>78</v>
      </c>
      <c r="AY1121" s="19" t="s">
        <v>168</v>
      </c>
      <c r="BE1121" s="131">
        <f>IF(N1121="základní",J1121,0)</f>
        <v>0</v>
      </c>
      <c r="BF1121" s="131">
        <f>IF(N1121="snížená",J1121,0)</f>
        <v>0</v>
      </c>
      <c r="BG1121" s="131">
        <f>IF(N1121="zákl. přenesená",J1121,0)</f>
        <v>0</v>
      </c>
      <c r="BH1121" s="131">
        <f>IF(N1121="sníž. přenesená",J1121,0)</f>
        <v>0</v>
      </c>
      <c r="BI1121" s="131">
        <f>IF(N1121="nulová",J1121,0)</f>
        <v>0</v>
      </c>
      <c r="BJ1121" s="19" t="s">
        <v>76</v>
      </c>
      <c r="BK1121" s="131">
        <f>ROUND(I1121*H1121,2)</f>
        <v>0</v>
      </c>
      <c r="BL1121" s="19" t="s">
        <v>323</v>
      </c>
      <c r="BM1121" s="130" t="s">
        <v>2927</v>
      </c>
    </row>
    <row r="1122" spans="1:47" s="2" customFormat="1" ht="12">
      <c r="A1122" s="273"/>
      <c r="B1122" s="276"/>
      <c r="C1122" s="273"/>
      <c r="D1122" s="304" t="s">
        <v>177</v>
      </c>
      <c r="E1122" s="273"/>
      <c r="F1122" s="305" t="s">
        <v>2928</v>
      </c>
      <c r="G1122" s="273"/>
      <c r="H1122" s="273"/>
      <c r="I1122" s="263"/>
      <c r="J1122" s="273"/>
      <c r="K1122" s="273"/>
      <c r="L1122" s="32"/>
      <c r="M1122" s="132"/>
      <c r="N1122" s="133"/>
      <c r="O1122" s="50"/>
      <c r="P1122" s="50"/>
      <c r="Q1122" s="50"/>
      <c r="R1122" s="50"/>
      <c r="S1122" s="50"/>
      <c r="T1122" s="51"/>
      <c r="U1122" s="31"/>
      <c r="V1122" s="31"/>
      <c r="W1122" s="31"/>
      <c r="X1122" s="31"/>
      <c r="Y1122" s="31"/>
      <c r="Z1122" s="31"/>
      <c r="AA1122" s="31"/>
      <c r="AB1122" s="31"/>
      <c r="AC1122" s="31"/>
      <c r="AD1122" s="31"/>
      <c r="AE1122" s="31"/>
      <c r="AT1122" s="19" t="s">
        <v>177</v>
      </c>
      <c r="AU1122" s="19" t="s">
        <v>78</v>
      </c>
    </row>
    <row r="1123" spans="1:63" s="12" customFormat="1" ht="22.9" customHeight="1">
      <c r="A1123" s="291"/>
      <c r="B1123" s="292"/>
      <c r="C1123" s="291"/>
      <c r="D1123" s="293" t="s">
        <v>67</v>
      </c>
      <c r="E1123" s="296" t="s">
        <v>1918</v>
      </c>
      <c r="F1123" s="296" t="s">
        <v>1919</v>
      </c>
      <c r="G1123" s="291"/>
      <c r="H1123" s="291"/>
      <c r="I1123" s="271"/>
      <c r="J1123" s="297">
        <f>BK1123</f>
        <v>0</v>
      </c>
      <c r="K1123" s="291"/>
      <c r="L1123" s="118"/>
      <c r="M1123" s="120"/>
      <c r="N1123" s="121"/>
      <c r="O1123" s="121"/>
      <c r="P1123" s="122">
        <f>SUM(P1124:P1182)</f>
        <v>43.14208</v>
      </c>
      <c r="Q1123" s="121"/>
      <c r="R1123" s="122">
        <f>SUM(R1124:R1182)</f>
        <v>0.8410114</v>
      </c>
      <c r="S1123" s="121"/>
      <c r="T1123" s="123">
        <f>SUM(T1124:T1182)</f>
        <v>0</v>
      </c>
      <c r="AR1123" s="119" t="s">
        <v>78</v>
      </c>
      <c r="AT1123" s="124" t="s">
        <v>67</v>
      </c>
      <c r="AU1123" s="124" t="s">
        <v>76</v>
      </c>
      <c r="AY1123" s="119" t="s">
        <v>168</v>
      </c>
      <c r="BK1123" s="125">
        <f>SUM(BK1124:BK1182)</f>
        <v>0</v>
      </c>
    </row>
    <row r="1124" spans="1:65" s="2" customFormat="1" ht="16.5" customHeight="1">
      <c r="A1124" s="273"/>
      <c r="B1124" s="276"/>
      <c r="C1124" s="298" t="s">
        <v>1606</v>
      </c>
      <c r="D1124" s="298" t="s">
        <v>170</v>
      </c>
      <c r="E1124" s="299" t="s">
        <v>1921</v>
      </c>
      <c r="F1124" s="300" t="s">
        <v>1922</v>
      </c>
      <c r="G1124" s="301" t="s">
        <v>263</v>
      </c>
      <c r="H1124" s="302">
        <v>36.64</v>
      </c>
      <c r="I1124" s="266"/>
      <c r="J1124" s="303">
        <f>ROUND(I1124*H1124,2)</f>
        <v>0</v>
      </c>
      <c r="K1124" s="300" t="s">
        <v>174</v>
      </c>
      <c r="L1124" s="32"/>
      <c r="M1124" s="126" t="s">
        <v>3</v>
      </c>
      <c r="N1124" s="127" t="s">
        <v>39</v>
      </c>
      <c r="O1124" s="128">
        <v>0.044</v>
      </c>
      <c r="P1124" s="128">
        <f>O1124*H1124</f>
        <v>1.61216</v>
      </c>
      <c r="Q1124" s="128">
        <v>0.0003</v>
      </c>
      <c r="R1124" s="128">
        <f>Q1124*H1124</f>
        <v>0.010992</v>
      </c>
      <c r="S1124" s="128">
        <v>0</v>
      </c>
      <c r="T1124" s="129">
        <f>S1124*H1124</f>
        <v>0</v>
      </c>
      <c r="U1124" s="31"/>
      <c r="V1124" s="31"/>
      <c r="W1124" s="31"/>
      <c r="X1124" s="31"/>
      <c r="Y1124" s="31"/>
      <c r="Z1124" s="31"/>
      <c r="AA1124" s="31"/>
      <c r="AB1124" s="31"/>
      <c r="AC1124" s="31"/>
      <c r="AD1124" s="31"/>
      <c r="AE1124" s="31"/>
      <c r="AR1124" s="130" t="s">
        <v>323</v>
      </c>
      <c r="AT1124" s="130" t="s">
        <v>170</v>
      </c>
      <c r="AU1124" s="130" t="s">
        <v>78</v>
      </c>
      <c r="AY1124" s="19" t="s">
        <v>168</v>
      </c>
      <c r="BE1124" s="131">
        <f>IF(N1124="základní",J1124,0)</f>
        <v>0</v>
      </c>
      <c r="BF1124" s="131">
        <f>IF(N1124="snížená",J1124,0)</f>
        <v>0</v>
      </c>
      <c r="BG1124" s="131">
        <f>IF(N1124="zákl. přenesená",J1124,0)</f>
        <v>0</v>
      </c>
      <c r="BH1124" s="131">
        <f>IF(N1124="sníž. přenesená",J1124,0)</f>
        <v>0</v>
      </c>
      <c r="BI1124" s="131">
        <f>IF(N1124="nulová",J1124,0)</f>
        <v>0</v>
      </c>
      <c r="BJ1124" s="19" t="s">
        <v>76</v>
      </c>
      <c r="BK1124" s="131">
        <f>ROUND(I1124*H1124,2)</f>
        <v>0</v>
      </c>
      <c r="BL1124" s="19" t="s">
        <v>323</v>
      </c>
      <c r="BM1124" s="130" t="s">
        <v>2929</v>
      </c>
    </row>
    <row r="1125" spans="1:47" s="2" customFormat="1" ht="12">
      <c r="A1125" s="273"/>
      <c r="B1125" s="276"/>
      <c r="C1125" s="273"/>
      <c r="D1125" s="304" t="s">
        <v>177</v>
      </c>
      <c r="E1125" s="273"/>
      <c r="F1125" s="305" t="s">
        <v>1924</v>
      </c>
      <c r="G1125" s="273"/>
      <c r="H1125" s="273"/>
      <c r="I1125" s="263"/>
      <c r="J1125" s="273"/>
      <c r="K1125" s="273"/>
      <c r="L1125" s="32"/>
      <c r="M1125" s="132"/>
      <c r="N1125" s="133"/>
      <c r="O1125" s="50"/>
      <c r="P1125" s="50"/>
      <c r="Q1125" s="50"/>
      <c r="R1125" s="50"/>
      <c r="S1125" s="50"/>
      <c r="T1125" s="51"/>
      <c r="U1125" s="31"/>
      <c r="V1125" s="31"/>
      <c r="W1125" s="31"/>
      <c r="X1125" s="31"/>
      <c r="Y1125" s="31"/>
      <c r="Z1125" s="31"/>
      <c r="AA1125" s="31"/>
      <c r="AB1125" s="31"/>
      <c r="AC1125" s="31"/>
      <c r="AD1125" s="31"/>
      <c r="AE1125" s="31"/>
      <c r="AT1125" s="19" t="s">
        <v>177</v>
      </c>
      <c r="AU1125" s="19" t="s">
        <v>78</v>
      </c>
    </row>
    <row r="1126" spans="1:65" s="2" customFormat="1" ht="16.5" customHeight="1">
      <c r="A1126" s="273"/>
      <c r="B1126" s="276"/>
      <c r="C1126" s="298" t="s">
        <v>1612</v>
      </c>
      <c r="D1126" s="298" t="s">
        <v>170</v>
      </c>
      <c r="E1126" s="299" t="s">
        <v>1926</v>
      </c>
      <c r="F1126" s="300" t="s">
        <v>1927</v>
      </c>
      <c r="G1126" s="301" t="s">
        <v>263</v>
      </c>
      <c r="H1126" s="302">
        <v>36.64</v>
      </c>
      <c r="I1126" s="266"/>
      <c r="J1126" s="303">
        <f>ROUND(I1126*H1126,2)</f>
        <v>0</v>
      </c>
      <c r="K1126" s="300" t="s">
        <v>174</v>
      </c>
      <c r="L1126" s="32"/>
      <c r="M1126" s="126" t="s">
        <v>3</v>
      </c>
      <c r="N1126" s="127" t="s">
        <v>39</v>
      </c>
      <c r="O1126" s="128">
        <v>0.375</v>
      </c>
      <c r="P1126" s="128">
        <f>O1126*H1126</f>
        <v>13.74</v>
      </c>
      <c r="Q1126" s="128">
        <v>0.0015</v>
      </c>
      <c r="R1126" s="128">
        <f>Q1126*H1126</f>
        <v>0.05496</v>
      </c>
      <c r="S1126" s="128">
        <v>0</v>
      </c>
      <c r="T1126" s="129">
        <f>S1126*H1126</f>
        <v>0</v>
      </c>
      <c r="U1126" s="31"/>
      <c r="V1126" s="31"/>
      <c r="W1126" s="31"/>
      <c r="X1126" s="31"/>
      <c r="Y1126" s="31"/>
      <c r="Z1126" s="31"/>
      <c r="AA1126" s="31"/>
      <c r="AB1126" s="31"/>
      <c r="AC1126" s="31"/>
      <c r="AD1126" s="31"/>
      <c r="AE1126" s="31"/>
      <c r="AR1126" s="130" t="s">
        <v>323</v>
      </c>
      <c r="AT1126" s="130" t="s">
        <v>170</v>
      </c>
      <c r="AU1126" s="130" t="s">
        <v>78</v>
      </c>
      <c r="AY1126" s="19" t="s">
        <v>168</v>
      </c>
      <c r="BE1126" s="131">
        <f>IF(N1126="základní",J1126,0)</f>
        <v>0</v>
      </c>
      <c r="BF1126" s="131">
        <f>IF(N1126="snížená",J1126,0)</f>
        <v>0</v>
      </c>
      <c r="BG1126" s="131">
        <f>IF(N1126="zákl. přenesená",J1126,0)</f>
        <v>0</v>
      </c>
      <c r="BH1126" s="131">
        <f>IF(N1126="sníž. přenesená",J1126,0)</f>
        <v>0</v>
      </c>
      <c r="BI1126" s="131">
        <f>IF(N1126="nulová",J1126,0)</f>
        <v>0</v>
      </c>
      <c r="BJ1126" s="19" t="s">
        <v>76</v>
      </c>
      <c r="BK1126" s="131">
        <f>ROUND(I1126*H1126,2)</f>
        <v>0</v>
      </c>
      <c r="BL1126" s="19" t="s">
        <v>323</v>
      </c>
      <c r="BM1126" s="130" t="s">
        <v>2930</v>
      </c>
    </row>
    <row r="1127" spans="1:47" s="2" customFormat="1" ht="12">
      <c r="A1127" s="273"/>
      <c r="B1127" s="276"/>
      <c r="C1127" s="273"/>
      <c r="D1127" s="304" t="s">
        <v>177</v>
      </c>
      <c r="E1127" s="273"/>
      <c r="F1127" s="305" t="s">
        <v>1929</v>
      </c>
      <c r="G1127" s="273"/>
      <c r="H1127" s="273"/>
      <c r="I1127" s="263"/>
      <c r="J1127" s="273"/>
      <c r="K1127" s="273"/>
      <c r="L1127" s="32"/>
      <c r="M1127" s="132"/>
      <c r="N1127" s="133"/>
      <c r="O1127" s="50"/>
      <c r="P1127" s="50"/>
      <c r="Q1127" s="50"/>
      <c r="R1127" s="50"/>
      <c r="S1127" s="50"/>
      <c r="T1127" s="51"/>
      <c r="U1127" s="31"/>
      <c r="V1127" s="31"/>
      <c r="W1127" s="31"/>
      <c r="X1127" s="31"/>
      <c r="Y1127" s="31"/>
      <c r="Z1127" s="31"/>
      <c r="AA1127" s="31"/>
      <c r="AB1127" s="31"/>
      <c r="AC1127" s="31"/>
      <c r="AD1127" s="31"/>
      <c r="AE1127" s="31"/>
      <c r="AT1127" s="19" t="s">
        <v>177</v>
      </c>
      <c r="AU1127" s="19" t="s">
        <v>78</v>
      </c>
    </row>
    <row r="1128" spans="1:65" s="2" customFormat="1" ht="16.5" customHeight="1">
      <c r="A1128" s="273"/>
      <c r="B1128" s="276"/>
      <c r="C1128" s="298" t="s">
        <v>1617</v>
      </c>
      <c r="D1128" s="298" t="s">
        <v>170</v>
      </c>
      <c r="E1128" s="299" t="s">
        <v>1934</v>
      </c>
      <c r="F1128" s="300" t="s">
        <v>1935</v>
      </c>
      <c r="G1128" s="301" t="s">
        <v>335</v>
      </c>
      <c r="H1128" s="302">
        <v>22.72</v>
      </c>
      <c r="I1128" s="266"/>
      <c r="J1128" s="303">
        <f>ROUND(I1128*H1128,2)</f>
        <v>0</v>
      </c>
      <c r="K1128" s="300" t="s">
        <v>174</v>
      </c>
      <c r="L1128" s="32"/>
      <c r="M1128" s="126" t="s">
        <v>3</v>
      </c>
      <c r="N1128" s="127" t="s">
        <v>39</v>
      </c>
      <c r="O1128" s="128">
        <v>0.06</v>
      </c>
      <c r="P1128" s="128">
        <f>O1128*H1128</f>
        <v>1.3632</v>
      </c>
      <c r="Q1128" s="128">
        <v>0.00032</v>
      </c>
      <c r="R1128" s="128">
        <f>Q1128*H1128</f>
        <v>0.007270400000000001</v>
      </c>
      <c r="S1128" s="128">
        <v>0</v>
      </c>
      <c r="T1128" s="129">
        <f>S1128*H1128</f>
        <v>0</v>
      </c>
      <c r="U1128" s="31"/>
      <c r="V1128" s="31"/>
      <c r="W1128" s="31"/>
      <c r="X1128" s="31"/>
      <c r="Y1128" s="31"/>
      <c r="Z1128" s="31"/>
      <c r="AA1128" s="31"/>
      <c r="AB1128" s="31"/>
      <c r="AC1128" s="31"/>
      <c r="AD1128" s="31"/>
      <c r="AE1128" s="31"/>
      <c r="AR1128" s="130" t="s">
        <v>323</v>
      </c>
      <c r="AT1128" s="130" t="s">
        <v>170</v>
      </c>
      <c r="AU1128" s="130" t="s">
        <v>78</v>
      </c>
      <c r="AY1128" s="19" t="s">
        <v>168</v>
      </c>
      <c r="BE1128" s="131">
        <f>IF(N1128="základní",J1128,0)</f>
        <v>0</v>
      </c>
      <c r="BF1128" s="131">
        <f>IF(N1128="snížená",J1128,0)</f>
        <v>0</v>
      </c>
      <c r="BG1128" s="131">
        <f>IF(N1128="zákl. přenesená",J1128,0)</f>
        <v>0</v>
      </c>
      <c r="BH1128" s="131">
        <f>IF(N1128="sníž. přenesená",J1128,0)</f>
        <v>0</v>
      </c>
      <c r="BI1128" s="131">
        <f>IF(N1128="nulová",J1128,0)</f>
        <v>0</v>
      </c>
      <c r="BJ1128" s="19" t="s">
        <v>76</v>
      </c>
      <c r="BK1128" s="131">
        <f>ROUND(I1128*H1128,2)</f>
        <v>0</v>
      </c>
      <c r="BL1128" s="19" t="s">
        <v>323</v>
      </c>
      <c r="BM1128" s="130" t="s">
        <v>2931</v>
      </c>
    </row>
    <row r="1129" spans="1:47" s="2" customFormat="1" ht="12">
      <c r="A1129" s="273"/>
      <c r="B1129" s="276"/>
      <c r="C1129" s="273"/>
      <c r="D1129" s="304" t="s">
        <v>177</v>
      </c>
      <c r="E1129" s="273"/>
      <c r="F1129" s="305" t="s">
        <v>1937</v>
      </c>
      <c r="G1129" s="273"/>
      <c r="H1129" s="273"/>
      <c r="I1129" s="263"/>
      <c r="J1129" s="273"/>
      <c r="K1129" s="273"/>
      <c r="L1129" s="32"/>
      <c r="M1129" s="132"/>
      <c r="N1129" s="133"/>
      <c r="O1129" s="50"/>
      <c r="P1129" s="50"/>
      <c r="Q1129" s="50"/>
      <c r="R1129" s="50"/>
      <c r="S1129" s="50"/>
      <c r="T1129" s="51"/>
      <c r="U1129" s="31"/>
      <c r="V1129" s="31"/>
      <c r="W1129" s="31"/>
      <c r="X1129" s="31"/>
      <c r="Y1129" s="31"/>
      <c r="Z1129" s="31"/>
      <c r="AA1129" s="31"/>
      <c r="AB1129" s="31"/>
      <c r="AC1129" s="31"/>
      <c r="AD1129" s="31"/>
      <c r="AE1129" s="31"/>
      <c r="AT1129" s="19" t="s">
        <v>177</v>
      </c>
      <c r="AU1129" s="19" t="s">
        <v>78</v>
      </c>
    </row>
    <row r="1130" spans="1:51" s="13" customFormat="1" ht="12">
      <c r="A1130" s="306"/>
      <c r="B1130" s="307"/>
      <c r="C1130" s="306"/>
      <c r="D1130" s="308" t="s">
        <v>179</v>
      </c>
      <c r="E1130" s="309" t="s">
        <v>3</v>
      </c>
      <c r="F1130" s="310" t="s">
        <v>2093</v>
      </c>
      <c r="G1130" s="306"/>
      <c r="H1130" s="309" t="s">
        <v>3</v>
      </c>
      <c r="I1130" s="267"/>
      <c r="J1130" s="306"/>
      <c r="K1130" s="306"/>
      <c r="L1130" s="134"/>
      <c r="M1130" s="136"/>
      <c r="N1130" s="137"/>
      <c r="O1130" s="137"/>
      <c r="P1130" s="137"/>
      <c r="Q1130" s="137"/>
      <c r="R1130" s="137"/>
      <c r="S1130" s="137"/>
      <c r="T1130" s="138"/>
      <c r="AT1130" s="135" t="s">
        <v>179</v>
      </c>
      <c r="AU1130" s="135" t="s">
        <v>78</v>
      </c>
      <c r="AV1130" s="13" t="s">
        <v>76</v>
      </c>
      <c r="AW1130" s="13" t="s">
        <v>30</v>
      </c>
      <c r="AX1130" s="13" t="s">
        <v>68</v>
      </c>
      <c r="AY1130" s="135" t="s">
        <v>168</v>
      </c>
    </row>
    <row r="1131" spans="1:51" s="13" customFormat="1" ht="12">
      <c r="A1131" s="306"/>
      <c r="B1131" s="307"/>
      <c r="C1131" s="306"/>
      <c r="D1131" s="308" t="s">
        <v>179</v>
      </c>
      <c r="E1131" s="309" t="s">
        <v>3</v>
      </c>
      <c r="F1131" s="310" t="s">
        <v>2345</v>
      </c>
      <c r="G1131" s="306"/>
      <c r="H1131" s="309" t="s">
        <v>3</v>
      </c>
      <c r="I1131" s="267"/>
      <c r="J1131" s="306"/>
      <c r="K1131" s="306"/>
      <c r="L1131" s="134"/>
      <c r="M1131" s="136"/>
      <c r="N1131" s="137"/>
      <c r="O1131" s="137"/>
      <c r="P1131" s="137"/>
      <c r="Q1131" s="137"/>
      <c r="R1131" s="137"/>
      <c r="S1131" s="137"/>
      <c r="T1131" s="138"/>
      <c r="AT1131" s="135" t="s">
        <v>179</v>
      </c>
      <c r="AU1131" s="135" t="s">
        <v>78</v>
      </c>
      <c r="AV1131" s="13" t="s">
        <v>76</v>
      </c>
      <c r="AW1131" s="13" t="s">
        <v>30</v>
      </c>
      <c r="AX1131" s="13" t="s">
        <v>68</v>
      </c>
      <c r="AY1131" s="135" t="s">
        <v>168</v>
      </c>
    </row>
    <row r="1132" spans="1:51" s="14" customFormat="1" ht="12">
      <c r="A1132" s="311"/>
      <c r="B1132" s="312"/>
      <c r="C1132" s="311"/>
      <c r="D1132" s="308" t="s">
        <v>179</v>
      </c>
      <c r="E1132" s="313" t="s">
        <v>3</v>
      </c>
      <c r="F1132" s="314" t="s">
        <v>2932</v>
      </c>
      <c r="G1132" s="311"/>
      <c r="H1132" s="315">
        <v>3.2</v>
      </c>
      <c r="I1132" s="268"/>
      <c r="J1132" s="311"/>
      <c r="K1132" s="311"/>
      <c r="L1132" s="139"/>
      <c r="M1132" s="141"/>
      <c r="N1132" s="142"/>
      <c r="O1132" s="142"/>
      <c r="P1132" s="142"/>
      <c r="Q1132" s="142"/>
      <c r="R1132" s="142"/>
      <c r="S1132" s="142"/>
      <c r="T1132" s="143"/>
      <c r="AT1132" s="140" t="s">
        <v>179</v>
      </c>
      <c r="AU1132" s="140" t="s">
        <v>78</v>
      </c>
      <c r="AV1132" s="14" t="s">
        <v>78</v>
      </c>
      <c r="AW1132" s="14" t="s">
        <v>30</v>
      </c>
      <c r="AX1132" s="14" t="s">
        <v>68</v>
      </c>
      <c r="AY1132" s="140" t="s">
        <v>168</v>
      </c>
    </row>
    <row r="1133" spans="1:51" s="14" customFormat="1" ht="12">
      <c r="A1133" s="311"/>
      <c r="B1133" s="312"/>
      <c r="C1133" s="311"/>
      <c r="D1133" s="308" t="s">
        <v>179</v>
      </c>
      <c r="E1133" s="313" t="s">
        <v>3</v>
      </c>
      <c r="F1133" s="314" t="s">
        <v>2933</v>
      </c>
      <c r="G1133" s="311"/>
      <c r="H1133" s="315">
        <v>1.48</v>
      </c>
      <c r="I1133" s="268"/>
      <c r="J1133" s="311"/>
      <c r="K1133" s="311"/>
      <c r="L1133" s="139"/>
      <c r="M1133" s="141"/>
      <c r="N1133" s="142"/>
      <c r="O1133" s="142"/>
      <c r="P1133" s="142"/>
      <c r="Q1133" s="142"/>
      <c r="R1133" s="142"/>
      <c r="S1133" s="142"/>
      <c r="T1133" s="143"/>
      <c r="AT1133" s="140" t="s">
        <v>179</v>
      </c>
      <c r="AU1133" s="140" t="s">
        <v>78</v>
      </c>
      <c r="AV1133" s="14" t="s">
        <v>78</v>
      </c>
      <c r="AW1133" s="14" t="s">
        <v>30</v>
      </c>
      <c r="AX1133" s="14" t="s">
        <v>68</v>
      </c>
      <c r="AY1133" s="140" t="s">
        <v>168</v>
      </c>
    </row>
    <row r="1134" spans="1:51" s="14" customFormat="1" ht="12">
      <c r="A1134" s="311"/>
      <c r="B1134" s="312"/>
      <c r="C1134" s="311"/>
      <c r="D1134" s="308" t="s">
        <v>179</v>
      </c>
      <c r="E1134" s="313" t="s">
        <v>3</v>
      </c>
      <c r="F1134" s="314" t="s">
        <v>2934</v>
      </c>
      <c r="G1134" s="311"/>
      <c r="H1134" s="315">
        <v>4</v>
      </c>
      <c r="I1134" s="268"/>
      <c r="J1134" s="311"/>
      <c r="K1134" s="311"/>
      <c r="L1134" s="139"/>
      <c r="M1134" s="141"/>
      <c r="N1134" s="142"/>
      <c r="O1134" s="142"/>
      <c r="P1134" s="142"/>
      <c r="Q1134" s="142"/>
      <c r="R1134" s="142"/>
      <c r="S1134" s="142"/>
      <c r="T1134" s="143"/>
      <c r="AT1134" s="140" t="s">
        <v>179</v>
      </c>
      <c r="AU1134" s="140" t="s">
        <v>78</v>
      </c>
      <c r="AV1134" s="14" t="s">
        <v>78</v>
      </c>
      <c r="AW1134" s="14" t="s">
        <v>30</v>
      </c>
      <c r="AX1134" s="14" t="s">
        <v>68</v>
      </c>
      <c r="AY1134" s="140" t="s">
        <v>168</v>
      </c>
    </row>
    <row r="1135" spans="1:51" s="14" customFormat="1" ht="12">
      <c r="A1135" s="311"/>
      <c r="B1135" s="312"/>
      <c r="C1135" s="311"/>
      <c r="D1135" s="308" t="s">
        <v>179</v>
      </c>
      <c r="E1135" s="313" t="s">
        <v>3</v>
      </c>
      <c r="F1135" s="314" t="s">
        <v>2935</v>
      </c>
      <c r="G1135" s="311"/>
      <c r="H1135" s="315">
        <v>1.17</v>
      </c>
      <c r="I1135" s="268"/>
      <c r="J1135" s="311"/>
      <c r="K1135" s="311"/>
      <c r="L1135" s="139"/>
      <c r="M1135" s="141"/>
      <c r="N1135" s="142"/>
      <c r="O1135" s="142"/>
      <c r="P1135" s="142"/>
      <c r="Q1135" s="142"/>
      <c r="R1135" s="142"/>
      <c r="S1135" s="142"/>
      <c r="T1135" s="143"/>
      <c r="AT1135" s="140" t="s">
        <v>179</v>
      </c>
      <c r="AU1135" s="140" t="s">
        <v>78</v>
      </c>
      <c r="AV1135" s="14" t="s">
        <v>78</v>
      </c>
      <c r="AW1135" s="14" t="s">
        <v>30</v>
      </c>
      <c r="AX1135" s="14" t="s">
        <v>68</v>
      </c>
      <c r="AY1135" s="140" t="s">
        <v>168</v>
      </c>
    </row>
    <row r="1136" spans="1:51" s="13" customFormat="1" ht="12">
      <c r="A1136" s="306"/>
      <c r="B1136" s="307"/>
      <c r="C1136" s="306"/>
      <c r="D1136" s="308" t="s">
        <v>179</v>
      </c>
      <c r="E1136" s="309" t="s">
        <v>3</v>
      </c>
      <c r="F1136" s="310" t="s">
        <v>2349</v>
      </c>
      <c r="G1136" s="306"/>
      <c r="H1136" s="309" t="s">
        <v>3</v>
      </c>
      <c r="I1136" s="267"/>
      <c r="J1136" s="306"/>
      <c r="K1136" s="306"/>
      <c r="L1136" s="134"/>
      <c r="M1136" s="136"/>
      <c r="N1136" s="137"/>
      <c r="O1136" s="137"/>
      <c r="P1136" s="137"/>
      <c r="Q1136" s="137"/>
      <c r="R1136" s="137"/>
      <c r="S1136" s="137"/>
      <c r="T1136" s="138"/>
      <c r="AT1136" s="135" t="s">
        <v>179</v>
      </c>
      <c r="AU1136" s="135" t="s">
        <v>78</v>
      </c>
      <c r="AV1136" s="13" t="s">
        <v>76</v>
      </c>
      <c r="AW1136" s="13" t="s">
        <v>30</v>
      </c>
      <c r="AX1136" s="13" t="s">
        <v>68</v>
      </c>
      <c r="AY1136" s="135" t="s">
        <v>168</v>
      </c>
    </row>
    <row r="1137" spans="1:51" s="14" customFormat="1" ht="12">
      <c r="A1137" s="311"/>
      <c r="B1137" s="312"/>
      <c r="C1137" s="311"/>
      <c r="D1137" s="308" t="s">
        <v>179</v>
      </c>
      <c r="E1137" s="313" t="s">
        <v>3</v>
      </c>
      <c r="F1137" s="314" t="s">
        <v>2936</v>
      </c>
      <c r="G1137" s="311"/>
      <c r="H1137" s="315">
        <v>1.6</v>
      </c>
      <c r="I1137" s="268"/>
      <c r="J1137" s="311"/>
      <c r="K1137" s="311"/>
      <c r="L1137" s="139"/>
      <c r="M1137" s="141"/>
      <c r="N1137" s="142"/>
      <c r="O1137" s="142"/>
      <c r="P1137" s="142"/>
      <c r="Q1137" s="142"/>
      <c r="R1137" s="142"/>
      <c r="S1137" s="142"/>
      <c r="T1137" s="143"/>
      <c r="AT1137" s="140" t="s">
        <v>179</v>
      </c>
      <c r="AU1137" s="140" t="s">
        <v>78</v>
      </c>
      <c r="AV1137" s="14" t="s">
        <v>78</v>
      </c>
      <c r="AW1137" s="14" t="s">
        <v>30</v>
      </c>
      <c r="AX1137" s="14" t="s">
        <v>68</v>
      </c>
      <c r="AY1137" s="140" t="s">
        <v>168</v>
      </c>
    </row>
    <row r="1138" spans="1:51" s="13" customFormat="1" ht="12">
      <c r="A1138" s="306"/>
      <c r="B1138" s="307"/>
      <c r="C1138" s="306"/>
      <c r="D1138" s="308" t="s">
        <v>179</v>
      </c>
      <c r="E1138" s="309" t="s">
        <v>3</v>
      </c>
      <c r="F1138" s="310" t="s">
        <v>2380</v>
      </c>
      <c r="G1138" s="306"/>
      <c r="H1138" s="309" t="s">
        <v>3</v>
      </c>
      <c r="I1138" s="267"/>
      <c r="J1138" s="306"/>
      <c r="K1138" s="306"/>
      <c r="L1138" s="134"/>
      <c r="M1138" s="136"/>
      <c r="N1138" s="137"/>
      <c r="O1138" s="137"/>
      <c r="P1138" s="137"/>
      <c r="Q1138" s="137"/>
      <c r="R1138" s="137"/>
      <c r="S1138" s="137"/>
      <c r="T1138" s="138"/>
      <c r="AT1138" s="135" t="s">
        <v>179</v>
      </c>
      <c r="AU1138" s="135" t="s">
        <v>78</v>
      </c>
      <c r="AV1138" s="13" t="s">
        <v>76</v>
      </c>
      <c r="AW1138" s="13" t="s">
        <v>30</v>
      </c>
      <c r="AX1138" s="13" t="s">
        <v>68</v>
      </c>
      <c r="AY1138" s="135" t="s">
        <v>168</v>
      </c>
    </row>
    <row r="1139" spans="1:51" s="14" customFormat="1" ht="12">
      <c r="A1139" s="311"/>
      <c r="B1139" s="312"/>
      <c r="C1139" s="311"/>
      <c r="D1139" s="308" t="s">
        <v>179</v>
      </c>
      <c r="E1139" s="313" t="s">
        <v>3</v>
      </c>
      <c r="F1139" s="314" t="s">
        <v>2932</v>
      </c>
      <c r="G1139" s="311"/>
      <c r="H1139" s="315">
        <v>3.2</v>
      </c>
      <c r="I1139" s="268"/>
      <c r="J1139" s="311"/>
      <c r="K1139" s="311"/>
      <c r="L1139" s="139"/>
      <c r="M1139" s="141"/>
      <c r="N1139" s="142"/>
      <c r="O1139" s="142"/>
      <c r="P1139" s="142"/>
      <c r="Q1139" s="142"/>
      <c r="R1139" s="142"/>
      <c r="S1139" s="142"/>
      <c r="T1139" s="143"/>
      <c r="AT1139" s="140" t="s">
        <v>179</v>
      </c>
      <c r="AU1139" s="140" t="s">
        <v>78</v>
      </c>
      <c r="AV1139" s="14" t="s">
        <v>78</v>
      </c>
      <c r="AW1139" s="14" t="s">
        <v>30</v>
      </c>
      <c r="AX1139" s="14" t="s">
        <v>68</v>
      </c>
      <c r="AY1139" s="140" t="s">
        <v>168</v>
      </c>
    </row>
    <row r="1140" spans="1:51" s="13" customFormat="1" ht="12">
      <c r="A1140" s="306"/>
      <c r="B1140" s="307"/>
      <c r="C1140" s="306"/>
      <c r="D1140" s="308" t="s">
        <v>179</v>
      </c>
      <c r="E1140" s="309" t="s">
        <v>3</v>
      </c>
      <c r="F1140" s="310" t="s">
        <v>2382</v>
      </c>
      <c r="G1140" s="306"/>
      <c r="H1140" s="309" t="s">
        <v>3</v>
      </c>
      <c r="I1140" s="267"/>
      <c r="J1140" s="306"/>
      <c r="K1140" s="306"/>
      <c r="L1140" s="134"/>
      <c r="M1140" s="136"/>
      <c r="N1140" s="137"/>
      <c r="O1140" s="137"/>
      <c r="P1140" s="137"/>
      <c r="Q1140" s="137"/>
      <c r="R1140" s="137"/>
      <c r="S1140" s="137"/>
      <c r="T1140" s="138"/>
      <c r="AT1140" s="135" t="s">
        <v>179</v>
      </c>
      <c r="AU1140" s="135" t="s">
        <v>78</v>
      </c>
      <c r="AV1140" s="13" t="s">
        <v>76</v>
      </c>
      <c r="AW1140" s="13" t="s">
        <v>30</v>
      </c>
      <c r="AX1140" s="13" t="s">
        <v>68</v>
      </c>
      <c r="AY1140" s="135" t="s">
        <v>168</v>
      </c>
    </row>
    <row r="1141" spans="1:51" s="14" customFormat="1" ht="12">
      <c r="A1141" s="311"/>
      <c r="B1141" s="312"/>
      <c r="C1141" s="311"/>
      <c r="D1141" s="308" t="s">
        <v>179</v>
      </c>
      <c r="E1141" s="313" t="s">
        <v>3</v>
      </c>
      <c r="F1141" s="314" t="s">
        <v>1973</v>
      </c>
      <c r="G1141" s="311"/>
      <c r="H1141" s="315">
        <v>6.4</v>
      </c>
      <c r="I1141" s="268"/>
      <c r="J1141" s="311"/>
      <c r="K1141" s="311"/>
      <c r="L1141" s="139"/>
      <c r="M1141" s="141"/>
      <c r="N1141" s="142"/>
      <c r="O1141" s="142"/>
      <c r="P1141" s="142"/>
      <c r="Q1141" s="142"/>
      <c r="R1141" s="142"/>
      <c r="S1141" s="142"/>
      <c r="T1141" s="143"/>
      <c r="AT1141" s="140" t="s">
        <v>179</v>
      </c>
      <c r="AU1141" s="140" t="s">
        <v>78</v>
      </c>
      <c r="AV1141" s="14" t="s">
        <v>78</v>
      </c>
      <c r="AW1141" s="14" t="s">
        <v>30</v>
      </c>
      <c r="AX1141" s="14" t="s">
        <v>68</v>
      </c>
      <c r="AY1141" s="140" t="s">
        <v>168</v>
      </c>
    </row>
    <row r="1142" spans="1:51" s="14" customFormat="1" ht="12">
      <c r="A1142" s="311"/>
      <c r="B1142" s="312"/>
      <c r="C1142" s="311"/>
      <c r="D1142" s="308" t="s">
        <v>179</v>
      </c>
      <c r="E1142" s="313" t="s">
        <v>3</v>
      </c>
      <c r="F1142" s="314" t="s">
        <v>2937</v>
      </c>
      <c r="G1142" s="311"/>
      <c r="H1142" s="315">
        <v>1.67</v>
      </c>
      <c r="I1142" s="268"/>
      <c r="J1142" s="311"/>
      <c r="K1142" s="311"/>
      <c r="L1142" s="139"/>
      <c r="M1142" s="141"/>
      <c r="N1142" s="142"/>
      <c r="O1142" s="142"/>
      <c r="P1142" s="142"/>
      <c r="Q1142" s="142"/>
      <c r="R1142" s="142"/>
      <c r="S1142" s="142"/>
      <c r="T1142" s="143"/>
      <c r="AT1142" s="140" t="s">
        <v>179</v>
      </c>
      <c r="AU1142" s="140" t="s">
        <v>78</v>
      </c>
      <c r="AV1142" s="14" t="s">
        <v>78</v>
      </c>
      <c r="AW1142" s="14" t="s">
        <v>30</v>
      </c>
      <c r="AX1142" s="14" t="s">
        <v>68</v>
      </c>
      <c r="AY1142" s="140" t="s">
        <v>168</v>
      </c>
    </row>
    <row r="1143" spans="1:51" s="15" customFormat="1" ht="12">
      <c r="A1143" s="316"/>
      <c r="B1143" s="317"/>
      <c r="C1143" s="316"/>
      <c r="D1143" s="308" t="s">
        <v>179</v>
      </c>
      <c r="E1143" s="318" t="s">
        <v>3</v>
      </c>
      <c r="F1143" s="319" t="s">
        <v>186</v>
      </c>
      <c r="G1143" s="316"/>
      <c r="H1143" s="320">
        <v>22.72</v>
      </c>
      <c r="I1143" s="269"/>
      <c r="J1143" s="316"/>
      <c r="K1143" s="316"/>
      <c r="L1143" s="144"/>
      <c r="M1143" s="146"/>
      <c r="N1143" s="147"/>
      <c r="O1143" s="147"/>
      <c r="P1143" s="147"/>
      <c r="Q1143" s="147"/>
      <c r="R1143" s="147"/>
      <c r="S1143" s="147"/>
      <c r="T1143" s="148"/>
      <c r="AT1143" s="145" t="s">
        <v>179</v>
      </c>
      <c r="AU1143" s="145" t="s">
        <v>78</v>
      </c>
      <c r="AV1143" s="15" t="s">
        <v>175</v>
      </c>
      <c r="AW1143" s="15" t="s">
        <v>30</v>
      </c>
      <c r="AX1143" s="15" t="s">
        <v>76</v>
      </c>
      <c r="AY1143" s="145" t="s">
        <v>168</v>
      </c>
    </row>
    <row r="1144" spans="1:65" s="2" customFormat="1" ht="24.2" customHeight="1">
      <c r="A1144" s="273"/>
      <c r="B1144" s="276"/>
      <c r="C1144" s="298" t="s">
        <v>1626</v>
      </c>
      <c r="D1144" s="298" t="s">
        <v>170</v>
      </c>
      <c r="E1144" s="299" t="s">
        <v>1941</v>
      </c>
      <c r="F1144" s="300" t="s">
        <v>1942</v>
      </c>
      <c r="G1144" s="301" t="s">
        <v>263</v>
      </c>
      <c r="H1144" s="302">
        <v>36.64</v>
      </c>
      <c r="I1144" s="266"/>
      <c r="J1144" s="303">
        <f>ROUND(I1144*H1144,2)</f>
        <v>0</v>
      </c>
      <c r="K1144" s="300" t="s">
        <v>174</v>
      </c>
      <c r="L1144" s="32"/>
      <c r="M1144" s="126" t="s">
        <v>3</v>
      </c>
      <c r="N1144" s="127" t="s">
        <v>39</v>
      </c>
      <c r="O1144" s="128">
        <v>0.664</v>
      </c>
      <c r="P1144" s="128">
        <f>O1144*H1144</f>
        <v>24.328960000000002</v>
      </c>
      <c r="Q1144" s="128">
        <v>0.00605</v>
      </c>
      <c r="R1144" s="128">
        <f>Q1144*H1144</f>
        <v>0.221672</v>
      </c>
      <c r="S1144" s="128">
        <v>0</v>
      </c>
      <c r="T1144" s="129">
        <f>S1144*H1144</f>
        <v>0</v>
      </c>
      <c r="U1144" s="31"/>
      <c r="V1144" s="31"/>
      <c r="W1144" s="31"/>
      <c r="X1144" s="31"/>
      <c r="Y1144" s="31"/>
      <c r="Z1144" s="31"/>
      <c r="AA1144" s="31"/>
      <c r="AB1144" s="31"/>
      <c r="AC1144" s="31"/>
      <c r="AD1144" s="31"/>
      <c r="AE1144" s="31"/>
      <c r="AR1144" s="130" t="s">
        <v>323</v>
      </c>
      <c r="AT1144" s="130" t="s">
        <v>170</v>
      </c>
      <c r="AU1144" s="130" t="s">
        <v>78</v>
      </c>
      <c r="AY1144" s="19" t="s">
        <v>168</v>
      </c>
      <c r="BE1144" s="131">
        <f>IF(N1144="základní",J1144,0)</f>
        <v>0</v>
      </c>
      <c r="BF1144" s="131">
        <f>IF(N1144="snížená",J1144,0)</f>
        <v>0</v>
      </c>
      <c r="BG1144" s="131">
        <f>IF(N1144="zákl. přenesená",J1144,0)</f>
        <v>0</v>
      </c>
      <c r="BH1144" s="131">
        <f>IF(N1144="sníž. přenesená",J1144,0)</f>
        <v>0</v>
      </c>
      <c r="BI1144" s="131">
        <f>IF(N1144="nulová",J1144,0)</f>
        <v>0</v>
      </c>
      <c r="BJ1144" s="19" t="s">
        <v>76</v>
      </c>
      <c r="BK1144" s="131">
        <f>ROUND(I1144*H1144,2)</f>
        <v>0</v>
      </c>
      <c r="BL1144" s="19" t="s">
        <v>323</v>
      </c>
      <c r="BM1144" s="130" t="s">
        <v>2938</v>
      </c>
    </row>
    <row r="1145" spans="1:47" s="2" customFormat="1" ht="12">
      <c r="A1145" s="273"/>
      <c r="B1145" s="276"/>
      <c r="C1145" s="273"/>
      <c r="D1145" s="304" t="s">
        <v>177</v>
      </c>
      <c r="E1145" s="273"/>
      <c r="F1145" s="305" t="s">
        <v>1944</v>
      </c>
      <c r="G1145" s="273"/>
      <c r="H1145" s="273"/>
      <c r="I1145" s="263"/>
      <c r="J1145" s="273"/>
      <c r="K1145" s="273"/>
      <c r="L1145" s="32"/>
      <c r="M1145" s="132"/>
      <c r="N1145" s="133"/>
      <c r="O1145" s="50"/>
      <c r="P1145" s="50"/>
      <c r="Q1145" s="50"/>
      <c r="R1145" s="50"/>
      <c r="S1145" s="50"/>
      <c r="T1145" s="51"/>
      <c r="U1145" s="31"/>
      <c r="V1145" s="31"/>
      <c r="W1145" s="31"/>
      <c r="X1145" s="31"/>
      <c r="Y1145" s="31"/>
      <c r="Z1145" s="31"/>
      <c r="AA1145" s="31"/>
      <c r="AB1145" s="31"/>
      <c r="AC1145" s="31"/>
      <c r="AD1145" s="31"/>
      <c r="AE1145" s="31"/>
      <c r="AT1145" s="19" t="s">
        <v>177</v>
      </c>
      <c r="AU1145" s="19" t="s">
        <v>78</v>
      </c>
    </row>
    <row r="1146" spans="1:51" s="13" customFormat="1" ht="12">
      <c r="A1146" s="306"/>
      <c r="B1146" s="307"/>
      <c r="C1146" s="306"/>
      <c r="D1146" s="308" t="s">
        <v>179</v>
      </c>
      <c r="E1146" s="309" t="s">
        <v>3</v>
      </c>
      <c r="F1146" s="310" t="s">
        <v>2093</v>
      </c>
      <c r="G1146" s="306"/>
      <c r="H1146" s="309" t="s">
        <v>3</v>
      </c>
      <c r="I1146" s="267"/>
      <c r="J1146" s="306"/>
      <c r="K1146" s="306"/>
      <c r="L1146" s="134"/>
      <c r="M1146" s="136"/>
      <c r="N1146" s="137"/>
      <c r="O1146" s="137"/>
      <c r="P1146" s="137"/>
      <c r="Q1146" s="137"/>
      <c r="R1146" s="137"/>
      <c r="S1146" s="137"/>
      <c r="T1146" s="138"/>
      <c r="AT1146" s="135" t="s">
        <v>179</v>
      </c>
      <c r="AU1146" s="135" t="s">
        <v>78</v>
      </c>
      <c r="AV1146" s="13" t="s">
        <v>76</v>
      </c>
      <c r="AW1146" s="13" t="s">
        <v>30</v>
      </c>
      <c r="AX1146" s="13" t="s">
        <v>68</v>
      </c>
      <c r="AY1146" s="135" t="s">
        <v>168</v>
      </c>
    </row>
    <row r="1147" spans="1:51" s="13" customFormat="1" ht="12">
      <c r="A1147" s="306"/>
      <c r="B1147" s="307"/>
      <c r="C1147" s="306"/>
      <c r="D1147" s="308" t="s">
        <v>179</v>
      </c>
      <c r="E1147" s="309" t="s">
        <v>3</v>
      </c>
      <c r="F1147" s="310" t="s">
        <v>2345</v>
      </c>
      <c r="G1147" s="306"/>
      <c r="H1147" s="309" t="s">
        <v>3</v>
      </c>
      <c r="I1147" s="267"/>
      <c r="J1147" s="306"/>
      <c r="K1147" s="306"/>
      <c r="L1147" s="134"/>
      <c r="M1147" s="136"/>
      <c r="N1147" s="137"/>
      <c r="O1147" s="137"/>
      <c r="P1147" s="137"/>
      <c r="Q1147" s="137"/>
      <c r="R1147" s="137"/>
      <c r="S1147" s="137"/>
      <c r="T1147" s="138"/>
      <c r="AT1147" s="135" t="s">
        <v>179</v>
      </c>
      <c r="AU1147" s="135" t="s">
        <v>78</v>
      </c>
      <c r="AV1147" s="13" t="s">
        <v>76</v>
      </c>
      <c r="AW1147" s="13" t="s">
        <v>30</v>
      </c>
      <c r="AX1147" s="13" t="s">
        <v>68</v>
      </c>
      <c r="AY1147" s="135" t="s">
        <v>168</v>
      </c>
    </row>
    <row r="1148" spans="1:51" s="14" customFormat="1" ht="12">
      <c r="A1148" s="311"/>
      <c r="B1148" s="312"/>
      <c r="C1148" s="311"/>
      <c r="D1148" s="308" t="s">
        <v>179</v>
      </c>
      <c r="E1148" s="313" t="s">
        <v>3</v>
      </c>
      <c r="F1148" s="314" t="s">
        <v>2939</v>
      </c>
      <c r="G1148" s="311"/>
      <c r="H1148" s="315">
        <v>6.4</v>
      </c>
      <c r="I1148" s="268"/>
      <c r="J1148" s="311"/>
      <c r="K1148" s="311"/>
      <c r="L1148" s="139"/>
      <c r="M1148" s="141"/>
      <c r="N1148" s="142"/>
      <c r="O1148" s="142"/>
      <c r="P1148" s="142"/>
      <c r="Q1148" s="142"/>
      <c r="R1148" s="142"/>
      <c r="S1148" s="142"/>
      <c r="T1148" s="143"/>
      <c r="AT1148" s="140" t="s">
        <v>179</v>
      </c>
      <c r="AU1148" s="140" t="s">
        <v>78</v>
      </c>
      <c r="AV1148" s="14" t="s">
        <v>78</v>
      </c>
      <c r="AW1148" s="14" t="s">
        <v>30</v>
      </c>
      <c r="AX1148" s="14" t="s">
        <v>68</v>
      </c>
      <c r="AY1148" s="140" t="s">
        <v>168</v>
      </c>
    </row>
    <row r="1149" spans="1:51" s="14" customFormat="1" ht="12">
      <c r="A1149" s="311"/>
      <c r="B1149" s="312"/>
      <c r="C1149" s="311"/>
      <c r="D1149" s="308" t="s">
        <v>179</v>
      </c>
      <c r="E1149" s="313" t="s">
        <v>3</v>
      </c>
      <c r="F1149" s="314" t="s">
        <v>2940</v>
      </c>
      <c r="G1149" s="311"/>
      <c r="H1149" s="315">
        <v>12</v>
      </c>
      <c r="I1149" s="268"/>
      <c r="J1149" s="311"/>
      <c r="K1149" s="311"/>
      <c r="L1149" s="139"/>
      <c r="M1149" s="141"/>
      <c r="N1149" s="142"/>
      <c r="O1149" s="142"/>
      <c r="P1149" s="142"/>
      <c r="Q1149" s="142"/>
      <c r="R1149" s="142"/>
      <c r="S1149" s="142"/>
      <c r="T1149" s="143"/>
      <c r="AT1149" s="140" t="s">
        <v>179</v>
      </c>
      <c r="AU1149" s="140" t="s">
        <v>78</v>
      </c>
      <c r="AV1149" s="14" t="s">
        <v>78</v>
      </c>
      <c r="AW1149" s="14" t="s">
        <v>30</v>
      </c>
      <c r="AX1149" s="14" t="s">
        <v>68</v>
      </c>
      <c r="AY1149" s="140" t="s">
        <v>168</v>
      </c>
    </row>
    <row r="1150" spans="1:51" s="13" customFormat="1" ht="12">
      <c r="A1150" s="306"/>
      <c r="B1150" s="307"/>
      <c r="C1150" s="306"/>
      <c r="D1150" s="308" t="s">
        <v>179</v>
      </c>
      <c r="E1150" s="309" t="s">
        <v>3</v>
      </c>
      <c r="F1150" s="310" t="s">
        <v>2349</v>
      </c>
      <c r="G1150" s="306"/>
      <c r="H1150" s="309" t="s">
        <v>3</v>
      </c>
      <c r="I1150" s="267"/>
      <c r="J1150" s="306"/>
      <c r="K1150" s="306"/>
      <c r="L1150" s="134"/>
      <c r="M1150" s="136"/>
      <c r="N1150" s="137"/>
      <c r="O1150" s="137"/>
      <c r="P1150" s="137"/>
      <c r="Q1150" s="137"/>
      <c r="R1150" s="137"/>
      <c r="S1150" s="137"/>
      <c r="T1150" s="138"/>
      <c r="AT1150" s="135" t="s">
        <v>179</v>
      </c>
      <c r="AU1150" s="135" t="s">
        <v>78</v>
      </c>
      <c r="AV1150" s="13" t="s">
        <v>76</v>
      </c>
      <c r="AW1150" s="13" t="s">
        <v>30</v>
      </c>
      <c r="AX1150" s="13" t="s">
        <v>68</v>
      </c>
      <c r="AY1150" s="135" t="s">
        <v>168</v>
      </c>
    </row>
    <row r="1151" spans="1:51" s="14" customFormat="1" ht="12">
      <c r="A1151" s="311"/>
      <c r="B1151" s="312"/>
      <c r="C1151" s="311"/>
      <c r="D1151" s="308" t="s">
        <v>179</v>
      </c>
      <c r="E1151" s="313" t="s">
        <v>3</v>
      </c>
      <c r="F1151" s="314" t="s">
        <v>2941</v>
      </c>
      <c r="G1151" s="311"/>
      <c r="H1151" s="315">
        <v>5.76</v>
      </c>
      <c r="I1151" s="268"/>
      <c r="J1151" s="311"/>
      <c r="K1151" s="311"/>
      <c r="L1151" s="139"/>
      <c r="M1151" s="141"/>
      <c r="N1151" s="142"/>
      <c r="O1151" s="142"/>
      <c r="P1151" s="142"/>
      <c r="Q1151" s="142"/>
      <c r="R1151" s="142"/>
      <c r="S1151" s="142"/>
      <c r="T1151" s="143"/>
      <c r="AT1151" s="140" t="s">
        <v>179</v>
      </c>
      <c r="AU1151" s="140" t="s">
        <v>78</v>
      </c>
      <c r="AV1151" s="14" t="s">
        <v>78</v>
      </c>
      <c r="AW1151" s="14" t="s">
        <v>30</v>
      </c>
      <c r="AX1151" s="14" t="s">
        <v>68</v>
      </c>
      <c r="AY1151" s="140" t="s">
        <v>168</v>
      </c>
    </row>
    <row r="1152" spans="1:51" s="13" customFormat="1" ht="12">
      <c r="A1152" s="306"/>
      <c r="B1152" s="307"/>
      <c r="C1152" s="306"/>
      <c r="D1152" s="308" t="s">
        <v>179</v>
      </c>
      <c r="E1152" s="309" t="s">
        <v>3</v>
      </c>
      <c r="F1152" s="310" t="s">
        <v>2380</v>
      </c>
      <c r="G1152" s="306"/>
      <c r="H1152" s="309" t="s">
        <v>3</v>
      </c>
      <c r="I1152" s="267"/>
      <c r="J1152" s="306"/>
      <c r="K1152" s="306"/>
      <c r="L1152" s="134"/>
      <c r="M1152" s="136"/>
      <c r="N1152" s="137"/>
      <c r="O1152" s="137"/>
      <c r="P1152" s="137"/>
      <c r="Q1152" s="137"/>
      <c r="R1152" s="137"/>
      <c r="S1152" s="137"/>
      <c r="T1152" s="138"/>
      <c r="AT1152" s="135" t="s">
        <v>179</v>
      </c>
      <c r="AU1152" s="135" t="s">
        <v>78</v>
      </c>
      <c r="AV1152" s="13" t="s">
        <v>76</v>
      </c>
      <c r="AW1152" s="13" t="s">
        <v>30</v>
      </c>
      <c r="AX1152" s="13" t="s">
        <v>68</v>
      </c>
      <c r="AY1152" s="135" t="s">
        <v>168</v>
      </c>
    </row>
    <row r="1153" spans="1:51" s="14" customFormat="1" ht="12">
      <c r="A1153" s="311"/>
      <c r="B1153" s="312"/>
      <c r="C1153" s="311"/>
      <c r="D1153" s="308" t="s">
        <v>179</v>
      </c>
      <c r="E1153" s="313" t="s">
        <v>3</v>
      </c>
      <c r="F1153" s="314" t="s">
        <v>2942</v>
      </c>
      <c r="G1153" s="311"/>
      <c r="H1153" s="315">
        <v>4.8</v>
      </c>
      <c r="I1153" s="268"/>
      <c r="J1153" s="311"/>
      <c r="K1153" s="311"/>
      <c r="L1153" s="139"/>
      <c r="M1153" s="141"/>
      <c r="N1153" s="142"/>
      <c r="O1153" s="142"/>
      <c r="P1153" s="142"/>
      <c r="Q1153" s="142"/>
      <c r="R1153" s="142"/>
      <c r="S1153" s="142"/>
      <c r="T1153" s="143"/>
      <c r="AT1153" s="140" t="s">
        <v>179</v>
      </c>
      <c r="AU1153" s="140" t="s">
        <v>78</v>
      </c>
      <c r="AV1153" s="14" t="s">
        <v>78</v>
      </c>
      <c r="AW1153" s="14" t="s">
        <v>30</v>
      </c>
      <c r="AX1153" s="14" t="s">
        <v>68</v>
      </c>
      <c r="AY1153" s="140" t="s">
        <v>168</v>
      </c>
    </row>
    <row r="1154" spans="1:51" s="13" customFormat="1" ht="12">
      <c r="A1154" s="306"/>
      <c r="B1154" s="307"/>
      <c r="C1154" s="306"/>
      <c r="D1154" s="308" t="s">
        <v>179</v>
      </c>
      <c r="E1154" s="309" t="s">
        <v>3</v>
      </c>
      <c r="F1154" s="310" t="s">
        <v>2382</v>
      </c>
      <c r="G1154" s="306"/>
      <c r="H1154" s="309" t="s">
        <v>3</v>
      </c>
      <c r="I1154" s="267"/>
      <c r="J1154" s="306"/>
      <c r="K1154" s="306"/>
      <c r="L1154" s="134"/>
      <c r="M1154" s="136"/>
      <c r="N1154" s="137"/>
      <c r="O1154" s="137"/>
      <c r="P1154" s="137"/>
      <c r="Q1154" s="137"/>
      <c r="R1154" s="137"/>
      <c r="S1154" s="137"/>
      <c r="T1154" s="138"/>
      <c r="AT1154" s="135" t="s">
        <v>179</v>
      </c>
      <c r="AU1154" s="135" t="s">
        <v>78</v>
      </c>
      <c r="AV1154" s="13" t="s">
        <v>76</v>
      </c>
      <c r="AW1154" s="13" t="s">
        <v>30</v>
      </c>
      <c r="AX1154" s="13" t="s">
        <v>68</v>
      </c>
      <c r="AY1154" s="135" t="s">
        <v>168</v>
      </c>
    </row>
    <row r="1155" spans="1:51" s="14" customFormat="1" ht="12">
      <c r="A1155" s="311"/>
      <c r="B1155" s="312"/>
      <c r="C1155" s="311"/>
      <c r="D1155" s="308" t="s">
        <v>179</v>
      </c>
      <c r="E1155" s="313" t="s">
        <v>3</v>
      </c>
      <c r="F1155" s="314" t="s">
        <v>2943</v>
      </c>
      <c r="G1155" s="311"/>
      <c r="H1155" s="315">
        <v>7.68</v>
      </c>
      <c r="I1155" s="268"/>
      <c r="J1155" s="311"/>
      <c r="K1155" s="311"/>
      <c r="L1155" s="139"/>
      <c r="M1155" s="141"/>
      <c r="N1155" s="142"/>
      <c r="O1155" s="142"/>
      <c r="P1155" s="142"/>
      <c r="Q1155" s="142"/>
      <c r="R1155" s="142"/>
      <c r="S1155" s="142"/>
      <c r="T1155" s="143"/>
      <c r="AT1155" s="140" t="s">
        <v>179</v>
      </c>
      <c r="AU1155" s="140" t="s">
        <v>78</v>
      </c>
      <c r="AV1155" s="14" t="s">
        <v>78</v>
      </c>
      <c r="AW1155" s="14" t="s">
        <v>30</v>
      </c>
      <c r="AX1155" s="14" t="s">
        <v>68</v>
      </c>
      <c r="AY1155" s="140" t="s">
        <v>168</v>
      </c>
    </row>
    <row r="1156" spans="1:51" s="15" customFormat="1" ht="12">
      <c r="A1156" s="316"/>
      <c r="B1156" s="317"/>
      <c r="C1156" s="316"/>
      <c r="D1156" s="308" t="s">
        <v>179</v>
      </c>
      <c r="E1156" s="318" t="s">
        <v>3</v>
      </c>
      <c r="F1156" s="319" t="s">
        <v>186</v>
      </c>
      <c r="G1156" s="316"/>
      <c r="H1156" s="320">
        <v>36.64</v>
      </c>
      <c r="I1156" s="269"/>
      <c r="J1156" s="316"/>
      <c r="K1156" s="316"/>
      <c r="L1156" s="144"/>
      <c r="M1156" s="146"/>
      <c r="N1156" s="147"/>
      <c r="O1156" s="147"/>
      <c r="P1156" s="147"/>
      <c r="Q1156" s="147"/>
      <c r="R1156" s="147"/>
      <c r="S1156" s="147"/>
      <c r="T1156" s="148"/>
      <c r="AT1156" s="145" t="s">
        <v>179</v>
      </c>
      <c r="AU1156" s="145" t="s">
        <v>78</v>
      </c>
      <c r="AV1156" s="15" t="s">
        <v>175</v>
      </c>
      <c r="AW1156" s="15" t="s">
        <v>30</v>
      </c>
      <c r="AX1156" s="15" t="s">
        <v>76</v>
      </c>
      <c r="AY1156" s="145" t="s">
        <v>168</v>
      </c>
    </row>
    <row r="1157" spans="1:65" s="2" customFormat="1" ht="16.5" customHeight="1">
      <c r="A1157" s="273"/>
      <c r="B1157" s="276"/>
      <c r="C1157" s="326" t="s">
        <v>1632</v>
      </c>
      <c r="D1157" s="326" t="s">
        <v>332</v>
      </c>
      <c r="E1157" s="327" t="s">
        <v>1947</v>
      </c>
      <c r="F1157" s="328" t="s">
        <v>1948</v>
      </c>
      <c r="G1157" s="329" t="s">
        <v>263</v>
      </c>
      <c r="H1157" s="330">
        <v>42.136</v>
      </c>
      <c r="I1157" s="272"/>
      <c r="J1157" s="331">
        <f>ROUND(I1157*H1157,2)</f>
        <v>0</v>
      </c>
      <c r="K1157" s="328" t="s">
        <v>3</v>
      </c>
      <c r="L1157" s="154"/>
      <c r="M1157" s="155" t="s">
        <v>3</v>
      </c>
      <c r="N1157" s="156" t="s">
        <v>39</v>
      </c>
      <c r="O1157" s="128">
        <v>0</v>
      </c>
      <c r="P1157" s="128">
        <f>O1157*H1157</f>
        <v>0</v>
      </c>
      <c r="Q1157" s="128">
        <v>0.0129</v>
      </c>
      <c r="R1157" s="128">
        <f>Q1157*H1157</f>
        <v>0.5435544</v>
      </c>
      <c r="S1157" s="128">
        <v>0</v>
      </c>
      <c r="T1157" s="129">
        <f>S1157*H1157</f>
        <v>0</v>
      </c>
      <c r="U1157" s="31"/>
      <c r="V1157" s="31"/>
      <c r="W1157" s="31"/>
      <c r="X1157" s="31"/>
      <c r="Y1157" s="31"/>
      <c r="Z1157" s="31"/>
      <c r="AA1157" s="31"/>
      <c r="AB1157" s="31"/>
      <c r="AC1157" s="31"/>
      <c r="AD1157" s="31"/>
      <c r="AE1157" s="31"/>
      <c r="AR1157" s="130" t="s">
        <v>440</v>
      </c>
      <c r="AT1157" s="130" t="s">
        <v>332</v>
      </c>
      <c r="AU1157" s="130" t="s">
        <v>78</v>
      </c>
      <c r="AY1157" s="19" t="s">
        <v>168</v>
      </c>
      <c r="BE1157" s="131">
        <f>IF(N1157="základní",J1157,0)</f>
        <v>0</v>
      </c>
      <c r="BF1157" s="131">
        <f>IF(N1157="snížená",J1157,0)</f>
        <v>0</v>
      </c>
      <c r="BG1157" s="131">
        <f>IF(N1157="zákl. přenesená",J1157,0)</f>
        <v>0</v>
      </c>
      <c r="BH1157" s="131">
        <f>IF(N1157="sníž. přenesená",J1157,0)</f>
        <v>0</v>
      </c>
      <c r="BI1157" s="131">
        <f>IF(N1157="nulová",J1157,0)</f>
        <v>0</v>
      </c>
      <c r="BJ1157" s="19" t="s">
        <v>76</v>
      </c>
      <c r="BK1157" s="131">
        <f>ROUND(I1157*H1157,2)</f>
        <v>0</v>
      </c>
      <c r="BL1157" s="19" t="s">
        <v>323</v>
      </c>
      <c r="BM1157" s="130" t="s">
        <v>2944</v>
      </c>
    </row>
    <row r="1158" spans="1:51" s="14" customFormat="1" ht="12">
      <c r="A1158" s="311"/>
      <c r="B1158" s="312"/>
      <c r="C1158" s="311"/>
      <c r="D1158" s="308" t="s">
        <v>179</v>
      </c>
      <c r="E1158" s="311"/>
      <c r="F1158" s="314" t="s">
        <v>2945</v>
      </c>
      <c r="G1158" s="311"/>
      <c r="H1158" s="315">
        <v>42.136</v>
      </c>
      <c r="I1158" s="268"/>
      <c r="J1158" s="311"/>
      <c r="K1158" s="311"/>
      <c r="L1158" s="139"/>
      <c r="M1158" s="141"/>
      <c r="N1158" s="142"/>
      <c r="O1158" s="142"/>
      <c r="P1158" s="142"/>
      <c r="Q1158" s="142"/>
      <c r="R1158" s="142"/>
      <c r="S1158" s="142"/>
      <c r="T1158" s="143"/>
      <c r="AT1158" s="140" t="s">
        <v>179</v>
      </c>
      <c r="AU1158" s="140" t="s">
        <v>78</v>
      </c>
      <c r="AV1158" s="14" t="s">
        <v>78</v>
      </c>
      <c r="AW1158" s="14" t="s">
        <v>4</v>
      </c>
      <c r="AX1158" s="14" t="s">
        <v>76</v>
      </c>
      <c r="AY1158" s="140" t="s">
        <v>168</v>
      </c>
    </row>
    <row r="1159" spans="1:65" s="2" customFormat="1" ht="16.5" customHeight="1">
      <c r="A1159" s="273"/>
      <c r="B1159" s="276"/>
      <c r="C1159" s="298" t="s">
        <v>1638</v>
      </c>
      <c r="D1159" s="298" t="s">
        <v>170</v>
      </c>
      <c r="E1159" s="299" t="s">
        <v>1963</v>
      </c>
      <c r="F1159" s="300" t="s">
        <v>1964</v>
      </c>
      <c r="G1159" s="301" t="s">
        <v>335</v>
      </c>
      <c r="H1159" s="302">
        <v>3.42</v>
      </c>
      <c r="I1159" s="266"/>
      <c r="J1159" s="303">
        <f>ROUND(I1159*H1159,2)</f>
        <v>0</v>
      </c>
      <c r="K1159" s="300" t="s">
        <v>174</v>
      </c>
      <c r="L1159" s="32"/>
      <c r="M1159" s="126" t="s">
        <v>3</v>
      </c>
      <c r="N1159" s="127" t="s">
        <v>39</v>
      </c>
      <c r="O1159" s="128">
        <v>0.248</v>
      </c>
      <c r="P1159" s="128">
        <f>O1159*H1159</f>
        <v>0.84816</v>
      </c>
      <c r="Q1159" s="128">
        <v>0.00055</v>
      </c>
      <c r="R1159" s="128">
        <f>Q1159*H1159</f>
        <v>0.001881</v>
      </c>
      <c r="S1159" s="128">
        <v>0</v>
      </c>
      <c r="T1159" s="129">
        <f>S1159*H1159</f>
        <v>0</v>
      </c>
      <c r="U1159" s="31"/>
      <c r="V1159" s="31"/>
      <c r="W1159" s="31"/>
      <c r="X1159" s="31"/>
      <c r="Y1159" s="31"/>
      <c r="Z1159" s="31"/>
      <c r="AA1159" s="31"/>
      <c r="AB1159" s="31"/>
      <c r="AC1159" s="31"/>
      <c r="AD1159" s="31"/>
      <c r="AE1159" s="31"/>
      <c r="AR1159" s="130" t="s">
        <v>323</v>
      </c>
      <c r="AT1159" s="130" t="s">
        <v>170</v>
      </c>
      <c r="AU1159" s="130" t="s">
        <v>78</v>
      </c>
      <c r="AY1159" s="19" t="s">
        <v>168</v>
      </c>
      <c r="BE1159" s="131">
        <f>IF(N1159="základní",J1159,0)</f>
        <v>0</v>
      </c>
      <c r="BF1159" s="131">
        <f>IF(N1159="snížená",J1159,0)</f>
        <v>0</v>
      </c>
      <c r="BG1159" s="131">
        <f>IF(N1159="zákl. přenesená",J1159,0)</f>
        <v>0</v>
      </c>
      <c r="BH1159" s="131">
        <f>IF(N1159="sníž. přenesená",J1159,0)</f>
        <v>0</v>
      </c>
      <c r="BI1159" s="131">
        <f>IF(N1159="nulová",J1159,0)</f>
        <v>0</v>
      </c>
      <c r="BJ1159" s="19" t="s">
        <v>76</v>
      </c>
      <c r="BK1159" s="131">
        <f>ROUND(I1159*H1159,2)</f>
        <v>0</v>
      </c>
      <c r="BL1159" s="19" t="s">
        <v>323</v>
      </c>
      <c r="BM1159" s="130" t="s">
        <v>2946</v>
      </c>
    </row>
    <row r="1160" spans="1:47" s="2" customFormat="1" ht="12">
      <c r="A1160" s="273"/>
      <c r="B1160" s="276"/>
      <c r="C1160" s="273"/>
      <c r="D1160" s="304" t="s">
        <v>177</v>
      </c>
      <c r="E1160" s="273"/>
      <c r="F1160" s="305" t="s">
        <v>1966</v>
      </c>
      <c r="G1160" s="273"/>
      <c r="H1160" s="273"/>
      <c r="I1160" s="263"/>
      <c r="J1160" s="273"/>
      <c r="K1160" s="273"/>
      <c r="L1160" s="32"/>
      <c r="M1160" s="132"/>
      <c r="N1160" s="133"/>
      <c r="O1160" s="50"/>
      <c r="P1160" s="50"/>
      <c r="Q1160" s="50"/>
      <c r="R1160" s="50"/>
      <c r="S1160" s="50"/>
      <c r="T1160" s="51"/>
      <c r="U1160" s="31"/>
      <c r="V1160" s="31"/>
      <c r="W1160" s="31"/>
      <c r="X1160" s="31"/>
      <c r="Y1160" s="31"/>
      <c r="Z1160" s="31"/>
      <c r="AA1160" s="31"/>
      <c r="AB1160" s="31"/>
      <c r="AC1160" s="31"/>
      <c r="AD1160" s="31"/>
      <c r="AE1160" s="31"/>
      <c r="AT1160" s="19" t="s">
        <v>177</v>
      </c>
      <c r="AU1160" s="19" t="s">
        <v>78</v>
      </c>
    </row>
    <row r="1161" spans="1:51" s="13" customFormat="1" ht="12">
      <c r="A1161" s="306"/>
      <c r="B1161" s="307"/>
      <c r="C1161" s="306"/>
      <c r="D1161" s="308" t="s">
        <v>179</v>
      </c>
      <c r="E1161" s="309" t="s">
        <v>3</v>
      </c>
      <c r="F1161" s="310" t="s">
        <v>2093</v>
      </c>
      <c r="G1161" s="306"/>
      <c r="H1161" s="309" t="s">
        <v>3</v>
      </c>
      <c r="I1161" s="267"/>
      <c r="J1161" s="306"/>
      <c r="K1161" s="306"/>
      <c r="L1161" s="134"/>
      <c r="M1161" s="136"/>
      <c r="N1161" s="137"/>
      <c r="O1161" s="137"/>
      <c r="P1161" s="137"/>
      <c r="Q1161" s="137"/>
      <c r="R1161" s="137"/>
      <c r="S1161" s="137"/>
      <c r="T1161" s="138"/>
      <c r="AT1161" s="135" t="s">
        <v>179</v>
      </c>
      <c r="AU1161" s="135" t="s">
        <v>78</v>
      </c>
      <c r="AV1161" s="13" t="s">
        <v>76</v>
      </c>
      <c r="AW1161" s="13" t="s">
        <v>30</v>
      </c>
      <c r="AX1161" s="13" t="s">
        <v>68</v>
      </c>
      <c r="AY1161" s="135" t="s">
        <v>168</v>
      </c>
    </row>
    <row r="1162" spans="1:51" s="14" customFormat="1" ht="12">
      <c r="A1162" s="311"/>
      <c r="B1162" s="312"/>
      <c r="C1162" s="311"/>
      <c r="D1162" s="308" t="s">
        <v>179</v>
      </c>
      <c r="E1162" s="313" t="s">
        <v>3</v>
      </c>
      <c r="F1162" s="314" t="s">
        <v>2947</v>
      </c>
      <c r="G1162" s="311"/>
      <c r="H1162" s="315">
        <v>2.05</v>
      </c>
      <c r="I1162" s="268"/>
      <c r="J1162" s="311"/>
      <c r="K1162" s="311"/>
      <c r="L1162" s="139"/>
      <c r="M1162" s="141"/>
      <c r="N1162" s="142"/>
      <c r="O1162" s="142"/>
      <c r="P1162" s="142"/>
      <c r="Q1162" s="142"/>
      <c r="R1162" s="142"/>
      <c r="S1162" s="142"/>
      <c r="T1162" s="143"/>
      <c r="AT1162" s="140" t="s">
        <v>179</v>
      </c>
      <c r="AU1162" s="140" t="s">
        <v>78</v>
      </c>
      <c r="AV1162" s="14" t="s">
        <v>78</v>
      </c>
      <c r="AW1162" s="14" t="s">
        <v>30</v>
      </c>
      <c r="AX1162" s="14" t="s">
        <v>68</v>
      </c>
      <c r="AY1162" s="140" t="s">
        <v>168</v>
      </c>
    </row>
    <row r="1163" spans="1:51" s="14" customFormat="1" ht="12">
      <c r="A1163" s="311"/>
      <c r="B1163" s="312"/>
      <c r="C1163" s="311"/>
      <c r="D1163" s="308" t="s">
        <v>179</v>
      </c>
      <c r="E1163" s="313" t="s">
        <v>3</v>
      </c>
      <c r="F1163" s="314" t="s">
        <v>2948</v>
      </c>
      <c r="G1163" s="311"/>
      <c r="H1163" s="315">
        <v>1.37</v>
      </c>
      <c r="I1163" s="268"/>
      <c r="J1163" s="311"/>
      <c r="K1163" s="311"/>
      <c r="L1163" s="139"/>
      <c r="M1163" s="141"/>
      <c r="N1163" s="142"/>
      <c r="O1163" s="142"/>
      <c r="P1163" s="142"/>
      <c r="Q1163" s="142"/>
      <c r="R1163" s="142"/>
      <c r="S1163" s="142"/>
      <c r="T1163" s="143"/>
      <c r="AT1163" s="140" t="s">
        <v>179</v>
      </c>
      <c r="AU1163" s="140" t="s">
        <v>78</v>
      </c>
      <c r="AV1163" s="14" t="s">
        <v>78</v>
      </c>
      <c r="AW1163" s="14" t="s">
        <v>30</v>
      </c>
      <c r="AX1163" s="14" t="s">
        <v>68</v>
      </c>
      <c r="AY1163" s="140" t="s">
        <v>168</v>
      </c>
    </row>
    <row r="1164" spans="1:51" s="15" customFormat="1" ht="12">
      <c r="A1164" s="316"/>
      <c r="B1164" s="317"/>
      <c r="C1164" s="316"/>
      <c r="D1164" s="308" t="s">
        <v>179</v>
      </c>
      <c r="E1164" s="318" t="s">
        <v>3</v>
      </c>
      <c r="F1164" s="319" t="s">
        <v>186</v>
      </c>
      <c r="G1164" s="316"/>
      <c r="H1164" s="320">
        <v>3.42</v>
      </c>
      <c r="I1164" s="269"/>
      <c r="J1164" s="316"/>
      <c r="K1164" s="316"/>
      <c r="L1164" s="144"/>
      <c r="M1164" s="146"/>
      <c r="N1164" s="147"/>
      <c r="O1164" s="147"/>
      <c r="P1164" s="147"/>
      <c r="Q1164" s="147"/>
      <c r="R1164" s="147"/>
      <c r="S1164" s="147"/>
      <c r="T1164" s="148"/>
      <c r="AT1164" s="145" t="s">
        <v>179</v>
      </c>
      <c r="AU1164" s="145" t="s">
        <v>78</v>
      </c>
      <c r="AV1164" s="15" t="s">
        <v>175</v>
      </c>
      <c r="AW1164" s="15" t="s">
        <v>30</v>
      </c>
      <c r="AX1164" s="15" t="s">
        <v>76</v>
      </c>
      <c r="AY1164" s="145" t="s">
        <v>168</v>
      </c>
    </row>
    <row r="1165" spans="1:65" s="2" customFormat="1" ht="16.5" customHeight="1">
      <c r="A1165" s="273"/>
      <c r="B1165" s="276"/>
      <c r="C1165" s="298" t="s">
        <v>1645</v>
      </c>
      <c r="D1165" s="298" t="s">
        <v>170</v>
      </c>
      <c r="E1165" s="299" t="s">
        <v>1969</v>
      </c>
      <c r="F1165" s="300" t="s">
        <v>1970</v>
      </c>
      <c r="G1165" s="301" t="s">
        <v>335</v>
      </c>
      <c r="H1165" s="302">
        <v>22.72</v>
      </c>
      <c r="I1165" s="266"/>
      <c r="J1165" s="303">
        <f>ROUND(I1165*H1165,2)</f>
        <v>0</v>
      </c>
      <c r="K1165" s="300" t="s">
        <v>174</v>
      </c>
      <c r="L1165" s="32"/>
      <c r="M1165" s="126" t="s">
        <v>3</v>
      </c>
      <c r="N1165" s="127" t="s">
        <v>39</v>
      </c>
      <c r="O1165" s="128">
        <v>0.055</v>
      </c>
      <c r="P1165" s="128">
        <f>O1165*H1165</f>
        <v>1.2496</v>
      </c>
      <c r="Q1165" s="128">
        <v>3E-05</v>
      </c>
      <c r="R1165" s="128">
        <f>Q1165*H1165</f>
        <v>0.0006816</v>
      </c>
      <c r="S1165" s="128">
        <v>0</v>
      </c>
      <c r="T1165" s="129">
        <f>S1165*H1165</f>
        <v>0</v>
      </c>
      <c r="U1165" s="31"/>
      <c r="V1165" s="31"/>
      <c r="W1165" s="31"/>
      <c r="X1165" s="31"/>
      <c r="Y1165" s="31"/>
      <c r="Z1165" s="31"/>
      <c r="AA1165" s="31"/>
      <c r="AB1165" s="31"/>
      <c r="AC1165" s="31"/>
      <c r="AD1165" s="31"/>
      <c r="AE1165" s="31"/>
      <c r="AR1165" s="130" t="s">
        <v>323</v>
      </c>
      <c r="AT1165" s="130" t="s">
        <v>170</v>
      </c>
      <c r="AU1165" s="130" t="s">
        <v>78</v>
      </c>
      <c r="AY1165" s="19" t="s">
        <v>168</v>
      </c>
      <c r="BE1165" s="131">
        <f>IF(N1165="základní",J1165,0)</f>
        <v>0</v>
      </c>
      <c r="BF1165" s="131">
        <f>IF(N1165="snížená",J1165,0)</f>
        <v>0</v>
      </c>
      <c r="BG1165" s="131">
        <f>IF(N1165="zákl. přenesená",J1165,0)</f>
        <v>0</v>
      </c>
      <c r="BH1165" s="131">
        <f>IF(N1165="sníž. přenesená",J1165,0)</f>
        <v>0</v>
      </c>
      <c r="BI1165" s="131">
        <f>IF(N1165="nulová",J1165,0)</f>
        <v>0</v>
      </c>
      <c r="BJ1165" s="19" t="s">
        <v>76</v>
      </c>
      <c r="BK1165" s="131">
        <f>ROUND(I1165*H1165,2)</f>
        <v>0</v>
      </c>
      <c r="BL1165" s="19" t="s">
        <v>323</v>
      </c>
      <c r="BM1165" s="130" t="s">
        <v>2949</v>
      </c>
    </row>
    <row r="1166" spans="1:47" s="2" customFormat="1" ht="12">
      <c r="A1166" s="273"/>
      <c r="B1166" s="276"/>
      <c r="C1166" s="273"/>
      <c r="D1166" s="304" t="s">
        <v>177</v>
      </c>
      <c r="E1166" s="273"/>
      <c r="F1166" s="305" t="s">
        <v>1972</v>
      </c>
      <c r="G1166" s="273"/>
      <c r="H1166" s="273"/>
      <c r="I1166" s="263"/>
      <c r="J1166" s="273"/>
      <c r="K1166" s="273"/>
      <c r="L1166" s="32"/>
      <c r="M1166" s="132"/>
      <c r="N1166" s="133"/>
      <c r="O1166" s="50"/>
      <c r="P1166" s="50"/>
      <c r="Q1166" s="50"/>
      <c r="R1166" s="50"/>
      <c r="S1166" s="50"/>
      <c r="T1166" s="51"/>
      <c r="U1166" s="31"/>
      <c r="V1166" s="31"/>
      <c r="W1166" s="31"/>
      <c r="X1166" s="31"/>
      <c r="Y1166" s="31"/>
      <c r="Z1166" s="31"/>
      <c r="AA1166" s="31"/>
      <c r="AB1166" s="31"/>
      <c r="AC1166" s="31"/>
      <c r="AD1166" s="31"/>
      <c r="AE1166" s="31"/>
      <c r="AT1166" s="19" t="s">
        <v>177</v>
      </c>
      <c r="AU1166" s="19" t="s">
        <v>78</v>
      </c>
    </row>
    <row r="1167" spans="1:51" s="13" customFormat="1" ht="12">
      <c r="A1167" s="306"/>
      <c r="B1167" s="307"/>
      <c r="C1167" s="306"/>
      <c r="D1167" s="308" t="s">
        <v>179</v>
      </c>
      <c r="E1167" s="309" t="s">
        <v>3</v>
      </c>
      <c r="F1167" s="310" t="s">
        <v>2093</v>
      </c>
      <c r="G1167" s="306"/>
      <c r="H1167" s="309" t="s">
        <v>3</v>
      </c>
      <c r="I1167" s="267"/>
      <c r="J1167" s="306"/>
      <c r="K1167" s="306"/>
      <c r="L1167" s="134"/>
      <c r="M1167" s="136"/>
      <c r="N1167" s="137"/>
      <c r="O1167" s="137"/>
      <c r="P1167" s="137"/>
      <c r="Q1167" s="137"/>
      <c r="R1167" s="137"/>
      <c r="S1167" s="137"/>
      <c r="T1167" s="138"/>
      <c r="AT1167" s="135" t="s">
        <v>179</v>
      </c>
      <c r="AU1167" s="135" t="s">
        <v>78</v>
      </c>
      <c r="AV1167" s="13" t="s">
        <v>76</v>
      </c>
      <c r="AW1167" s="13" t="s">
        <v>30</v>
      </c>
      <c r="AX1167" s="13" t="s">
        <v>68</v>
      </c>
      <c r="AY1167" s="135" t="s">
        <v>168</v>
      </c>
    </row>
    <row r="1168" spans="1:51" s="13" customFormat="1" ht="12">
      <c r="A1168" s="306"/>
      <c r="B1168" s="307"/>
      <c r="C1168" s="306"/>
      <c r="D1168" s="308" t="s">
        <v>179</v>
      </c>
      <c r="E1168" s="309" t="s">
        <v>3</v>
      </c>
      <c r="F1168" s="310" t="s">
        <v>2345</v>
      </c>
      <c r="G1168" s="306"/>
      <c r="H1168" s="309" t="s">
        <v>3</v>
      </c>
      <c r="I1168" s="267"/>
      <c r="J1168" s="306"/>
      <c r="K1168" s="306"/>
      <c r="L1168" s="134"/>
      <c r="M1168" s="136"/>
      <c r="N1168" s="137"/>
      <c r="O1168" s="137"/>
      <c r="P1168" s="137"/>
      <c r="Q1168" s="137"/>
      <c r="R1168" s="137"/>
      <c r="S1168" s="137"/>
      <c r="T1168" s="138"/>
      <c r="AT1168" s="135" t="s">
        <v>179</v>
      </c>
      <c r="AU1168" s="135" t="s">
        <v>78</v>
      </c>
      <c r="AV1168" s="13" t="s">
        <v>76</v>
      </c>
      <c r="AW1168" s="13" t="s">
        <v>30</v>
      </c>
      <c r="AX1168" s="13" t="s">
        <v>68</v>
      </c>
      <c r="AY1168" s="135" t="s">
        <v>168</v>
      </c>
    </row>
    <row r="1169" spans="1:51" s="14" customFormat="1" ht="12">
      <c r="A1169" s="311"/>
      <c r="B1169" s="312"/>
      <c r="C1169" s="311"/>
      <c r="D1169" s="308" t="s">
        <v>179</v>
      </c>
      <c r="E1169" s="313" t="s">
        <v>3</v>
      </c>
      <c r="F1169" s="314" t="s">
        <v>2932</v>
      </c>
      <c r="G1169" s="311"/>
      <c r="H1169" s="315">
        <v>3.2</v>
      </c>
      <c r="I1169" s="268"/>
      <c r="J1169" s="311"/>
      <c r="K1169" s="311"/>
      <c r="L1169" s="139"/>
      <c r="M1169" s="141"/>
      <c r="N1169" s="142"/>
      <c r="O1169" s="142"/>
      <c r="P1169" s="142"/>
      <c r="Q1169" s="142"/>
      <c r="R1169" s="142"/>
      <c r="S1169" s="142"/>
      <c r="T1169" s="143"/>
      <c r="AT1169" s="140" t="s">
        <v>179</v>
      </c>
      <c r="AU1169" s="140" t="s">
        <v>78</v>
      </c>
      <c r="AV1169" s="14" t="s">
        <v>78</v>
      </c>
      <c r="AW1169" s="14" t="s">
        <v>30</v>
      </c>
      <c r="AX1169" s="14" t="s">
        <v>68</v>
      </c>
      <c r="AY1169" s="140" t="s">
        <v>168</v>
      </c>
    </row>
    <row r="1170" spans="1:51" s="14" customFormat="1" ht="12">
      <c r="A1170" s="311"/>
      <c r="B1170" s="312"/>
      <c r="C1170" s="311"/>
      <c r="D1170" s="308" t="s">
        <v>179</v>
      </c>
      <c r="E1170" s="313" t="s">
        <v>3</v>
      </c>
      <c r="F1170" s="314" t="s">
        <v>2933</v>
      </c>
      <c r="G1170" s="311"/>
      <c r="H1170" s="315">
        <v>1.48</v>
      </c>
      <c r="I1170" s="268"/>
      <c r="J1170" s="311"/>
      <c r="K1170" s="311"/>
      <c r="L1170" s="139"/>
      <c r="M1170" s="141"/>
      <c r="N1170" s="142"/>
      <c r="O1170" s="142"/>
      <c r="P1170" s="142"/>
      <c r="Q1170" s="142"/>
      <c r="R1170" s="142"/>
      <c r="S1170" s="142"/>
      <c r="T1170" s="143"/>
      <c r="AT1170" s="140" t="s">
        <v>179</v>
      </c>
      <c r="AU1170" s="140" t="s">
        <v>78</v>
      </c>
      <c r="AV1170" s="14" t="s">
        <v>78</v>
      </c>
      <c r="AW1170" s="14" t="s">
        <v>30</v>
      </c>
      <c r="AX1170" s="14" t="s">
        <v>68</v>
      </c>
      <c r="AY1170" s="140" t="s">
        <v>168</v>
      </c>
    </row>
    <row r="1171" spans="1:51" s="14" customFormat="1" ht="12">
      <c r="A1171" s="311"/>
      <c r="B1171" s="312"/>
      <c r="C1171" s="311"/>
      <c r="D1171" s="308" t="s">
        <v>179</v>
      </c>
      <c r="E1171" s="313" t="s">
        <v>3</v>
      </c>
      <c r="F1171" s="314" t="s">
        <v>2934</v>
      </c>
      <c r="G1171" s="311"/>
      <c r="H1171" s="315">
        <v>4</v>
      </c>
      <c r="I1171" s="268"/>
      <c r="J1171" s="311"/>
      <c r="K1171" s="311"/>
      <c r="L1171" s="139"/>
      <c r="M1171" s="141"/>
      <c r="N1171" s="142"/>
      <c r="O1171" s="142"/>
      <c r="P1171" s="142"/>
      <c r="Q1171" s="142"/>
      <c r="R1171" s="142"/>
      <c r="S1171" s="142"/>
      <c r="T1171" s="143"/>
      <c r="AT1171" s="140" t="s">
        <v>179</v>
      </c>
      <c r="AU1171" s="140" t="s">
        <v>78</v>
      </c>
      <c r="AV1171" s="14" t="s">
        <v>78</v>
      </c>
      <c r="AW1171" s="14" t="s">
        <v>30</v>
      </c>
      <c r="AX1171" s="14" t="s">
        <v>68</v>
      </c>
      <c r="AY1171" s="140" t="s">
        <v>168</v>
      </c>
    </row>
    <row r="1172" spans="1:51" s="14" customFormat="1" ht="12">
      <c r="A1172" s="311"/>
      <c r="B1172" s="312"/>
      <c r="C1172" s="311"/>
      <c r="D1172" s="308" t="s">
        <v>179</v>
      </c>
      <c r="E1172" s="313" t="s">
        <v>3</v>
      </c>
      <c r="F1172" s="314" t="s">
        <v>2935</v>
      </c>
      <c r="G1172" s="311"/>
      <c r="H1172" s="315">
        <v>1.17</v>
      </c>
      <c r="I1172" s="268"/>
      <c r="J1172" s="311"/>
      <c r="K1172" s="311"/>
      <c r="L1172" s="139"/>
      <c r="M1172" s="141"/>
      <c r="N1172" s="142"/>
      <c r="O1172" s="142"/>
      <c r="P1172" s="142"/>
      <c r="Q1172" s="142"/>
      <c r="R1172" s="142"/>
      <c r="S1172" s="142"/>
      <c r="T1172" s="143"/>
      <c r="AT1172" s="140" t="s">
        <v>179</v>
      </c>
      <c r="AU1172" s="140" t="s">
        <v>78</v>
      </c>
      <c r="AV1172" s="14" t="s">
        <v>78</v>
      </c>
      <c r="AW1172" s="14" t="s">
        <v>30</v>
      </c>
      <c r="AX1172" s="14" t="s">
        <v>68</v>
      </c>
      <c r="AY1172" s="140" t="s">
        <v>168</v>
      </c>
    </row>
    <row r="1173" spans="1:51" s="13" customFormat="1" ht="12">
      <c r="A1173" s="306"/>
      <c r="B1173" s="307"/>
      <c r="C1173" s="306"/>
      <c r="D1173" s="308" t="s">
        <v>179</v>
      </c>
      <c r="E1173" s="309" t="s">
        <v>3</v>
      </c>
      <c r="F1173" s="310" t="s">
        <v>2349</v>
      </c>
      <c r="G1173" s="306"/>
      <c r="H1173" s="309" t="s">
        <v>3</v>
      </c>
      <c r="I1173" s="267"/>
      <c r="J1173" s="306"/>
      <c r="K1173" s="306"/>
      <c r="L1173" s="134"/>
      <c r="M1173" s="136"/>
      <c r="N1173" s="137"/>
      <c r="O1173" s="137"/>
      <c r="P1173" s="137"/>
      <c r="Q1173" s="137"/>
      <c r="R1173" s="137"/>
      <c r="S1173" s="137"/>
      <c r="T1173" s="138"/>
      <c r="AT1173" s="135" t="s">
        <v>179</v>
      </c>
      <c r="AU1173" s="135" t="s">
        <v>78</v>
      </c>
      <c r="AV1173" s="13" t="s">
        <v>76</v>
      </c>
      <c r="AW1173" s="13" t="s">
        <v>30</v>
      </c>
      <c r="AX1173" s="13" t="s">
        <v>68</v>
      </c>
      <c r="AY1173" s="135" t="s">
        <v>168</v>
      </c>
    </row>
    <row r="1174" spans="1:51" s="14" customFormat="1" ht="12">
      <c r="A1174" s="311"/>
      <c r="B1174" s="312"/>
      <c r="C1174" s="311"/>
      <c r="D1174" s="308" t="s">
        <v>179</v>
      </c>
      <c r="E1174" s="313" t="s">
        <v>3</v>
      </c>
      <c r="F1174" s="314" t="s">
        <v>2936</v>
      </c>
      <c r="G1174" s="311"/>
      <c r="H1174" s="315">
        <v>1.6</v>
      </c>
      <c r="I1174" s="268"/>
      <c r="J1174" s="311"/>
      <c r="K1174" s="311"/>
      <c r="L1174" s="139"/>
      <c r="M1174" s="141"/>
      <c r="N1174" s="142"/>
      <c r="O1174" s="142"/>
      <c r="P1174" s="142"/>
      <c r="Q1174" s="142"/>
      <c r="R1174" s="142"/>
      <c r="S1174" s="142"/>
      <c r="T1174" s="143"/>
      <c r="AT1174" s="140" t="s">
        <v>179</v>
      </c>
      <c r="AU1174" s="140" t="s">
        <v>78</v>
      </c>
      <c r="AV1174" s="14" t="s">
        <v>78</v>
      </c>
      <c r="AW1174" s="14" t="s">
        <v>30</v>
      </c>
      <c r="AX1174" s="14" t="s">
        <v>68</v>
      </c>
      <c r="AY1174" s="140" t="s">
        <v>168</v>
      </c>
    </row>
    <row r="1175" spans="1:51" s="13" customFormat="1" ht="12">
      <c r="A1175" s="306"/>
      <c r="B1175" s="307"/>
      <c r="C1175" s="306"/>
      <c r="D1175" s="308" t="s">
        <v>179</v>
      </c>
      <c r="E1175" s="309" t="s">
        <v>3</v>
      </c>
      <c r="F1175" s="310" t="s">
        <v>2380</v>
      </c>
      <c r="G1175" s="306"/>
      <c r="H1175" s="309" t="s">
        <v>3</v>
      </c>
      <c r="I1175" s="267"/>
      <c r="J1175" s="306"/>
      <c r="K1175" s="306"/>
      <c r="L1175" s="134"/>
      <c r="M1175" s="136"/>
      <c r="N1175" s="137"/>
      <c r="O1175" s="137"/>
      <c r="P1175" s="137"/>
      <c r="Q1175" s="137"/>
      <c r="R1175" s="137"/>
      <c r="S1175" s="137"/>
      <c r="T1175" s="138"/>
      <c r="AT1175" s="135" t="s">
        <v>179</v>
      </c>
      <c r="AU1175" s="135" t="s">
        <v>78</v>
      </c>
      <c r="AV1175" s="13" t="s">
        <v>76</v>
      </c>
      <c r="AW1175" s="13" t="s">
        <v>30</v>
      </c>
      <c r="AX1175" s="13" t="s">
        <v>68</v>
      </c>
      <c r="AY1175" s="135" t="s">
        <v>168</v>
      </c>
    </row>
    <row r="1176" spans="1:51" s="14" customFormat="1" ht="12">
      <c r="A1176" s="311"/>
      <c r="B1176" s="312"/>
      <c r="C1176" s="311"/>
      <c r="D1176" s="308" t="s">
        <v>179</v>
      </c>
      <c r="E1176" s="313" t="s">
        <v>3</v>
      </c>
      <c r="F1176" s="314" t="s">
        <v>2932</v>
      </c>
      <c r="G1176" s="311"/>
      <c r="H1176" s="315">
        <v>3.2</v>
      </c>
      <c r="I1176" s="268"/>
      <c r="J1176" s="311"/>
      <c r="K1176" s="311"/>
      <c r="L1176" s="139"/>
      <c r="M1176" s="141"/>
      <c r="N1176" s="142"/>
      <c r="O1176" s="142"/>
      <c r="P1176" s="142"/>
      <c r="Q1176" s="142"/>
      <c r="R1176" s="142"/>
      <c r="S1176" s="142"/>
      <c r="T1176" s="143"/>
      <c r="AT1176" s="140" t="s">
        <v>179</v>
      </c>
      <c r="AU1176" s="140" t="s">
        <v>78</v>
      </c>
      <c r="AV1176" s="14" t="s">
        <v>78</v>
      </c>
      <c r="AW1176" s="14" t="s">
        <v>30</v>
      </c>
      <c r="AX1176" s="14" t="s">
        <v>68</v>
      </c>
      <c r="AY1176" s="140" t="s">
        <v>168</v>
      </c>
    </row>
    <row r="1177" spans="1:51" s="13" customFormat="1" ht="12">
      <c r="A1177" s="306"/>
      <c r="B1177" s="307"/>
      <c r="C1177" s="306"/>
      <c r="D1177" s="308" t="s">
        <v>179</v>
      </c>
      <c r="E1177" s="309" t="s">
        <v>3</v>
      </c>
      <c r="F1177" s="310" t="s">
        <v>2382</v>
      </c>
      <c r="G1177" s="306"/>
      <c r="H1177" s="309" t="s">
        <v>3</v>
      </c>
      <c r="I1177" s="267"/>
      <c r="J1177" s="306"/>
      <c r="K1177" s="306"/>
      <c r="L1177" s="134"/>
      <c r="M1177" s="136"/>
      <c r="N1177" s="137"/>
      <c r="O1177" s="137"/>
      <c r="P1177" s="137"/>
      <c r="Q1177" s="137"/>
      <c r="R1177" s="137"/>
      <c r="S1177" s="137"/>
      <c r="T1177" s="138"/>
      <c r="AT1177" s="135" t="s">
        <v>179</v>
      </c>
      <c r="AU1177" s="135" t="s">
        <v>78</v>
      </c>
      <c r="AV1177" s="13" t="s">
        <v>76</v>
      </c>
      <c r="AW1177" s="13" t="s">
        <v>30</v>
      </c>
      <c r="AX1177" s="13" t="s">
        <v>68</v>
      </c>
      <c r="AY1177" s="135" t="s">
        <v>168</v>
      </c>
    </row>
    <row r="1178" spans="1:51" s="14" customFormat="1" ht="12">
      <c r="A1178" s="311"/>
      <c r="B1178" s="312"/>
      <c r="C1178" s="311"/>
      <c r="D1178" s="308" t="s">
        <v>179</v>
      </c>
      <c r="E1178" s="313" t="s">
        <v>3</v>
      </c>
      <c r="F1178" s="314" t="s">
        <v>1973</v>
      </c>
      <c r="G1178" s="311"/>
      <c r="H1178" s="315">
        <v>6.4</v>
      </c>
      <c r="I1178" s="268"/>
      <c r="J1178" s="311"/>
      <c r="K1178" s="311"/>
      <c r="L1178" s="139"/>
      <c r="M1178" s="141"/>
      <c r="N1178" s="142"/>
      <c r="O1178" s="142"/>
      <c r="P1178" s="142"/>
      <c r="Q1178" s="142"/>
      <c r="R1178" s="142"/>
      <c r="S1178" s="142"/>
      <c r="T1178" s="143"/>
      <c r="AT1178" s="140" t="s">
        <v>179</v>
      </c>
      <c r="AU1178" s="140" t="s">
        <v>78</v>
      </c>
      <c r="AV1178" s="14" t="s">
        <v>78</v>
      </c>
      <c r="AW1178" s="14" t="s">
        <v>30</v>
      </c>
      <c r="AX1178" s="14" t="s">
        <v>68</v>
      </c>
      <c r="AY1178" s="140" t="s">
        <v>168</v>
      </c>
    </row>
    <row r="1179" spans="1:51" s="14" customFormat="1" ht="12">
      <c r="A1179" s="311"/>
      <c r="B1179" s="312"/>
      <c r="C1179" s="311"/>
      <c r="D1179" s="308" t="s">
        <v>179</v>
      </c>
      <c r="E1179" s="313" t="s">
        <v>3</v>
      </c>
      <c r="F1179" s="314" t="s">
        <v>2937</v>
      </c>
      <c r="G1179" s="311"/>
      <c r="H1179" s="315">
        <v>1.67</v>
      </c>
      <c r="I1179" s="268"/>
      <c r="J1179" s="311"/>
      <c r="K1179" s="311"/>
      <c r="L1179" s="139"/>
      <c r="M1179" s="141"/>
      <c r="N1179" s="142"/>
      <c r="O1179" s="142"/>
      <c r="P1179" s="142"/>
      <c r="Q1179" s="142"/>
      <c r="R1179" s="142"/>
      <c r="S1179" s="142"/>
      <c r="T1179" s="143"/>
      <c r="AT1179" s="140" t="s">
        <v>179</v>
      </c>
      <c r="AU1179" s="140" t="s">
        <v>78</v>
      </c>
      <c r="AV1179" s="14" t="s">
        <v>78</v>
      </c>
      <c r="AW1179" s="14" t="s">
        <v>30</v>
      </c>
      <c r="AX1179" s="14" t="s">
        <v>68</v>
      </c>
      <c r="AY1179" s="140" t="s">
        <v>168</v>
      </c>
    </row>
    <row r="1180" spans="1:51" s="15" customFormat="1" ht="12">
      <c r="A1180" s="316"/>
      <c r="B1180" s="317"/>
      <c r="C1180" s="316"/>
      <c r="D1180" s="308" t="s">
        <v>179</v>
      </c>
      <c r="E1180" s="318" t="s">
        <v>3</v>
      </c>
      <c r="F1180" s="319" t="s">
        <v>186</v>
      </c>
      <c r="G1180" s="316"/>
      <c r="H1180" s="320">
        <v>22.72</v>
      </c>
      <c r="I1180" s="269"/>
      <c r="J1180" s="316"/>
      <c r="K1180" s="316"/>
      <c r="L1180" s="144"/>
      <c r="M1180" s="146"/>
      <c r="N1180" s="147"/>
      <c r="O1180" s="147"/>
      <c r="P1180" s="147"/>
      <c r="Q1180" s="147"/>
      <c r="R1180" s="147"/>
      <c r="S1180" s="147"/>
      <c r="T1180" s="148"/>
      <c r="AT1180" s="145" t="s">
        <v>179</v>
      </c>
      <c r="AU1180" s="145" t="s">
        <v>78</v>
      </c>
      <c r="AV1180" s="15" t="s">
        <v>175</v>
      </c>
      <c r="AW1180" s="15" t="s">
        <v>30</v>
      </c>
      <c r="AX1180" s="15" t="s">
        <v>76</v>
      </c>
      <c r="AY1180" s="145" t="s">
        <v>168</v>
      </c>
    </row>
    <row r="1181" spans="1:65" s="2" customFormat="1" ht="24.2" customHeight="1">
      <c r="A1181" s="273"/>
      <c r="B1181" s="276"/>
      <c r="C1181" s="298" t="s">
        <v>1650</v>
      </c>
      <c r="D1181" s="298" t="s">
        <v>170</v>
      </c>
      <c r="E1181" s="299" t="s">
        <v>2950</v>
      </c>
      <c r="F1181" s="300" t="s">
        <v>2951</v>
      </c>
      <c r="G1181" s="301" t="s">
        <v>824</v>
      </c>
      <c r="H1181" s="302">
        <v>750.402</v>
      </c>
      <c r="I1181" s="266"/>
      <c r="J1181" s="303">
        <f>ROUND(I1181*H1181,2)</f>
        <v>0</v>
      </c>
      <c r="K1181" s="300" t="s">
        <v>174</v>
      </c>
      <c r="L1181" s="32"/>
      <c r="M1181" s="126" t="s">
        <v>3</v>
      </c>
      <c r="N1181" s="127" t="s">
        <v>39</v>
      </c>
      <c r="O1181" s="128">
        <v>0</v>
      </c>
      <c r="P1181" s="128">
        <f>O1181*H1181</f>
        <v>0</v>
      </c>
      <c r="Q1181" s="128">
        <v>0</v>
      </c>
      <c r="R1181" s="128">
        <f>Q1181*H1181</f>
        <v>0</v>
      </c>
      <c r="S1181" s="128">
        <v>0</v>
      </c>
      <c r="T1181" s="129">
        <f>S1181*H1181</f>
        <v>0</v>
      </c>
      <c r="U1181" s="31"/>
      <c r="V1181" s="31"/>
      <c r="W1181" s="31"/>
      <c r="X1181" s="31"/>
      <c r="Y1181" s="31"/>
      <c r="Z1181" s="31"/>
      <c r="AA1181" s="31"/>
      <c r="AB1181" s="31"/>
      <c r="AC1181" s="31"/>
      <c r="AD1181" s="31"/>
      <c r="AE1181" s="31"/>
      <c r="AR1181" s="130" t="s">
        <v>323</v>
      </c>
      <c r="AT1181" s="130" t="s">
        <v>170</v>
      </c>
      <c r="AU1181" s="130" t="s">
        <v>78</v>
      </c>
      <c r="AY1181" s="19" t="s">
        <v>168</v>
      </c>
      <c r="BE1181" s="131">
        <f>IF(N1181="základní",J1181,0)</f>
        <v>0</v>
      </c>
      <c r="BF1181" s="131">
        <f>IF(N1181="snížená",J1181,0)</f>
        <v>0</v>
      </c>
      <c r="BG1181" s="131">
        <f>IF(N1181="zákl. přenesená",J1181,0)</f>
        <v>0</v>
      </c>
      <c r="BH1181" s="131">
        <f>IF(N1181="sníž. přenesená",J1181,0)</f>
        <v>0</v>
      </c>
      <c r="BI1181" s="131">
        <f>IF(N1181="nulová",J1181,0)</f>
        <v>0</v>
      </c>
      <c r="BJ1181" s="19" t="s">
        <v>76</v>
      </c>
      <c r="BK1181" s="131">
        <f>ROUND(I1181*H1181,2)</f>
        <v>0</v>
      </c>
      <c r="BL1181" s="19" t="s">
        <v>323</v>
      </c>
      <c r="BM1181" s="130" t="s">
        <v>2952</v>
      </c>
    </row>
    <row r="1182" spans="1:47" s="2" customFormat="1" ht="12">
      <c r="A1182" s="273"/>
      <c r="B1182" s="276"/>
      <c r="C1182" s="273"/>
      <c r="D1182" s="304" t="s">
        <v>177</v>
      </c>
      <c r="E1182" s="273"/>
      <c r="F1182" s="305" t="s">
        <v>2953</v>
      </c>
      <c r="G1182" s="273"/>
      <c r="H1182" s="273"/>
      <c r="I1182" s="263"/>
      <c r="J1182" s="273"/>
      <c r="K1182" s="273"/>
      <c r="L1182" s="32"/>
      <c r="M1182" s="132"/>
      <c r="N1182" s="133"/>
      <c r="O1182" s="50"/>
      <c r="P1182" s="50"/>
      <c r="Q1182" s="50"/>
      <c r="R1182" s="50"/>
      <c r="S1182" s="50"/>
      <c r="T1182" s="51"/>
      <c r="U1182" s="31"/>
      <c r="V1182" s="31"/>
      <c r="W1182" s="31"/>
      <c r="X1182" s="31"/>
      <c r="Y1182" s="31"/>
      <c r="Z1182" s="31"/>
      <c r="AA1182" s="31"/>
      <c r="AB1182" s="31"/>
      <c r="AC1182" s="31"/>
      <c r="AD1182" s="31"/>
      <c r="AE1182" s="31"/>
      <c r="AT1182" s="19" t="s">
        <v>177</v>
      </c>
      <c r="AU1182" s="19" t="s">
        <v>78</v>
      </c>
    </row>
    <row r="1183" spans="1:63" s="12" customFormat="1" ht="22.9" customHeight="1">
      <c r="A1183" s="291"/>
      <c r="B1183" s="292"/>
      <c r="C1183" s="291"/>
      <c r="D1183" s="293" t="s">
        <v>67</v>
      </c>
      <c r="E1183" s="296" t="s">
        <v>1981</v>
      </c>
      <c r="F1183" s="296" t="s">
        <v>1982</v>
      </c>
      <c r="G1183" s="291"/>
      <c r="H1183" s="291"/>
      <c r="I1183" s="271"/>
      <c r="J1183" s="297">
        <f>BK1183</f>
        <v>0</v>
      </c>
      <c r="K1183" s="291"/>
      <c r="L1183" s="118"/>
      <c r="M1183" s="120"/>
      <c r="N1183" s="121"/>
      <c r="O1183" s="121"/>
      <c r="P1183" s="122">
        <f>SUM(P1184:P1219)</f>
        <v>6.4588540000000005</v>
      </c>
      <c r="Q1183" s="121"/>
      <c r="R1183" s="122">
        <f>SUM(R1184:R1219)</f>
        <v>0.004436290000000001</v>
      </c>
      <c r="S1183" s="121"/>
      <c r="T1183" s="123">
        <f>SUM(T1184:T1219)</f>
        <v>0</v>
      </c>
      <c r="AR1183" s="119" t="s">
        <v>78</v>
      </c>
      <c r="AT1183" s="124" t="s">
        <v>67</v>
      </c>
      <c r="AU1183" s="124" t="s">
        <v>76</v>
      </c>
      <c r="AY1183" s="119" t="s">
        <v>168</v>
      </c>
      <c r="BK1183" s="125">
        <f>SUM(BK1184:BK1219)</f>
        <v>0</v>
      </c>
    </row>
    <row r="1184" spans="1:65" s="2" customFormat="1" ht="16.5" customHeight="1">
      <c r="A1184" s="273"/>
      <c r="B1184" s="276"/>
      <c r="C1184" s="298" t="s">
        <v>1655</v>
      </c>
      <c r="D1184" s="298" t="s">
        <v>170</v>
      </c>
      <c r="E1184" s="299" t="s">
        <v>2954</v>
      </c>
      <c r="F1184" s="300" t="s">
        <v>2955</v>
      </c>
      <c r="G1184" s="301" t="s">
        <v>263</v>
      </c>
      <c r="H1184" s="302">
        <v>3.313</v>
      </c>
      <c r="I1184" s="266"/>
      <c r="J1184" s="303">
        <f>ROUND(I1184*H1184,2)</f>
        <v>0</v>
      </c>
      <c r="K1184" s="300" t="s">
        <v>174</v>
      </c>
      <c r="L1184" s="32"/>
      <c r="M1184" s="126" t="s">
        <v>3</v>
      </c>
      <c r="N1184" s="127" t="s">
        <v>39</v>
      </c>
      <c r="O1184" s="128">
        <v>0.342</v>
      </c>
      <c r="P1184" s="128">
        <f>O1184*H1184</f>
        <v>1.1330460000000002</v>
      </c>
      <c r="Q1184" s="128">
        <v>0</v>
      </c>
      <c r="R1184" s="128">
        <f>Q1184*H1184</f>
        <v>0</v>
      </c>
      <c r="S1184" s="128">
        <v>0</v>
      </c>
      <c r="T1184" s="129">
        <f>S1184*H1184</f>
        <v>0</v>
      </c>
      <c r="U1184" s="31"/>
      <c r="V1184" s="31"/>
      <c r="W1184" s="31"/>
      <c r="X1184" s="31"/>
      <c r="Y1184" s="31"/>
      <c r="Z1184" s="31"/>
      <c r="AA1184" s="31"/>
      <c r="AB1184" s="31"/>
      <c r="AC1184" s="31"/>
      <c r="AD1184" s="31"/>
      <c r="AE1184" s="31"/>
      <c r="AR1184" s="130" t="s">
        <v>323</v>
      </c>
      <c r="AT1184" s="130" t="s">
        <v>170</v>
      </c>
      <c r="AU1184" s="130" t="s">
        <v>78</v>
      </c>
      <c r="AY1184" s="19" t="s">
        <v>168</v>
      </c>
      <c r="BE1184" s="131">
        <f>IF(N1184="základní",J1184,0)</f>
        <v>0</v>
      </c>
      <c r="BF1184" s="131">
        <f>IF(N1184="snížená",J1184,0)</f>
        <v>0</v>
      </c>
      <c r="BG1184" s="131">
        <f>IF(N1184="zákl. přenesená",J1184,0)</f>
        <v>0</v>
      </c>
      <c r="BH1184" s="131">
        <f>IF(N1184="sníž. přenesená",J1184,0)</f>
        <v>0</v>
      </c>
      <c r="BI1184" s="131">
        <f>IF(N1184="nulová",J1184,0)</f>
        <v>0</v>
      </c>
      <c r="BJ1184" s="19" t="s">
        <v>76</v>
      </c>
      <c r="BK1184" s="131">
        <f>ROUND(I1184*H1184,2)</f>
        <v>0</v>
      </c>
      <c r="BL1184" s="19" t="s">
        <v>323</v>
      </c>
      <c r="BM1184" s="130" t="s">
        <v>2956</v>
      </c>
    </row>
    <row r="1185" spans="1:47" s="2" customFormat="1" ht="12">
      <c r="A1185" s="273"/>
      <c r="B1185" s="276"/>
      <c r="C1185" s="273"/>
      <c r="D1185" s="304" t="s">
        <v>177</v>
      </c>
      <c r="E1185" s="273"/>
      <c r="F1185" s="305" t="s">
        <v>2957</v>
      </c>
      <c r="G1185" s="273"/>
      <c r="H1185" s="273"/>
      <c r="I1185" s="263"/>
      <c r="J1185" s="273"/>
      <c r="K1185" s="273"/>
      <c r="L1185" s="32"/>
      <c r="M1185" s="132"/>
      <c r="N1185" s="133"/>
      <c r="O1185" s="50"/>
      <c r="P1185" s="50"/>
      <c r="Q1185" s="50"/>
      <c r="R1185" s="50"/>
      <c r="S1185" s="50"/>
      <c r="T1185" s="51"/>
      <c r="U1185" s="31"/>
      <c r="V1185" s="31"/>
      <c r="W1185" s="31"/>
      <c r="X1185" s="31"/>
      <c r="Y1185" s="31"/>
      <c r="Z1185" s="31"/>
      <c r="AA1185" s="31"/>
      <c r="AB1185" s="31"/>
      <c r="AC1185" s="31"/>
      <c r="AD1185" s="31"/>
      <c r="AE1185" s="31"/>
      <c r="AT1185" s="19" t="s">
        <v>177</v>
      </c>
      <c r="AU1185" s="19" t="s">
        <v>78</v>
      </c>
    </row>
    <row r="1186" spans="1:51" s="13" customFormat="1" ht="12">
      <c r="A1186" s="306"/>
      <c r="B1186" s="307"/>
      <c r="C1186" s="306"/>
      <c r="D1186" s="308" t="s">
        <v>179</v>
      </c>
      <c r="E1186" s="309" t="s">
        <v>3</v>
      </c>
      <c r="F1186" s="310" t="s">
        <v>2958</v>
      </c>
      <c r="G1186" s="306"/>
      <c r="H1186" s="309" t="s">
        <v>3</v>
      </c>
      <c r="I1186" s="267"/>
      <c r="J1186" s="306"/>
      <c r="K1186" s="306"/>
      <c r="L1186" s="134"/>
      <c r="M1186" s="136"/>
      <c r="N1186" s="137"/>
      <c r="O1186" s="137"/>
      <c r="P1186" s="137"/>
      <c r="Q1186" s="137"/>
      <c r="R1186" s="137"/>
      <c r="S1186" s="137"/>
      <c r="T1186" s="138"/>
      <c r="AT1186" s="135" t="s">
        <v>179</v>
      </c>
      <c r="AU1186" s="135" t="s">
        <v>78</v>
      </c>
      <c r="AV1186" s="13" t="s">
        <v>76</v>
      </c>
      <c r="AW1186" s="13" t="s">
        <v>30</v>
      </c>
      <c r="AX1186" s="13" t="s">
        <v>68</v>
      </c>
      <c r="AY1186" s="135" t="s">
        <v>168</v>
      </c>
    </row>
    <row r="1187" spans="1:51" s="14" customFormat="1" ht="12">
      <c r="A1187" s="311"/>
      <c r="B1187" s="312"/>
      <c r="C1187" s="311"/>
      <c r="D1187" s="308" t="s">
        <v>179</v>
      </c>
      <c r="E1187" s="313" t="s">
        <v>3</v>
      </c>
      <c r="F1187" s="314" t="s">
        <v>2959</v>
      </c>
      <c r="G1187" s="311"/>
      <c r="H1187" s="315">
        <v>0.66</v>
      </c>
      <c r="I1187" s="268"/>
      <c r="J1187" s="311"/>
      <c r="K1187" s="311"/>
      <c r="L1187" s="139"/>
      <c r="M1187" s="141"/>
      <c r="N1187" s="142"/>
      <c r="O1187" s="142"/>
      <c r="P1187" s="142"/>
      <c r="Q1187" s="142"/>
      <c r="R1187" s="142"/>
      <c r="S1187" s="142"/>
      <c r="T1187" s="143"/>
      <c r="AT1187" s="140" t="s">
        <v>179</v>
      </c>
      <c r="AU1187" s="140" t="s">
        <v>78</v>
      </c>
      <c r="AV1187" s="14" t="s">
        <v>78</v>
      </c>
      <c r="AW1187" s="14" t="s">
        <v>30</v>
      </c>
      <c r="AX1187" s="14" t="s">
        <v>68</v>
      </c>
      <c r="AY1187" s="140" t="s">
        <v>168</v>
      </c>
    </row>
    <row r="1188" spans="1:51" s="14" customFormat="1" ht="12">
      <c r="A1188" s="311"/>
      <c r="B1188" s="312"/>
      <c r="C1188" s="311"/>
      <c r="D1188" s="308" t="s">
        <v>179</v>
      </c>
      <c r="E1188" s="313" t="s">
        <v>3</v>
      </c>
      <c r="F1188" s="314" t="s">
        <v>2960</v>
      </c>
      <c r="G1188" s="311"/>
      <c r="H1188" s="315">
        <v>0.882</v>
      </c>
      <c r="I1188" s="268"/>
      <c r="J1188" s="311"/>
      <c r="K1188" s="311"/>
      <c r="L1188" s="139"/>
      <c r="M1188" s="141"/>
      <c r="N1188" s="142"/>
      <c r="O1188" s="142"/>
      <c r="P1188" s="142"/>
      <c r="Q1188" s="142"/>
      <c r="R1188" s="142"/>
      <c r="S1188" s="142"/>
      <c r="T1188" s="143"/>
      <c r="AT1188" s="140" t="s">
        <v>179</v>
      </c>
      <c r="AU1188" s="140" t="s">
        <v>78</v>
      </c>
      <c r="AV1188" s="14" t="s">
        <v>78</v>
      </c>
      <c r="AW1188" s="14" t="s">
        <v>30</v>
      </c>
      <c r="AX1188" s="14" t="s">
        <v>68</v>
      </c>
      <c r="AY1188" s="140" t="s">
        <v>168</v>
      </c>
    </row>
    <row r="1189" spans="1:51" s="14" customFormat="1" ht="12">
      <c r="A1189" s="311"/>
      <c r="B1189" s="312"/>
      <c r="C1189" s="311"/>
      <c r="D1189" s="308" t="s">
        <v>179</v>
      </c>
      <c r="E1189" s="313" t="s">
        <v>3</v>
      </c>
      <c r="F1189" s="314" t="s">
        <v>2961</v>
      </c>
      <c r="G1189" s="311"/>
      <c r="H1189" s="315">
        <v>0.443</v>
      </c>
      <c r="I1189" s="268"/>
      <c r="J1189" s="311"/>
      <c r="K1189" s="311"/>
      <c r="L1189" s="139"/>
      <c r="M1189" s="141"/>
      <c r="N1189" s="142"/>
      <c r="O1189" s="142"/>
      <c r="P1189" s="142"/>
      <c r="Q1189" s="142"/>
      <c r="R1189" s="142"/>
      <c r="S1189" s="142"/>
      <c r="T1189" s="143"/>
      <c r="AT1189" s="140" t="s">
        <v>179</v>
      </c>
      <c r="AU1189" s="140" t="s">
        <v>78</v>
      </c>
      <c r="AV1189" s="14" t="s">
        <v>78</v>
      </c>
      <c r="AW1189" s="14" t="s">
        <v>30</v>
      </c>
      <c r="AX1189" s="14" t="s">
        <v>68</v>
      </c>
      <c r="AY1189" s="140" t="s">
        <v>168</v>
      </c>
    </row>
    <row r="1190" spans="1:51" s="14" customFormat="1" ht="12">
      <c r="A1190" s="311"/>
      <c r="B1190" s="312"/>
      <c r="C1190" s="311"/>
      <c r="D1190" s="308" t="s">
        <v>179</v>
      </c>
      <c r="E1190" s="313" t="s">
        <v>3</v>
      </c>
      <c r="F1190" s="314" t="s">
        <v>2962</v>
      </c>
      <c r="G1190" s="311"/>
      <c r="H1190" s="315">
        <v>0.437</v>
      </c>
      <c r="I1190" s="268"/>
      <c r="J1190" s="311"/>
      <c r="K1190" s="311"/>
      <c r="L1190" s="139"/>
      <c r="M1190" s="141"/>
      <c r="N1190" s="142"/>
      <c r="O1190" s="142"/>
      <c r="P1190" s="142"/>
      <c r="Q1190" s="142"/>
      <c r="R1190" s="142"/>
      <c r="S1190" s="142"/>
      <c r="T1190" s="143"/>
      <c r="AT1190" s="140" t="s">
        <v>179</v>
      </c>
      <c r="AU1190" s="140" t="s">
        <v>78</v>
      </c>
      <c r="AV1190" s="14" t="s">
        <v>78</v>
      </c>
      <c r="AW1190" s="14" t="s">
        <v>30</v>
      </c>
      <c r="AX1190" s="14" t="s">
        <v>68</v>
      </c>
      <c r="AY1190" s="140" t="s">
        <v>168</v>
      </c>
    </row>
    <row r="1191" spans="1:51" s="14" customFormat="1" ht="12">
      <c r="A1191" s="311"/>
      <c r="B1191" s="312"/>
      <c r="C1191" s="311"/>
      <c r="D1191" s="308" t="s">
        <v>179</v>
      </c>
      <c r="E1191" s="313" t="s">
        <v>3</v>
      </c>
      <c r="F1191" s="314" t="s">
        <v>2963</v>
      </c>
      <c r="G1191" s="311"/>
      <c r="H1191" s="315">
        <v>0.891</v>
      </c>
      <c r="I1191" s="268"/>
      <c r="J1191" s="311"/>
      <c r="K1191" s="311"/>
      <c r="L1191" s="139"/>
      <c r="M1191" s="141"/>
      <c r="N1191" s="142"/>
      <c r="O1191" s="142"/>
      <c r="P1191" s="142"/>
      <c r="Q1191" s="142"/>
      <c r="R1191" s="142"/>
      <c r="S1191" s="142"/>
      <c r="T1191" s="143"/>
      <c r="AT1191" s="140" t="s">
        <v>179</v>
      </c>
      <c r="AU1191" s="140" t="s">
        <v>78</v>
      </c>
      <c r="AV1191" s="14" t="s">
        <v>78</v>
      </c>
      <c r="AW1191" s="14" t="s">
        <v>30</v>
      </c>
      <c r="AX1191" s="14" t="s">
        <v>68</v>
      </c>
      <c r="AY1191" s="140" t="s">
        <v>168</v>
      </c>
    </row>
    <row r="1192" spans="1:51" s="15" customFormat="1" ht="12">
      <c r="A1192" s="316"/>
      <c r="B1192" s="317"/>
      <c r="C1192" s="316"/>
      <c r="D1192" s="308" t="s">
        <v>179</v>
      </c>
      <c r="E1192" s="318" t="s">
        <v>3</v>
      </c>
      <c r="F1192" s="319" t="s">
        <v>186</v>
      </c>
      <c r="G1192" s="316"/>
      <c r="H1192" s="320">
        <v>3.313</v>
      </c>
      <c r="I1192" s="269"/>
      <c r="J1192" s="316"/>
      <c r="K1192" s="316"/>
      <c r="L1192" s="144"/>
      <c r="M1192" s="146"/>
      <c r="N1192" s="147"/>
      <c r="O1192" s="147"/>
      <c r="P1192" s="147"/>
      <c r="Q1192" s="147"/>
      <c r="R1192" s="147"/>
      <c r="S1192" s="147"/>
      <c r="T1192" s="148"/>
      <c r="AT1192" s="145" t="s">
        <v>179</v>
      </c>
      <c r="AU1192" s="145" t="s">
        <v>78</v>
      </c>
      <c r="AV1192" s="15" t="s">
        <v>175</v>
      </c>
      <c r="AW1192" s="15" t="s">
        <v>30</v>
      </c>
      <c r="AX1192" s="15" t="s">
        <v>76</v>
      </c>
      <c r="AY1192" s="145" t="s">
        <v>168</v>
      </c>
    </row>
    <row r="1193" spans="1:65" s="2" customFormat="1" ht="16.5" customHeight="1">
      <c r="A1193" s="273"/>
      <c r="B1193" s="276"/>
      <c r="C1193" s="298" t="s">
        <v>1660</v>
      </c>
      <c r="D1193" s="298" t="s">
        <v>170</v>
      </c>
      <c r="E1193" s="299" t="s">
        <v>2012</v>
      </c>
      <c r="F1193" s="300" t="s">
        <v>2013</v>
      </c>
      <c r="G1193" s="301" t="s">
        <v>263</v>
      </c>
      <c r="H1193" s="302">
        <v>16.637</v>
      </c>
      <c r="I1193" s="266"/>
      <c r="J1193" s="303">
        <f>ROUND(I1193*H1193,2)</f>
        <v>0</v>
      </c>
      <c r="K1193" s="300" t="s">
        <v>174</v>
      </c>
      <c r="L1193" s="32"/>
      <c r="M1193" s="126" t="s">
        <v>3</v>
      </c>
      <c r="N1193" s="127" t="s">
        <v>39</v>
      </c>
      <c r="O1193" s="128">
        <v>0.184</v>
      </c>
      <c r="P1193" s="128">
        <f>O1193*H1193</f>
        <v>3.061208</v>
      </c>
      <c r="Q1193" s="128">
        <v>0.00017</v>
      </c>
      <c r="R1193" s="128">
        <f>Q1193*H1193</f>
        <v>0.0028282900000000002</v>
      </c>
      <c r="S1193" s="128">
        <v>0</v>
      </c>
      <c r="T1193" s="129">
        <f>S1193*H1193</f>
        <v>0</v>
      </c>
      <c r="U1193" s="31"/>
      <c r="V1193" s="31"/>
      <c r="W1193" s="31"/>
      <c r="X1193" s="31"/>
      <c r="Y1193" s="31"/>
      <c r="Z1193" s="31"/>
      <c r="AA1193" s="31"/>
      <c r="AB1193" s="31"/>
      <c r="AC1193" s="31"/>
      <c r="AD1193" s="31"/>
      <c r="AE1193" s="31"/>
      <c r="AR1193" s="130" t="s">
        <v>323</v>
      </c>
      <c r="AT1193" s="130" t="s">
        <v>170</v>
      </c>
      <c r="AU1193" s="130" t="s">
        <v>78</v>
      </c>
      <c r="AY1193" s="19" t="s">
        <v>168</v>
      </c>
      <c r="BE1193" s="131">
        <f>IF(N1193="základní",J1193,0)</f>
        <v>0</v>
      </c>
      <c r="BF1193" s="131">
        <f>IF(N1193="snížená",J1193,0)</f>
        <v>0</v>
      </c>
      <c r="BG1193" s="131">
        <f>IF(N1193="zákl. přenesená",J1193,0)</f>
        <v>0</v>
      </c>
      <c r="BH1193" s="131">
        <f>IF(N1193="sníž. přenesená",J1193,0)</f>
        <v>0</v>
      </c>
      <c r="BI1193" s="131">
        <f>IF(N1193="nulová",J1193,0)</f>
        <v>0</v>
      </c>
      <c r="BJ1193" s="19" t="s">
        <v>76</v>
      </c>
      <c r="BK1193" s="131">
        <f>ROUND(I1193*H1193,2)</f>
        <v>0</v>
      </c>
      <c r="BL1193" s="19" t="s">
        <v>323</v>
      </c>
      <c r="BM1193" s="130" t="s">
        <v>2964</v>
      </c>
    </row>
    <row r="1194" spans="1:47" s="2" customFormat="1" ht="12">
      <c r="A1194" s="273"/>
      <c r="B1194" s="276"/>
      <c r="C1194" s="273"/>
      <c r="D1194" s="304" t="s">
        <v>177</v>
      </c>
      <c r="E1194" s="273"/>
      <c r="F1194" s="305" t="s">
        <v>2015</v>
      </c>
      <c r="G1194" s="273"/>
      <c r="H1194" s="273"/>
      <c r="I1194" s="263"/>
      <c r="J1194" s="273"/>
      <c r="K1194" s="273"/>
      <c r="L1194" s="32"/>
      <c r="M1194" s="132"/>
      <c r="N1194" s="133"/>
      <c r="O1194" s="50"/>
      <c r="P1194" s="50"/>
      <c r="Q1194" s="50"/>
      <c r="R1194" s="50"/>
      <c r="S1194" s="50"/>
      <c r="T1194" s="51"/>
      <c r="U1194" s="31"/>
      <c r="V1194" s="31"/>
      <c r="W1194" s="31"/>
      <c r="X1194" s="31"/>
      <c r="Y1194" s="31"/>
      <c r="Z1194" s="31"/>
      <c r="AA1194" s="31"/>
      <c r="AB1194" s="31"/>
      <c r="AC1194" s="31"/>
      <c r="AD1194" s="31"/>
      <c r="AE1194" s="31"/>
      <c r="AT1194" s="19" t="s">
        <v>177</v>
      </c>
      <c r="AU1194" s="19" t="s">
        <v>78</v>
      </c>
    </row>
    <row r="1195" spans="1:51" s="13" customFormat="1" ht="12">
      <c r="A1195" s="306"/>
      <c r="B1195" s="307"/>
      <c r="C1195" s="306"/>
      <c r="D1195" s="308" t="s">
        <v>179</v>
      </c>
      <c r="E1195" s="309" t="s">
        <v>3</v>
      </c>
      <c r="F1195" s="310" t="s">
        <v>2958</v>
      </c>
      <c r="G1195" s="306"/>
      <c r="H1195" s="309" t="s">
        <v>3</v>
      </c>
      <c r="I1195" s="267"/>
      <c r="J1195" s="306"/>
      <c r="K1195" s="306"/>
      <c r="L1195" s="134"/>
      <c r="M1195" s="136"/>
      <c r="N1195" s="137"/>
      <c r="O1195" s="137"/>
      <c r="P1195" s="137"/>
      <c r="Q1195" s="137"/>
      <c r="R1195" s="137"/>
      <c r="S1195" s="137"/>
      <c r="T1195" s="138"/>
      <c r="AT1195" s="135" t="s">
        <v>179</v>
      </c>
      <c r="AU1195" s="135" t="s">
        <v>78</v>
      </c>
      <c r="AV1195" s="13" t="s">
        <v>76</v>
      </c>
      <c r="AW1195" s="13" t="s">
        <v>30</v>
      </c>
      <c r="AX1195" s="13" t="s">
        <v>68</v>
      </c>
      <c r="AY1195" s="135" t="s">
        <v>168</v>
      </c>
    </row>
    <row r="1196" spans="1:51" s="13" customFormat="1" ht="12">
      <c r="A1196" s="306"/>
      <c r="B1196" s="307"/>
      <c r="C1196" s="306"/>
      <c r="D1196" s="308" t="s">
        <v>179</v>
      </c>
      <c r="E1196" s="309" t="s">
        <v>3</v>
      </c>
      <c r="F1196" s="310" t="s">
        <v>2965</v>
      </c>
      <c r="G1196" s="306"/>
      <c r="H1196" s="309" t="s">
        <v>3</v>
      </c>
      <c r="I1196" s="267"/>
      <c r="J1196" s="306"/>
      <c r="K1196" s="306"/>
      <c r="L1196" s="134"/>
      <c r="M1196" s="136"/>
      <c r="N1196" s="137"/>
      <c r="O1196" s="137"/>
      <c r="P1196" s="137"/>
      <c r="Q1196" s="137"/>
      <c r="R1196" s="137"/>
      <c r="S1196" s="137"/>
      <c r="T1196" s="138"/>
      <c r="AT1196" s="135" t="s">
        <v>179</v>
      </c>
      <c r="AU1196" s="135" t="s">
        <v>78</v>
      </c>
      <c r="AV1196" s="13" t="s">
        <v>76</v>
      </c>
      <c r="AW1196" s="13" t="s">
        <v>30</v>
      </c>
      <c r="AX1196" s="13" t="s">
        <v>68</v>
      </c>
      <c r="AY1196" s="135" t="s">
        <v>168</v>
      </c>
    </row>
    <row r="1197" spans="1:51" s="14" customFormat="1" ht="12">
      <c r="A1197" s="311"/>
      <c r="B1197" s="312"/>
      <c r="C1197" s="311"/>
      <c r="D1197" s="308" t="s">
        <v>179</v>
      </c>
      <c r="E1197" s="313" t="s">
        <v>3</v>
      </c>
      <c r="F1197" s="314" t="s">
        <v>2966</v>
      </c>
      <c r="G1197" s="311"/>
      <c r="H1197" s="315">
        <v>1.98</v>
      </c>
      <c r="I1197" s="268"/>
      <c r="J1197" s="311"/>
      <c r="K1197" s="311"/>
      <c r="L1197" s="139"/>
      <c r="M1197" s="141"/>
      <c r="N1197" s="142"/>
      <c r="O1197" s="142"/>
      <c r="P1197" s="142"/>
      <c r="Q1197" s="142"/>
      <c r="R1197" s="142"/>
      <c r="S1197" s="142"/>
      <c r="T1197" s="143"/>
      <c r="AT1197" s="140" t="s">
        <v>179</v>
      </c>
      <c r="AU1197" s="140" t="s">
        <v>78</v>
      </c>
      <c r="AV1197" s="14" t="s">
        <v>78</v>
      </c>
      <c r="AW1197" s="14" t="s">
        <v>30</v>
      </c>
      <c r="AX1197" s="14" t="s">
        <v>68</v>
      </c>
      <c r="AY1197" s="140" t="s">
        <v>168</v>
      </c>
    </row>
    <row r="1198" spans="1:51" s="14" customFormat="1" ht="12">
      <c r="A1198" s="311"/>
      <c r="B1198" s="312"/>
      <c r="C1198" s="311"/>
      <c r="D1198" s="308" t="s">
        <v>179</v>
      </c>
      <c r="E1198" s="313" t="s">
        <v>3</v>
      </c>
      <c r="F1198" s="314" t="s">
        <v>2967</v>
      </c>
      <c r="G1198" s="311"/>
      <c r="H1198" s="315">
        <v>2.646</v>
      </c>
      <c r="I1198" s="268"/>
      <c r="J1198" s="311"/>
      <c r="K1198" s="311"/>
      <c r="L1198" s="139"/>
      <c r="M1198" s="141"/>
      <c r="N1198" s="142"/>
      <c r="O1198" s="142"/>
      <c r="P1198" s="142"/>
      <c r="Q1198" s="142"/>
      <c r="R1198" s="142"/>
      <c r="S1198" s="142"/>
      <c r="T1198" s="143"/>
      <c r="AT1198" s="140" t="s">
        <v>179</v>
      </c>
      <c r="AU1198" s="140" t="s">
        <v>78</v>
      </c>
      <c r="AV1198" s="14" t="s">
        <v>78</v>
      </c>
      <c r="AW1198" s="14" t="s">
        <v>30</v>
      </c>
      <c r="AX1198" s="14" t="s">
        <v>68</v>
      </c>
      <c r="AY1198" s="140" t="s">
        <v>168</v>
      </c>
    </row>
    <row r="1199" spans="1:51" s="14" customFormat="1" ht="12">
      <c r="A1199" s="311"/>
      <c r="B1199" s="312"/>
      <c r="C1199" s="311"/>
      <c r="D1199" s="308" t="s">
        <v>179</v>
      </c>
      <c r="E1199" s="313" t="s">
        <v>3</v>
      </c>
      <c r="F1199" s="314" t="s">
        <v>2968</v>
      </c>
      <c r="G1199" s="311"/>
      <c r="H1199" s="315">
        <v>1.328</v>
      </c>
      <c r="I1199" s="268"/>
      <c r="J1199" s="311"/>
      <c r="K1199" s="311"/>
      <c r="L1199" s="139"/>
      <c r="M1199" s="141"/>
      <c r="N1199" s="142"/>
      <c r="O1199" s="142"/>
      <c r="P1199" s="142"/>
      <c r="Q1199" s="142"/>
      <c r="R1199" s="142"/>
      <c r="S1199" s="142"/>
      <c r="T1199" s="143"/>
      <c r="AT1199" s="140" t="s">
        <v>179</v>
      </c>
      <c r="AU1199" s="140" t="s">
        <v>78</v>
      </c>
      <c r="AV1199" s="14" t="s">
        <v>78</v>
      </c>
      <c r="AW1199" s="14" t="s">
        <v>30</v>
      </c>
      <c r="AX1199" s="14" t="s">
        <v>68</v>
      </c>
      <c r="AY1199" s="140" t="s">
        <v>168</v>
      </c>
    </row>
    <row r="1200" spans="1:51" s="14" customFormat="1" ht="12">
      <c r="A1200" s="311"/>
      <c r="B1200" s="312"/>
      <c r="C1200" s="311"/>
      <c r="D1200" s="308" t="s">
        <v>179</v>
      </c>
      <c r="E1200" s="313" t="s">
        <v>3</v>
      </c>
      <c r="F1200" s="314" t="s">
        <v>2969</v>
      </c>
      <c r="G1200" s="311"/>
      <c r="H1200" s="315">
        <v>1.31</v>
      </c>
      <c r="I1200" s="268"/>
      <c r="J1200" s="311"/>
      <c r="K1200" s="311"/>
      <c r="L1200" s="139"/>
      <c r="M1200" s="141"/>
      <c r="N1200" s="142"/>
      <c r="O1200" s="142"/>
      <c r="P1200" s="142"/>
      <c r="Q1200" s="142"/>
      <c r="R1200" s="142"/>
      <c r="S1200" s="142"/>
      <c r="T1200" s="143"/>
      <c r="AT1200" s="140" t="s">
        <v>179</v>
      </c>
      <c r="AU1200" s="140" t="s">
        <v>78</v>
      </c>
      <c r="AV1200" s="14" t="s">
        <v>78</v>
      </c>
      <c r="AW1200" s="14" t="s">
        <v>30</v>
      </c>
      <c r="AX1200" s="14" t="s">
        <v>68</v>
      </c>
      <c r="AY1200" s="140" t="s">
        <v>168</v>
      </c>
    </row>
    <row r="1201" spans="1:51" s="14" customFormat="1" ht="12">
      <c r="A1201" s="311"/>
      <c r="B1201" s="312"/>
      <c r="C1201" s="311"/>
      <c r="D1201" s="308" t="s">
        <v>179</v>
      </c>
      <c r="E1201" s="313" t="s">
        <v>3</v>
      </c>
      <c r="F1201" s="314" t="s">
        <v>2970</v>
      </c>
      <c r="G1201" s="311"/>
      <c r="H1201" s="315">
        <v>2.673</v>
      </c>
      <c r="I1201" s="268"/>
      <c r="J1201" s="311"/>
      <c r="K1201" s="311"/>
      <c r="L1201" s="139"/>
      <c r="M1201" s="141"/>
      <c r="N1201" s="142"/>
      <c r="O1201" s="142"/>
      <c r="P1201" s="142"/>
      <c r="Q1201" s="142"/>
      <c r="R1201" s="142"/>
      <c r="S1201" s="142"/>
      <c r="T1201" s="143"/>
      <c r="AT1201" s="140" t="s">
        <v>179</v>
      </c>
      <c r="AU1201" s="140" t="s">
        <v>78</v>
      </c>
      <c r="AV1201" s="14" t="s">
        <v>78</v>
      </c>
      <c r="AW1201" s="14" t="s">
        <v>30</v>
      </c>
      <c r="AX1201" s="14" t="s">
        <v>68</v>
      </c>
      <c r="AY1201" s="140" t="s">
        <v>168</v>
      </c>
    </row>
    <row r="1202" spans="1:51" s="16" customFormat="1" ht="12">
      <c r="A1202" s="321"/>
      <c r="B1202" s="322"/>
      <c r="C1202" s="321"/>
      <c r="D1202" s="308" t="s">
        <v>179</v>
      </c>
      <c r="E1202" s="323" t="s">
        <v>3</v>
      </c>
      <c r="F1202" s="324" t="s">
        <v>198</v>
      </c>
      <c r="G1202" s="321"/>
      <c r="H1202" s="325">
        <v>9.937</v>
      </c>
      <c r="I1202" s="270"/>
      <c r="J1202" s="321"/>
      <c r="K1202" s="321"/>
      <c r="L1202" s="149"/>
      <c r="M1202" s="151"/>
      <c r="N1202" s="152"/>
      <c r="O1202" s="152"/>
      <c r="P1202" s="152"/>
      <c r="Q1202" s="152"/>
      <c r="R1202" s="152"/>
      <c r="S1202" s="152"/>
      <c r="T1202" s="153"/>
      <c r="AT1202" s="150" t="s">
        <v>179</v>
      </c>
      <c r="AU1202" s="150" t="s">
        <v>78</v>
      </c>
      <c r="AV1202" s="16" t="s">
        <v>199</v>
      </c>
      <c r="AW1202" s="16" t="s">
        <v>30</v>
      </c>
      <c r="AX1202" s="16" t="s">
        <v>68</v>
      </c>
      <c r="AY1202" s="150" t="s">
        <v>168</v>
      </c>
    </row>
    <row r="1203" spans="1:51" s="13" customFormat="1" ht="12">
      <c r="A1203" s="306"/>
      <c r="B1203" s="307"/>
      <c r="C1203" s="306"/>
      <c r="D1203" s="308" t="s">
        <v>179</v>
      </c>
      <c r="E1203" s="309" t="s">
        <v>3</v>
      </c>
      <c r="F1203" s="310" t="s">
        <v>2971</v>
      </c>
      <c r="G1203" s="306"/>
      <c r="H1203" s="309" t="s">
        <v>3</v>
      </c>
      <c r="I1203" s="267"/>
      <c r="J1203" s="306"/>
      <c r="K1203" s="306"/>
      <c r="L1203" s="134"/>
      <c r="M1203" s="136"/>
      <c r="N1203" s="137"/>
      <c r="O1203" s="137"/>
      <c r="P1203" s="137"/>
      <c r="Q1203" s="137"/>
      <c r="R1203" s="137"/>
      <c r="S1203" s="137"/>
      <c r="T1203" s="138"/>
      <c r="AT1203" s="135" t="s">
        <v>179</v>
      </c>
      <c r="AU1203" s="135" t="s">
        <v>78</v>
      </c>
      <c r="AV1203" s="13" t="s">
        <v>76</v>
      </c>
      <c r="AW1203" s="13" t="s">
        <v>30</v>
      </c>
      <c r="AX1203" s="13" t="s">
        <v>68</v>
      </c>
      <c r="AY1203" s="135" t="s">
        <v>168</v>
      </c>
    </row>
    <row r="1204" spans="1:51" s="14" customFormat="1" ht="12">
      <c r="A1204" s="311"/>
      <c r="B1204" s="312"/>
      <c r="C1204" s="311"/>
      <c r="D1204" s="308" t="s">
        <v>179</v>
      </c>
      <c r="E1204" s="313" t="s">
        <v>3</v>
      </c>
      <c r="F1204" s="314" t="s">
        <v>2972</v>
      </c>
      <c r="G1204" s="311"/>
      <c r="H1204" s="315">
        <v>2.2</v>
      </c>
      <c r="I1204" s="268"/>
      <c r="J1204" s="311"/>
      <c r="K1204" s="311"/>
      <c r="L1204" s="139"/>
      <c r="M1204" s="141"/>
      <c r="N1204" s="142"/>
      <c r="O1204" s="142"/>
      <c r="P1204" s="142"/>
      <c r="Q1204" s="142"/>
      <c r="R1204" s="142"/>
      <c r="S1204" s="142"/>
      <c r="T1204" s="143"/>
      <c r="AT1204" s="140" t="s">
        <v>179</v>
      </c>
      <c r="AU1204" s="140" t="s">
        <v>78</v>
      </c>
      <c r="AV1204" s="14" t="s">
        <v>78</v>
      </c>
      <c r="AW1204" s="14" t="s">
        <v>30</v>
      </c>
      <c r="AX1204" s="14" t="s">
        <v>68</v>
      </c>
      <c r="AY1204" s="140" t="s">
        <v>168</v>
      </c>
    </row>
    <row r="1205" spans="1:51" s="14" customFormat="1" ht="12">
      <c r="A1205" s="311"/>
      <c r="B1205" s="312"/>
      <c r="C1205" s="311"/>
      <c r="D1205" s="308" t="s">
        <v>179</v>
      </c>
      <c r="E1205" s="313" t="s">
        <v>3</v>
      </c>
      <c r="F1205" s="314" t="s">
        <v>2973</v>
      </c>
      <c r="G1205" s="311"/>
      <c r="H1205" s="315">
        <v>4.5</v>
      </c>
      <c r="I1205" s="268"/>
      <c r="J1205" s="311"/>
      <c r="K1205" s="311"/>
      <c r="L1205" s="139"/>
      <c r="M1205" s="141"/>
      <c r="N1205" s="142"/>
      <c r="O1205" s="142"/>
      <c r="P1205" s="142"/>
      <c r="Q1205" s="142"/>
      <c r="R1205" s="142"/>
      <c r="S1205" s="142"/>
      <c r="T1205" s="143"/>
      <c r="AT1205" s="140" t="s">
        <v>179</v>
      </c>
      <c r="AU1205" s="140" t="s">
        <v>78</v>
      </c>
      <c r="AV1205" s="14" t="s">
        <v>78</v>
      </c>
      <c r="AW1205" s="14" t="s">
        <v>30</v>
      </c>
      <c r="AX1205" s="14" t="s">
        <v>68</v>
      </c>
      <c r="AY1205" s="140" t="s">
        <v>168</v>
      </c>
    </row>
    <row r="1206" spans="1:51" s="16" customFormat="1" ht="12">
      <c r="A1206" s="321"/>
      <c r="B1206" s="322"/>
      <c r="C1206" s="321"/>
      <c r="D1206" s="308" t="s">
        <v>179</v>
      </c>
      <c r="E1206" s="323" t="s">
        <v>3</v>
      </c>
      <c r="F1206" s="324" t="s">
        <v>198</v>
      </c>
      <c r="G1206" s="321"/>
      <c r="H1206" s="325">
        <v>6.7</v>
      </c>
      <c r="I1206" s="270"/>
      <c r="J1206" s="321"/>
      <c r="K1206" s="321"/>
      <c r="L1206" s="149"/>
      <c r="M1206" s="151"/>
      <c r="N1206" s="152"/>
      <c r="O1206" s="152"/>
      <c r="P1206" s="152"/>
      <c r="Q1206" s="152"/>
      <c r="R1206" s="152"/>
      <c r="S1206" s="152"/>
      <c r="T1206" s="153"/>
      <c r="AT1206" s="150" t="s">
        <v>179</v>
      </c>
      <c r="AU1206" s="150" t="s">
        <v>78</v>
      </c>
      <c r="AV1206" s="16" t="s">
        <v>199</v>
      </c>
      <c r="AW1206" s="16" t="s">
        <v>30</v>
      </c>
      <c r="AX1206" s="16" t="s">
        <v>68</v>
      </c>
      <c r="AY1206" s="150" t="s">
        <v>168</v>
      </c>
    </row>
    <row r="1207" spans="1:51" s="15" customFormat="1" ht="12">
      <c r="A1207" s="316"/>
      <c r="B1207" s="317"/>
      <c r="C1207" s="316"/>
      <c r="D1207" s="308" t="s">
        <v>179</v>
      </c>
      <c r="E1207" s="318" t="s">
        <v>3</v>
      </c>
      <c r="F1207" s="319" t="s">
        <v>186</v>
      </c>
      <c r="G1207" s="316"/>
      <c r="H1207" s="320">
        <v>16.637</v>
      </c>
      <c r="I1207" s="269"/>
      <c r="J1207" s="316"/>
      <c r="K1207" s="316"/>
      <c r="L1207" s="144"/>
      <c r="M1207" s="146"/>
      <c r="N1207" s="147"/>
      <c r="O1207" s="147"/>
      <c r="P1207" s="147"/>
      <c r="Q1207" s="147"/>
      <c r="R1207" s="147"/>
      <c r="S1207" s="147"/>
      <c r="T1207" s="148"/>
      <c r="AT1207" s="145" t="s">
        <v>179</v>
      </c>
      <c r="AU1207" s="145" t="s">
        <v>78</v>
      </c>
      <c r="AV1207" s="15" t="s">
        <v>175</v>
      </c>
      <c r="AW1207" s="15" t="s">
        <v>30</v>
      </c>
      <c r="AX1207" s="15" t="s">
        <v>76</v>
      </c>
      <c r="AY1207" s="145" t="s">
        <v>168</v>
      </c>
    </row>
    <row r="1208" spans="1:65" s="2" customFormat="1" ht="16.5" customHeight="1">
      <c r="A1208" s="273"/>
      <c r="B1208" s="276"/>
      <c r="C1208" s="298" t="s">
        <v>1666</v>
      </c>
      <c r="D1208" s="298" t="s">
        <v>170</v>
      </c>
      <c r="E1208" s="299" t="s">
        <v>2974</v>
      </c>
      <c r="F1208" s="300" t="s">
        <v>2975</v>
      </c>
      <c r="G1208" s="301" t="s">
        <v>263</v>
      </c>
      <c r="H1208" s="302">
        <v>6.7</v>
      </c>
      <c r="I1208" s="266"/>
      <c r="J1208" s="303">
        <f>ROUND(I1208*H1208,2)</f>
        <v>0</v>
      </c>
      <c r="K1208" s="300" t="s">
        <v>174</v>
      </c>
      <c r="L1208" s="32"/>
      <c r="M1208" s="126" t="s">
        <v>3</v>
      </c>
      <c r="N1208" s="127" t="s">
        <v>39</v>
      </c>
      <c r="O1208" s="128">
        <v>0.166</v>
      </c>
      <c r="P1208" s="128">
        <f>O1208*H1208</f>
        <v>1.1122</v>
      </c>
      <c r="Q1208" s="128">
        <v>0.00012</v>
      </c>
      <c r="R1208" s="128">
        <f>Q1208*H1208</f>
        <v>0.000804</v>
      </c>
      <c r="S1208" s="128">
        <v>0</v>
      </c>
      <c r="T1208" s="129">
        <f>S1208*H1208</f>
        <v>0</v>
      </c>
      <c r="U1208" s="31"/>
      <c r="V1208" s="31"/>
      <c r="W1208" s="31"/>
      <c r="X1208" s="31"/>
      <c r="Y1208" s="31"/>
      <c r="Z1208" s="31"/>
      <c r="AA1208" s="31"/>
      <c r="AB1208" s="31"/>
      <c r="AC1208" s="31"/>
      <c r="AD1208" s="31"/>
      <c r="AE1208" s="31"/>
      <c r="AR1208" s="130" t="s">
        <v>323</v>
      </c>
      <c r="AT1208" s="130" t="s">
        <v>170</v>
      </c>
      <c r="AU1208" s="130" t="s">
        <v>78</v>
      </c>
      <c r="AY1208" s="19" t="s">
        <v>168</v>
      </c>
      <c r="BE1208" s="131">
        <f>IF(N1208="základní",J1208,0)</f>
        <v>0</v>
      </c>
      <c r="BF1208" s="131">
        <f>IF(N1208="snížená",J1208,0)</f>
        <v>0</v>
      </c>
      <c r="BG1208" s="131">
        <f>IF(N1208="zákl. přenesená",J1208,0)</f>
        <v>0</v>
      </c>
      <c r="BH1208" s="131">
        <f>IF(N1208="sníž. přenesená",J1208,0)</f>
        <v>0</v>
      </c>
      <c r="BI1208" s="131">
        <f>IF(N1208="nulová",J1208,0)</f>
        <v>0</v>
      </c>
      <c r="BJ1208" s="19" t="s">
        <v>76</v>
      </c>
      <c r="BK1208" s="131">
        <f>ROUND(I1208*H1208,2)</f>
        <v>0</v>
      </c>
      <c r="BL1208" s="19" t="s">
        <v>323</v>
      </c>
      <c r="BM1208" s="130" t="s">
        <v>2976</v>
      </c>
    </row>
    <row r="1209" spans="1:47" s="2" customFormat="1" ht="12">
      <c r="A1209" s="273"/>
      <c r="B1209" s="276"/>
      <c r="C1209" s="273"/>
      <c r="D1209" s="304" t="s">
        <v>177</v>
      </c>
      <c r="E1209" s="273"/>
      <c r="F1209" s="305" t="s">
        <v>2977</v>
      </c>
      <c r="G1209" s="273"/>
      <c r="H1209" s="273"/>
      <c r="I1209" s="263"/>
      <c r="J1209" s="273"/>
      <c r="K1209" s="273"/>
      <c r="L1209" s="32"/>
      <c r="M1209" s="132"/>
      <c r="N1209" s="133"/>
      <c r="O1209" s="50"/>
      <c r="P1209" s="50"/>
      <c r="Q1209" s="50"/>
      <c r="R1209" s="50"/>
      <c r="S1209" s="50"/>
      <c r="T1209" s="51"/>
      <c r="U1209" s="31"/>
      <c r="V1209" s="31"/>
      <c r="W1209" s="31"/>
      <c r="X1209" s="31"/>
      <c r="Y1209" s="31"/>
      <c r="Z1209" s="31"/>
      <c r="AA1209" s="31"/>
      <c r="AB1209" s="31"/>
      <c r="AC1209" s="31"/>
      <c r="AD1209" s="31"/>
      <c r="AE1209" s="31"/>
      <c r="AT1209" s="19" t="s">
        <v>177</v>
      </c>
      <c r="AU1209" s="19" t="s">
        <v>78</v>
      </c>
    </row>
    <row r="1210" spans="1:51" s="13" customFormat="1" ht="12">
      <c r="A1210" s="306"/>
      <c r="B1210" s="307"/>
      <c r="C1210" s="306"/>
      <c r="D1210" s="308" t="s">
        <v>179</v>
      </c>
      <c r="E1210" s="309" t="s">
        <v>3</v>
      </c>
      <c r="F1210" s="310" t="s">
        <v>2971</v>
      </c>
      <c r="G1210" s="306"/>
      <c r="H1210" s="309" t="s">
        <v>3</v>
      </c>
      <c r="I1210" s="267"/>
      <c r="J1210" s="306"/>
      <c r="K1210" s="306"/>
      <c r="L1210" s="134"/>
      <c r="M1210" s="136"/>
      <c r="N1210" s="137"/>
      <c r="O1210" s="137"/>
      <c r="P1210" s="137"/>
      <c r="Q1210" s="137"/>
      <c r="R1210" s="137"/>
      <c r="S1210" s="137"/>
      <c r="T1210" s="138"/>
      <c r="AT1210" s="135" t="s">
        <v>179</v>
      </c>
      <c r="AU1210" s="135" t="s">
        <v>78</v>
      </c>
      <c r="AV1210" s="13" t="s">
        <v>76</v>
      </c>
      <c r="AW1210" s="13" t="s">
        <v>30</v>
      </c>
      <c r="AX1210" s="13" t="s">
        <v>68</v>
      </c>
      <c r="AY1210" s="135" t="s">
        <v>168</v>
      </c>
    </row>
    <row r="1211" spans="1:51" s="14" customFormat="1" ht="12">
      <c r="A1211" s="311"/>
      <c r="B1211" s="312"/>
      <c r="C1211" s="311"/>
      <c r="D1211" s="308" t="s">
        <v>179</v>
      </c>
      <c r="E1211" s="313" t="s">
        <v>3</v>
      </c>
      <c r="F1211" s="314" t="s">
        <v>2972</v>
      </c>
      <c r="G1211" s="311"/>
      <c r="H1211" s="315">
        <v>2.2</v>
      </c>
      <c r="I1211" s="268"/>
      <c r="J1211" s="311"/>
      <c r="K1211" s="311"/>
      <c r="L1211" s="139"/>
      <c r="M1211" s="141"/>
      <c r="N1211" s="142"/>
      <c r="O1211" s="142"/>
      <c r="P1211" s="142"/>
      <c r="Q1211" s="142"/>
      <c r="R1211" s="142"/>
      <c r="S1211" s="142"/>
      <c r="T1211" s="143"/>
      <c r="AT1211" s="140" t="s">
        <v>179</v>
      </c>
      <c r="AU1211" s="140" t="s">
        <v>78</v>
      </c>
      <c r="AV1211" s="14" t="s">
        <v>78</v>
      </c>
      <c r="AW1211" s="14" t="s">
        <v>30</v>
      </c>
      <c r="AX1211" s="14" t="s">
        <v>68</v>
      </c>
      <c r="AY1211" s="140" t="s">
        <v>168</v>
      </c>
    </row>
    <row r="1212" spans="1:51" s="14" customFormat="1" ht="12">
      <c r="A1212" s="311"/>
      <c r="B1212" s="312"/>
      <c r="C1212" s="311"/>
      <c r="D1212" s="308" t="s">
        <v>179</v>
      </c>
      <c r="E1212" s="313" t="s">
        <v>3</v>
      </c>
      <c r="F1212" s="314" t="s">
        <v>2973</v>
      </c>
      <c r="G1212" s="311"/>
      <c r="H1212" s="315">
        <v>4.5</v>
      </c>
      <c r="I1212" s="268"/>
      <c r="J1212" s="311"/>
      <c r="K1212" s="311"/>
      <c r="L1212" s="139"/>
      <c r="M1212" s="141"/>
      <c r="N1212" s="142"/>
      <c r="O1212" s="142"/>
      <c r="P1212" s="142"/>
      <c r="Q1212" s="142"/>
      <c r="R1212" s="142"/>
      <c r="S1212" s="142"/>
      <c r="T1212" s="143"/>
      <c r="AT1212" s="140" t="s">
        <v>179</v>
      </c>
      <c r="AU1212" s="140" t="s">
        <v>78</v>
      </c>
      <c r="AV1212" s="14" t="s">
        <v>78</v>
      </c>
      <c r="AW1212" s="14" t="s">
        <v>30</v>
      </c>
      <c r="AX1212" s="14" t="s">
        <v>68</v>
      </c>
      <c r="AY1212" s="140" t="s">
        <v>168</v>
      </c>
    </row>
    <row r="1213" spans="1:51" s="15" customFormat="1" ht="12">
      <c r="A1213" s="316"/>
      <c r="B1213" s="317"/>
      <c r="C1213" s="316"/>
      <c r="D1213" s="308" t="s">
        <v>179</v>
      </c>
      <c r="E1213" s="318" t="s">
        <v>3</v>
      </c>
      <c r="F1213" s="319" t="s">
        <v>186</v>
      </c>
      <c r="G1213" s="316"/>
      <c r="H1213" s="320">
        <v>6.7</v>
      </c>
      <c r="I1213" s="269"/>
      <c r="J1213" s="316"/>
      <c r="K1213" s="316"/>
      <c r="L1213" s="144"/>
      <c r="M1213" s="146"/>
      <c r="N1213" s="147"/>
      <c r="O1213" s="147"/>
      <c r="P1213" s="147"/>
      <c r="Q1213" s="147"/>
      <c r="R1213" s="147"/>
      <c r="S1213" s="147"/>
      <c r="T1213" s="148"/>
      <c r="AT1213" s="145" t="s">
        <v>179</v>
      </c>
      <c r="AU1213" s="145" t="s">
        <v>78</v>
      </c>
      <c r="AV1213" s="15" t="s">
        <v>175</v>
      </c>
      <c r="AW1213" s="15" t="s">
        <v>30</v>
      </c>
      <c r="AX1213" s="15" t="s">
        <v>76</v>
      </c>
      <c r="AY1213" s="145" t="s">
        <v>168</v>
      </c>
    </row>
    <row r="1214" spans="1:65" s="2" customFormat="1" ht="24.2" customHeight="1">
      <c r="A1214" s="273"/>
      <c r="B1214" s="276"/>
      <c r="C1214" s="298" t="s">
        <v>1673</v>
      </c>
      <c r="D1214" s="298" t="s">
        <v>170</v>
      </c>
      <c r="E1214" s="299" t="s">
        <v>2978</v>
      </c>
      <c r="F1214" s="300" t="s">
        <v>2979</v>
      </c>
      <c r="G1214" s="301" t="s">
        <v>263</v>
      </c>
      <c r="H1214" s="302">
        <v>6.7</v>
      </c>
      <c r="I1214" s="266"/>
      <c r="J1214" s="303">
        <f>ROUND(I1214*H1214,2)</f>
        <v>0</v>
      </c>
      <c r="K1214" s="300" t="s">
        <v>174</v>
      </c>
      <c r="L1214" s="32"/>
      <c r="M1214" s="126" t="s">
        <v>3</v>
      </c>
      <c r="N1214" s="127" t="s">
        <v>39</v>
      </c>
      <c r="O1214" s="128">
        <v>0.172</v>
      </c>
      <c r="P1214" s="128">
        <f>O1214*H1214</f>
        <v>1.1523999999999999</v>
      </c>
      <c r="Q1214" s="128">
        <v>0.00012</v>
      </c>
      <c r="R1214" s="128">
        <f>Q1214*H1214</f>
        <v>0.000804</v>
      </c>
      <c r="S1214" s="128">
        <v>0</v>
      </c>
      <c r="T1214" s="129">
        <f>S1214*H1214</f>
        <v>0</v>
      </c>
      <c r="U1214" s="31"/>
      <c r="V1214" s="31"/>
      <c r="W1214" s="31"/>
      <c r="X1214" s="31"/>
      <c r="Y1214" s="31"/>
      <c r="Z1214" s="31"/>
      <c r="AA1214" s="31"/>
      <c r="AB1214" s="31"/>
      <c r="AC1214" s="31"/>
      <c r="AD1214" s="31"/>
      <c r="AE1214" s="31"/>
      <c r="AR1214" s="130" t="s">
        <v>323</v>
      </c>
      <c r="AT1214" s="130" t="s">
        <v>170</v>
      </c>
      <c r="AU1214" s="130" t="s">
        <v>78</v>
      </c>
      <c r="AY1214" s="19" t="s">
        <v>168</v>
      </c>
      <c r="BE1214" s="131">
        <f>IF(N1214="základní",J1214,0)</f>
        <v>0</v>
      </c>
      <c r="BF1214" s="131">
        <f>IF(N1214="snížená",J1214,0)</f>
        <v>0</v>
      </c>
      <c r="BG1214" s="131">
        <f>IF(N1214="zákl. přenesená",J1214,0)</f>
        <v>0</v>
      </c>
      <c r="BH1214" s="131">
        <f>IF(N1214="sníž. přenesená",J1214,0)</f>
        <v>0</v>
      </c>
      <c r="BI1214" s="131">
        <f>IF(N1214="nulová",J1214,0)</f>
        <v>0</v>
      </c>
      <c r="BJ1214" s="19" t="s">
        <v>76</v>
      </c>
      <c r="BK1214" s="131">
        <f>ROUND(I1214*H1214,2)</f>
        <v>0</v>
      </c>
      <c r="BL1214" s="19" t="s">
        <v>323</v>
      </c>
      <c r="BM1214" s="130" t="s">
        <v>2980</v>
      </c>
    </row>
    <row r="1215" spans="1:47" s="2" customFormat="1" ht="12">
      <c r="A1215" s="273"/>
      <c r="B1215" s="276"/>
      <c r="C1215" s="273"/>
      <c r="D1215" s="304" t="s">
        <v>177</v>
      </c>
      <c r="E1215" s="273"/>
      <c r="F1215" s="305" t="s">
        <v>2981</v>
      </c>
      <c r="G1215" s="273"/>
      <c r="H1215" s="273"/>
      <c r="I1215" s="263"/>
      <c r="J1215" s="273"/>
      <c r="K1215" s="273"/>
      <c r="L1215" s="32"/>
      <c r="M1215" s="132"/>
      <c r="N1215" s="133"/>
      <c r="O1215" s="50"/>
      <c r="P1215" s="50"/>
      <c r="Q1215" s="50"/>
      <c r="R1215" s="50"/>
      <c r="S1215" s="50"/>
      <c r="T1215" s="51"/>
      <c r="U1215" s="31"/>
      <c r="V1215" s="31"/>
      <c r="W1215" s="31"/>
      <c r="X1215" s="31"/>
      <c r="Y1215" s="31"/>
      <c r="Z1215" s="31"/>
      <c r="AA1215" s="31"/>
      <c r="AB1215" s="31"/>
      <c r="AC1215" s="31"/>
      <c r="AD1215" s="31"/>
      <c r="AE1215" s="31"/>
      <c r="AT1215" s="19" t="s">
        <v>177</v>
      </c>
      <c r="AU1215" s="19" t="s">
        <v>78</v>
      </c>
    </row>
    <row r="1216" spans="1:51" s="13" customFormat="1" ht="12">
      <c r="A1216" s="306"/>
      <c r="B1216" s="307"/>
      <c r="C1216" s="306"/>
      <c r="D1216" s="308" t="s">
        <v>179</v>
      </c>
      <c r="E1216" s="309" t="s">
        <v>3</v>
      </c>
      <c r="F1216" s="310" t="s">
        <v>2971</v>
      </c>
      <c r="G1216" s="306"/>
      <c r="H1216" s="309" t="s">
        <v>3</v>
      </c>
      <c r="I1216" s="267"/>
      <c r="J1216" s="306"/>
      <c r="K1216" s="306"/>
      <c r="L1216" s="134"/>
      <c r="M1216" s="136"/>
      <c r="N1216" s="137"/>
      <c r="O1216" s="137"/>
      <c r="P1216" s="137"/>
      <c r="Q1216" s="137"/>
      <c r="R1216" s="137"/>
      <c r="S1216" s="137"/>
      <c r="T1216" s="138"/>
      <c r="AT1216" s="135" t="s">
        <v>179</v>
      </c>
      <c r="AU1216" s="135" t="s">
        <v>78</v>
      </c>
      <c r="AV1216" s="13" t="s">
        <v>76</v>
      </c>
      <c r="AW1216" s="13" t="s">
        <v>30</v>
      </c>
      <c r="AX1216" s="13" t="s">
        <v>68</v>
      </c>
      <c r="AY1216" s="135" t="s">
        <v>168</v>
      </c>
    </row>
    <row r="1217" spans="1:51" s="14" customFormat="1" ht="12">
      <c r="A1217" s="311"/>
      <c r="B1217" s="312"/>
      <c r="C1217" s="311"/>
      <c r="D1217" s="308" t="s">
        <v>179</v>
      </c>
      <c r="E1217" s="313" t="s">
        <v>3</v>
      </c>
      <c r="F1217" s="314" t="s">
        <v>2972</v>
      </c>
      <c r="G1217" s="311"/>
      <c r="H1217" s="315">
        <v>2.2</v>
      </c>
      <c r="I1217" s="268"/>
      <c r="J1217" s="311"/>
      <c r="K1217" s="311"/>
      <c r="L1217" s="139"/>
      <c r="M1217" s="141"/>
      <c r="N1217" s="142"/>
      <c r="O1217" s="142"/>
      <c r="P1217" s="142"/>
      <c r="Q1217" s="142"/>
      <c r="R1217" s="142"/>
      <c r="S1217" s="142"/>
      <c r="T1217" s="143"/>
      <c r="AT1217" s="140" t="s">
        <v>179</v>
      </c>
      <c r="AU1217" s="140" t="s">
        <v>78</v>
      </c>
      <c r="AV1217" s="14" t="s">
        <v>78</v>
      </c>
      <c r="AW1217" s="14" t="s">
        <v>30</v>
      </c>
      <c r="AX1217" s="14" t="s">
        <v>68</v>
      </c>
      <c r="AY1217" s="140" t="s">
        <v>168</v>
      </c>
    </row>
    <row r="1218" spans="1:51" s="14" customFormat="1" ht="12">
      <c r="A1218" s="311"/>
      <c r="B1218" s="312"/>
      <c r="C1218" s="311"/>
      <c r="D1218" s="308" t="s">
        <v>179</v>
      </c>
      <c r="E1218" s="313" t="s">
        <v>3</v>
      </c>
      <c r="F1218" s="314" t="s">
        <v>2973</v>
      </c>
      <c r="G1218" s="311"/>
      <c r="H1218" s="315">
        <v>4.5</v>
      </c>
      <c r="I1218" s="268"/>
      <c r="J1218" s="311"/>
      <c r="K1218" s="311"/>
      <c r="L1218" s="139"/>
      <c r="M1218" s="141"/>
      <c r="N1218" s="142"/>
      <c r="O1218" s="142"/>
      <c r="P1218" s="142"/>
      <c r="Q1218" s="142"/>
      <c r="R1218" s="142"/>
      <c r="S1218" s="142"/>
      <c r="T1218" s="143"/>
      <c r="AT1218" s="140" t="s">
        <v>179</v>
      </c>
      <c r="AU1218" s="140" t="s">
        <v>78</v>
      </c>
      <c r="AV1218" s="14" t="s">
        <v>78</v>
      </c>
      <c r="AW1218" s="14" t="s">
        <v>30</v>
      </c>
      <c r="AX1218" s="14" t="s">
        <v>68</v>
      </c>
      <c r="AY1218" s="140" t="s">
        <v>168</v>
      </c>
    </row>
    <row r="1219" spans="1:51" s="15" customFormat="1" ht="12">
      <c r="A1219" s="316"/>
      <c r="B1219" s="317"/>
      <c r="C1219" s="316"/>
      <c r="D1219" s="308" t="s">
        <v>179</v>
      </c>
      <c r="E1219" s="318" t="s">
        <v>3</v>
      </c>
      <c r="F1219" s="319" t="s">
        <v>186</v>
      </c>
      <c r="G1219" s="316"/>
      <c r="H1219" s="320">
        <v>6.7</v>
      </c>
      <c r="I1219" s="269"/>
      <c r="J1219" s="316"/>
      <c r="K1219" s="316"/>
      <c r="L1219" s="144"/>
      <c r="M1219" s="146"/>
      <c r="N1219" s="147"/>
      <c r="O1219" s="147"/>
      <c r="P1219" s="147"/>
      <c r="Q1219" s="147"/>
      <c r="R1219" s="147"/>
      <c r="S1219" s="147"/>
      <c r="T1219" s="148"/>
      <c r="AT1219" s="145" t="s">
        <v>179</v>
      </c>
      <c r="AU1219" s="145" t="s">
        <v>78</v>
      </c>
      <c r="AV1219" s="15" t="s">
        <v>175</v>
      </c>
      <c r="AW1219" s="15" t="s">
        <v>30</v>
      </c>
      <c r="AX1219" s="15" t="s">
        <v>76</v>
      </c>
      <c r="AY1219" s="145" t="s">
        <v>168</v>
      </c>
    </row>
    <row r="1220" spans="1:63" s="12" customFormat="1" ht="22.9" customHeight="1">
      <c r="A1220" s="291"/>
      <c r="B1220" s="292"/>
      <c r="C1220" s="291"/>
      <c r="D1220" s="293" t="s">
        <v>67</v>
      </c>
      <c r="E1220" s="296" t="s">
        <v>2018</v>
      </c>
      <c r="F1220" s="296" t="s">
        <v>2019</v>
      </c>
      <c r="G1220" s="291"/>
      <c r="H1220" s="291"/>
      <c r="I1220" s="271"/>
      <c r="J1220" s="297">
        <f>BK1220</f>
        <v>0</v>
      </c>
      <c r="K1220" s="291"/>
      <c r="L1220" s="118"/>
      <c r="M1220" s="120"/>
      <c r="N1220" s="121"/>
      <c r="O1220" s="121"/>
      <c r="P1220" s="122">
        <f>SUM(P1221:P1257)</f>
        <v>77.861925</v>
      </c>
      <c r="Q1220" s="121"/>
      <c r="R1220" s="122">
        <f>SUM(R1221:R1257)</f>
        <v>0.35297406</v>
      </c>
      <c r="S1220" s="121"/>
      <c r="T1220" s="123">
        <f>SUM(T1221:T1257)</f>
        <v>0</v>
      </c>
      <c r="AR1220" s="119" t="s">
        <v>78</v>
      </c>
      <c r="AT1220" s="124" t="s">
        <v>67</v>
      </c>
      <c r="AU1220" s="124" t="s">
        <v>76</v>
      </c>
      <c r="AY1220" s="119" t="s">
        <v>168</v>
      </c>
      <c r="BK1220" s="125">
        <f>SUM(BK1221:BK1257)</f>
        <v>0</v>
      </c>
    </row>
    <row r="1221" spans="1:65" s="2" customFormat="1" ht="16.5" customHeight="1">
      <c r="A1221" s="273"/>
      <c r="B1221" s="276"/>
      <c r="C1221" s="298" t="s">
        <v>1680</v>
      </c>
      <c r="D1221" s="298" t="s">
        <v>170</v>
      </c>
      <c r="E1221" s="299" t="s">
        <v>2982</v>
      </c>
      <c r="F1221" s="300" t="s">
        <v>2983</v>
      </c>
      <c r="G1221" s="301" t="s">
        <v>263</v>
      </c>
      <c r="H1221" s="302">
        <v>346.053</v>
      </c>
      <c r="I1221" s="266"/>
      <c r="J1221" s="303">
        <f>ROUND(I1221*H1221,2)</f>
        <v>0</v>
      </c>
      <c r="K1221" s="300" t="s">
        <v>174</v>
      </c>
      <c r="L1221" s="32"/>
      <c r="M1221" s="126" t="s">
        <v>3</v>
      </c>
      <c r="N1221" s="127" t="s">
        <v>39</v>
      </c>
      <c r="O1221" s="128">
        <v>0.033</v>
      </c>
      <c r="P1221" s="128">
        <f>O1221*H1221</f>
        <v>11.419749000000001</v>
      </c>
      <c r="Q1221" s="128">
        <v>0.00074</v>
      </c>
      <c r="R1221" s="128">
        <f>Q1221*H1221</f>
        <v>0.25607922</v>
      </c>
      <c r="S1221" s="128">
        <v>0</v>
      </c>
      <c r="T1221" s="129">
        <f>S1221*H1221</f>
        <v>0</v>
      </c>
      <c r="U1221" s="31"/>
      <c r="V1221" s="31"/>
      <c r="W1221" s="31"/>
      <c r="X1221" s="31"/>
      <c r="Y1221" s="31"/>
      <c r="Z1221" s="31"/>
      <c r="AA1221" s="31"/>
      <c r="AB1221" s="31"/>
      <c r="AC1221" s="31"/>
      <c r="AD1221" s="31"/>
      <c r="AE1221" s="31"/>
      <c r="AR1221" s="130" t="s">
        <v>323</v>
      </c>
      <c r="AT1221" s="130" t="s">
        <v>170</v>
      </c>
      <c r="AU1221" s="130" t="s">
        <v>78</v>
      </c>
      <c r="AY1221" s="19" t="s">
        <v>168</v>
      </c>
      <c r="BE1221" s="131">
        <f>IF(N1221="základní",J1221,0)</f>
        <v>0</v>
      </c>
      <c r="BF1221" s="131">
        <f>IF(N1221="snížená",J1221,0)</f>
        <v>0</v>
      </c>
      <c r="BG1221" s="131">
        <f>IF(N1221="zákl. přenesená",J1221,0)</f>
        <v>0</v>
      </c>
      <c r="BH1221" s="131">
        <f>IF(N1221="sníž. přenesená",J1221,0)</f>
        <v>0</v>
      </c>
      <c r="BI1221" s="131">
        <f>IF(N1221="nulová",J1221,0)</f>
        <v>0</v>
      </c>
      <c r="BJ1221" s="19" t="s">
        <v>76</v>
      </c>
      <c r="BK1221" s="131">
        <f>ROUND(I1221*H1221,2)</f>
        <v>0</v>
      </c>
      <c r="BL1221" s="19" t="s">
        <v>323</v>
      </c>
      <c r="BM1221" s="130" t="s">
        <v>2984</v>
      </c>
    </row>
    <row r="1222" spans="1:47" s="2" customFormat="1" ht="12">
      <c r="A1222" s="273"/>
      <c r="B1222" s="276"/>
      <c r="C1222" s="273"/>
      <c r="D1222" s="304" t="s">
        <v>177</v>
      </c>
      <c r="E1222" s="273"/>
      <c r="F1222" s="305" t="s">
        <v>2985</v>
      </c>
      <c r="G1222" s="273"/>
      <c r="H1222" s="273"/>
      <c r="I1222" s="263"/>
      <c r="J1222" s="273"/>
      <c r="K1222" s="273"/>
      <c r="L1222" s="32"/>
      <c r="M1222" s="132"/>
      <c r="N1222" s="133"/>
      <c r="O1222" s="50"/>
      <c r="P1222" s="50"/>
      <c r="Q1222" s="50"/>
      <c r="R1222" s="50"/>
      <c r="S1222" s="50"/>
      <c r="T1222" s="51"/>
      <c r="U1222" s="31"/>
      <c r="V1222" s="31"/>
      <c r="W1222" s="31"/>
      <c r="X1222" s="31"/>
      <c r="Y1222" s="31"/>
      <c r="Z1222" s="31"/>
      <c r="AA1222" s="31"/>
      <c r="AB1222" s="31"/>
      <c r="AC1222" s="31"/>
      <c r="AD1222" s="31"/>
      <c r="AE1222" s="31"/>
      <c r="AT1222" s="19" t="s">
        <v>177</v>
      </c>
      <c r="AU1222" s="19" t="s">
        <v>78</v>
      </c>
    </row>
    <row r="1223" spans="1:65" s="2" customFormat="1" ht="16.5" customHeight="1">
      <c r="A1223" s="273"/>
      <c r="B1223" s="276"/>
      <c r="C1223" s="298" t="s">
        <v>1684</v>
      </c>
      <c r="D1223" s="298" t="s">
        <v>170</v>
      </c>
      <c r="E1223" s="299" t="s">
        <v>2986</v>
      </c>
      <c r="F1223" s="300" t="s">
        <v>2987</v>
      </c>
      <c r="G1223" s="301" t="s">
        <v>263</v>
      </c>
      <c r="H1223" s="302">
        <v>346.053</v>
      </c>
      <c r="I1223" s="266"/>
      <c r="J1223" s="303">
        <f>ROUND(I1223*H1223,2)</f>
        <v>0</v>
      </c>
      <c r="K1223" s="300" t="s">
        <v>174</v>
      </c>
      <c r="L1223" s="32"/>
      <c r="M1223" s="126" t="s">
        <v>3</v>
      </c>
      <c r="N1223" s="127" t="s">
        <v>39</v>
      </c>
      <c r="O1223" s="128">
        <v>0.192</v>
      </c>
      <c r="P1223" s="128">
        <f>O1223*H1223</f>
        <v>66.442176</v>
      </c>
      <c r="Q1223" s="128">
        <v>0.00028</v>
      </c>
      <c r="R1223" s="128">
        <f>Q1223*H1223</f>
        <v>0.09689484</v>
      </c>
      <c r="S1223" s="128">
        <v>0</v>
      </c>
      <c r="T1223" s="129">
        <f>S1223*H1223</f>
        <v>0</v>
      </c>
      <c r="U1223" s="31"/>
      <c r="V1223" s="31"/>
      <c r="W1223" s="31"/>
      <c r="X1223" s="31"/>
      <c r="Y1223" s="31"/>
      <c r="Z1223" s="31"/>
      <c r="AA1223" s="31"/>
      <c r="AB1223" s="31"/>
      <c r="AC1223" s="31"/>
      <c r="AD1223" s="31"/>
      <c r="AE1223" s="31"/>
      <c r="AR1223" s="130" t="s">
        <v>323</v>
      </c>
      <c r="AT1223" s="130" t="s">
        <v>170</v>
      </c>
      <c r="AU1223" s="130" t="s">
        <v>78</v>
      </c>
      <c r="AY1223" s="19" t="s">
        <v>168</v>
      </c>
      <c r="BE1223" s="131">
        <f>IF(N1223="základní",J1223,0)</f>
        <v>0</v>
      </c>
      <c r="BF1223" s="131">
        <f>IF(N1223="snížená",J1223,0)</f>
        <v>0</v>
      </c>
      <c r="BG1223" s="131">
        <f>IF(N1223="zákl. přenesená",J1223,0)</f>
        <v>0</v>
      </c>
      <c r="BH1223" s="131">
        <f>IF(N1223="sníž. přenesená",J1223,0)</f>
        <v>0</v>
      </c>
      <c r="BI1223" s="131">
        <f>IF(N1223="nulová",J1223,0)</f>
        <v>0</v>
      </c>
      <c r="BJ1223" s="19" t="s">
        <v>76</v>
      </c>
      <c r="BK1223" s="131">
        <f>ROUND(I1223*H1223,2)</f>
        <v>0</v>
      </c>
      <c r="BL1223" s="19" t="s">
        <v>323</v>
      </c>
      <c r="BM1223" s="130" t="s">
        <v>2988</v>
      </c>
    </row>
    <row r="1224" spans="1:47" s="2" customFormat="1" ht="12">
      <c r="A1224" s="273"/>
      <c r="B1224" s="276"/>
      <c r="C1224" s="273"/>
      <c r="D1224" s="304" t="s">
        <v>177</v>
      </c>
      <c r="E1224" s="273"/>
      <c r="F1224" s="305" t="s">
        <v>2989</v>
      </c>
      <c r="G1224" s="273"/>
      <c r="H1224" s="273"/>
      <c r="I1224" s="263"/>
      <c r="J1224" s="273"/>
      <c r="K1224" s="273"/>
      <c r="L1224" s="32"/>
      <c r="M1224" s="132"/>
      <c r="N1224" s="133"/>
      <c r="O1224" s="50"/>
      <c r="P1224" s="50"/>
      <c r="Q1224" s="50"/>
      <c r="R1224" s="50"/>
      <c r="S1224" s="50"/>
      <c r="T1224" s="51"/>
      <c r="U1224" s="31"/>
      <c r="V1224" s="31"/>
      <c r="W1224" s="31"/>
      <c r="X1224" s="31"/>
      <c r="Y1224" s="31"/>
      <c r="Z1224" s="31"/>
      <c r="AA1224" s="31"/>
      <c r="AB1224" s="31"/>
      <c r="AC1224" s="31"/>
      <c r="AD1224" s="31"/>
      <c r="AE1224" s="31"/>
      <c r="AT1224" s="19" t="s">
        <v>177</v>
      </c>
      <c r="AU1224" s="19" t="s">
        <v>78</v>
      </c>
    </row>
    <row r="1225" spans="1:51" s="13" customFormat="1" ht="12">
      <c r="A1225" s="306"/>
      <c r="B1225" s="307"/>
      <c r="C1225" s="306"/>
      <c r="D1225" s="308" t="s">
        <v>179</v>
      </c>
      <c r="E1225" s="309" t="s">
        <v>3</v>
      </c>
      <c r="F1225" s="310" t="s">
        <v>2093</v>
      </c>
      <c r="G1225" s="306"/>
      <c r="H1225" s="309" t="s">
        <v>3</v>
      </c>
      <c r="I1225" s="267"/>
      <c r="J1225" s="306"/>
      <c r="K1225" s="306"/>
      <c r="L1225" s="134"/>
      <c r="M1225" s="136"/>
      <c r="N1225" s="137"/>
      <c r="O1225" s="137"/>
      <c r="P1225" s="137"/>
      <c r="Q1225" s="137"/>
      <c r="R1225" s="137"/>
      <c r="S1225" s="137"/>
      <c r="T1225" s="138"/>
      <c r="AT1225" s="135" t="s">
        <v>179</v>
      </c>
      <c r="AU1225" s="135" t="s">
        <v>78</v>
      </c>
      <c r="AV1225" s="13" t="s">
        <v>76</v>
      </c>
      <c r="AW1225" s="13" t="s">
        <v>30</v>
      </c>
      <c r="AX1225" s="13" t="s">
        <v>68</v>
      </c>
      <c r="AY1225" s="135" t="s">
        <v>168</v>
      </c>
    </row>
    <row r="1226" spans="1:51" s="13" customFormat="1" ht="12">
      <c r="A1226" s="306"/>
      <c r="B1226" s="307"/>
      <c r="C1226" s="306"/>
      <c r="D1226" s="308" t="s">
        <v>179</v>
      </c>
      <c r="E1226" s="309" t="s">
        <v>3</v>
      </c>
      <c r="F1226" s="310" t="s">
        <v>2990</v>
      </c>
      <c r="G1226" s="306"/>
      <c r="H1226" s="309" t="s">
        <v>3</v>
      </c>
      <c r="I1226" s="267"/>
      <c r="J1226" s="306"/>
      <c r="K1226" s="306"/>
      <c r="L1226" s="134"/>
      <c r="M1226" s="136"/>
      <c r="N1226" s="137"/>
      <c r="O1226" s="137"/>
      <c r="P1226" s="137"/>
      <c r="Q1226" s="137"/>
      <c r="R1226" s="137"/>
      <c r="S1226" s="137"/>
      <c r="T1226" s="138"/>
      <c r="AT1226" s="135" t="s">
        <v>179</v>
      </c>
      <c r="AU1226" s="135" t="s">
        <v>78</v>
      </c>
      <c r="AV1226" s="13" t="s">
        <v>76</v>
      </c>
      <c r="AW1226" s="13" t="s">
        <v>30</v>
      </c>
      <c r="AX1226" s="13" t="s">
        <v>68</v>
      </c>
      <c r="AY1226" s="135" t="s">
        <v>168</v>
      </c>
    </row>
    <row r="1227" spans="1:51" s="14" customFormat="1" ht="12">
      <c r="A1227" s="311"/>
      <c r="B1227" s="312"/>
      <c r="C1227" s="311"/>
      <c r="D1227" s="308" t="s">
        <v>179</v>
      </c>
      <c r="E1227" s="313" t="s">
        <v>3</v>
      </c>
      <c r="F1227" s="314" t="s">
        <v>2991</v>
      </c>
      <c r="G1227" s="311"/>
      <c r="H1227" s="315">
        <v>93.005</v>
      </c>
      <c r="I1227" s="268"/>
      <c r="J1227" s="311"/>
      <c r="K1227" s="311"/>
      <c r="L1227" s="139"/>
      <c r="M1227" s="141"/>
      <c r="N1227" s="142"/>
      <c r="O1227" s="142"/>
      <c r="P1227" s="142"/>
      <c r="Q1227" s="142"/>
      <c r="R1227" s="142"/>
      <c r="S1227" s="142"/>
      <c r="T1227" s="143"/>
      <c r="AT1227" s="140" t="s">
        <v>179</v>
      </c>
      <c r="AU1227" s="140" t="s">
        <v>78</v>
      </c>
      <c r="AV1227" s="14" t="s">
        <v>78</v>
      </c>
      <c r="AW1227" s="14" t="s">
        <v>30</v>
      </c>
      <c r="AX1227" s="14" t="s">
        <v>68</v>
      </c>
      <c r="AY1227" s="140" t="s">
        <v>168</v>
      </c>
    </row>
    <row r="1228" spans="1:51" s="13" customFormat="1" ht="12">
      <c r="A1228" s="306"/>
      <c r="B1228" s="307"/>
      <c r="C1228" s="306"/>
      <c r="D1228" s="308" t="s">
        <v>179</v>
      </c>
      <c r="E1228" s="309" t="s">
        <v>3</v>
      </c>
      <c r="F1228" s="310" t="s">
        <v>2992</v>
      </c>
      <c r="G1228" s="306"/>
      <c r="H1228" s="309" t="s">
        <v>3</v>
      </c>
      <c r="I1228" s="267"/>
      <c r="J1228" s="306"/>
      <c r="K1228" s="306"/>
      <c r="L1228" s="134"/>
      <c r="M1228" s="136"/>
      <c r="N1228" s="137"/>
      <c r="O1228" s="137"/>
      <c r="P1228" s="137"/>
      <c r="Q1228" s="137"/>
      <c r="R1228" s="137"/>
      <c r="S1228" s="137"/>
      <c r="T1228" s="138"/>
      <c r="AT1228" s="135" t="s">
        <v>179</v>
      </c>
      <c r="AU1228" s="135" t="s">
        <v>78</v>
      </c>
      <c r="AV1228" s="13" t="s">
        <v>76</v>
      </c>
      <c r="AW1228" s="13" t="s">
        <v>30</v>
      </c>
      <c r="AX1228" s="13" t="s">
        <v>68</v>
      </c>
      <c r="AY1228" s="135" t="s">
        <v>168</v>
      </c>
    </row>
    <row r="1229" spans="1:51" s="13" customFormat="1" ht="12">
      <c r="A1229" s="306"/>
      <c r="B1229" s="307"/>
      <c r="C1229" s="306"/>
      <c r="D1229" s="308" t="s">
        <v>179</v>
      </c>
      <c r="E1229" s="309" t="s">
        <v>3</v>
      </c>
      <c r="F1229" s="310" t="s">
        <v>2184</v>
      </c>
      <c r="G1229" s="306"/>
      <c r="H1229" s="309" t="s">
        <v>3</v>
      </c>
      <c r="I1229" s="267"/>
      <c r="J1229" s="306"/>
      <c r="K1229" s="306"/>
      <c r="L1229" s="134"/>
      <c r="M1229" s="136"/>
      <c r="N1229" s="137"/>
      <c r="O1229" s="137"/>
      <c r="P1229" s="137"/>
      <c r="Q1229" s="137"/>
      <c r="R1229" s="137"/>
      <c r="S1229" s="137"/>
      <c r="T1229" s="138"/>
      <c r="AT1229" s="135" t="s">
        <v>179</v>
      </c>
      <c r="AU1229" s="135" t="s">
        <v>78</v>
      </c>
      <c r="AV1229" s="13" t="s">
        <v>76</v>
      </c>
      <c r="AW1229" s="13" t="s">
        <v>30</v>
      </c>
      <c r="AX1229" s="13" t="s">
        <v>68</v>
      </c>
      <c r="AY1229" s="135" t="s">
        <v>168</v>
      </c>
    </row>
    <row r="1230" spans="1:51" s="14" customFormat="1" ht="12">
      <c r="A1230" s="311"/>
      <c r="B1230" s="312"/>
      <c r="C1230" s="311"/>
      <c r="D1230" s="308" t="s">
        <v>179</v>
      </c>
      <c r="E1230" s="313" t="s">
        <v>3</v>
      </c>
      <c r="F1230" s="314" t="s">
        <v>2399</v>
      </c>
      <c r="G1230" s="311"/>
      <c r="H1230" s="315">
        <v>41.123</v>
      </c>
      <c r="I1230" s="268"/>
      <c r="J1230" s="311"/>
      <c r="K1230" s="311"/>
      <c r="L1230" s="139"/>
      <c r="M1230" s="141"/>
      <c r="N1230" s="142"/>
      <c r="O1230" s="142"/>
      <c r="P1230" s="142"/>
      <c r="Q1230" s="142"/>
      <c r="R1230" s="142"/>
      <c r="S1230" s="142"/>
      <c r="T1230" s="143"/>
      <c r="AT1230" s="140" t="s">
        <v>179</v>
      </c>
      <c r="AU1230" s="140" t="s">
        <v>78</v>
      </c>
      <c r="AV1230" s="14" t="s">
        <v>78</v>
      </c>
      <c r="AW1230" s="14" t="s">
        <v>30</v>
      </c>
      <c r="AX1230" s="14" t="s">
        <v>68</v>
      </c>
      <c r="AY1230" s="140" t="s">
        <v>168</v>
      </c>
    </row>
    <row r="1231" spans="1:51" s="14" customFormat="1" ht="12">
      <c r="A1231" s="311"/>
      <c r="B1231" s="312"/>
      <c r="C1231" s="311"/>
      <c r="D1231" s="308" t="s">
        <v>179</v>
      </c>
      <c r="E1231" s="313" t="s">
        <v>3</v>
      </c>
      <c r="F1231" s="314" t="s">
        <v>2402</v>
      </c>
      <c r="G1231" s="311"/>
      <c r="H1231" s="315">
        <v>1.053</v>
      </c>
      <c r="I1231" s="268"/>
      <c r="J1231" s="311"/>
      <c r="K1231" s="311"/>
      <c r="L1231" s="139"/>
      <c r="M1231" s="141"/>
      <c r="N1231" s="142"/>
      <c r="O1231" s="142"/>
      <c r="P1231" s="142"/>
      <c r="Q1231" s="142"/>
      <c r="R1231" s="142"/>
      <c r="S1231" s="142"/>
      <c r="T1231" s="143"/>
      <c r="AT1231" s="140" t="s">
        <v>179</v>
      </c>
      <c r="AU1231" s="140" t="s">
        <v>78</v>
      </c>
      <c r="AV1231" s="14" t="s">
        <v>78</v>
      </c>
      <c r="AW1231" s="14" t="s">
        <v>30</v>
      </c>
      <c r="AX1231" s="14" t="s">
        <v>68</v>
      </c>
      <c r="AY1231" s="140" t="s">
        <v>168</v>
      </c>
    </row>
    <row r="1232" spans="1:51" s="14" customFormat="1" ht="12">
      <c r="A1232" s="311"/>
      <c r="B1232" s="312"/>
      <c r="C1232" s="311"/>
      <c r="D1232" s="308" t="s">
        <v>179</v>
      </c>
      <c r="E1232" s="313" t="s">
        <v>3</v>
      </c>
      <c r="F1232" s="314" t="s">
        <v>2403</v>
      </c>
      <c r="G1232" s="311"/>
      <c r="H1232" s="315">
        <v>1.339</v>
      </c>
      <c r="I1232" s="268"/>
      <c r="J1232" s="311"/>
      <c r="K1232" s="311"/>
      <c r="L1232" s="139"/>
      <c r="M1232" s="141"/>
      <c r="N1232" s="142"/>
      <c r="O1232" s="142"/>
      <c r="P1232" s="142"/>
      <c r="Q1232" s="142"/>
      <c r="R1232" s="142"/>
      <c r="S1232" s="142"/>
      <c r="T1232" s="143"/>
      <c r="AT1232" s="140" t="s">
        <v>179</v>
      </c>
      <c r="AU1232" s="140" t="s">
        <v>78</v>
      </c>
      <c r="AV1232" s="14" t="s">
        <v>78</v>
      </c>
      <c r="AW1232" s="14" t="s">
        <v>30</v>
      </c>
      <c r="AX1232" s="14" t="s">
        <v>68</v>
      </c>
      <c r="AY1232" s="140" t="s">
        <v>168</v>
      </c>
    </row>
    <row r="1233" spans="1:51" s="13" customFormat="1" ht="12">
      <c r="A1233" s="306"/>
      <c r="B1233" s="307"/>
      <c r="C1233" s="306"/>
      <c r="D1233" s="308" t="s">
        <v>179</v>
      </c>
      <c r="E1233" s="309" t="s">
        <v>3</v>
      </c>
      <c r="F1233" s="310" t="s">
        <v>2345</v>
      </c>
      <c r="G1233" s="306"/>
      <c r="H1233" s="309" t="s">
        <v>3</v>
      </c>
      <c r="I1233" s="267"/>
      <c r="J1233" s="306"/>
      <c r="K1233" s="306"/>
      <c r="L1233" s="134"/>
      <c r="M1233" s="136"/>
      <c r="N1233" s="137"/>
      <c r="O1233" s="137"/>
      <c r="P1233" s="137"/>
      <c r="Q1233" s="137"/>
      <c r="R1233" s="137"/>
      <c r="S1233" s="137"/>
      <c r="T1233" s="138"/>
      <c r="AT1233" s="135" t="s">
        <v>179</v>
      </c>
      <c r="AU1233" s="135" t="s">
        <v>78</v>
      </c>
      <c r="AV1233" s="13" t="s">
        <v>76</v>
      </c>
      <c r="AW1233" s="13" t="s">
        <v>30</v>
      </c>
      <c r="AX1233" s="13" t="s">
        <v>68</v>
      </c>
      <c r="AY1233" s="135" t="s">
        <v>168</v>
      </c>
    </row>
    <row r="1234" spans="1:51" s="14" customFormat="1" ht="12">
      <c r="A1234" s="311"/>
      <c r="B1234" s="312"/>
      <c r="C1234" s="311"/>
      <c r="D1234" s="308" t="s">
        <v>179</v>
      </c>
      <c r="E1234" s="313" t="s">
        <v>3</v>
      </c>
      <c r="F1234" s="314" t="s">
        <v>2406</v>
      </c>
      <c r="G1234" s="311"/>
      <c r="H1234" s="315">
        <v>36.654</v>
      </c>
      <c r="I1234" s="268"/>
      <c r="J1234" s="311"/>
      <c r="K1234" s="311"/>
      <c r="L1234" s="139"/>
      <c r="M1234" s="141"/>
      <c r="N1234" s="142"/>
      <c r="O1234" s="142"/>
      <c r="P1234" s="142"/>
      <c r="Q1234" s="142"/>
      <c r="R1234" s="142"/>
      <c r="S1234" s="142"/>
      <c r="T1234" s="143"/>
      <c r="AT1234" s="140" t="s">
        <v>179</v>
      </c>
      <c r="AU1234" s="140" t="s">
        <v>78</v>
      </c>
      <c r="AV1234" s="14" t="s">
        <v>78</v>
      </c>
      <c r="AW1234" s="14" t="s">
        <v>30</v>
      </c>
      <c r="AX1234" s="14" t="s">
        <v>68</v>
      </c>
      <c r="AY1234" s="140" t="s">
        <v>168</v>
      </c>
    </row>
    <row r="1235" spans="1:51" s="13" customFormat="1" ht="12">
      <c r="A1235" s="306"/>
      <c r="B1235" s="307"/>
      <c r="C1235" s="306"/>
      <c r="D1235" s="308" t="s">
        <v>179</v>
      </c>
      <c r="E1235" s="309" t="s">
        <v>3</v>
      </c>
      <c r="F1235" s="310" t="s">
        <v>2349</v>
      </c>
      <c r="G1235" s="306"/>
      <c r="H1235" s="309" t="s">
        <v>3</v>
      </c>
      <c r="I1235" s="267"/>
      <c r="J1235" s="306"/>
      <c r="K1235" s="306"/>
      <c r="L1235" s="134"/>
      <c r="M1235" s="136"/>
      <c r="N1235" s="137"/>
      <c r="O1235" s="137"/>
      <c r="P1235" s="137"/>
      <c r="Q1235" s="137"/>
      <c r="R1235" s="137"/>
      <c r="S1235" s="137"/>
      <c r="T1235" s="138"/>
      <c r="AT1235" s="135" t="s">
        <v>179</v>
      </c>
      <c r="AU1235" s="135" t="s">
        <v>78</v>
      </c>
      <c r="AV1235" s="13" t="s">
        <v>76</v>
      </c>
      <c r="AW1235" s="13" t="s">
        <v>30</v>
      </c>
      <c r="AX1235" s="13" t="s">
        <v>68</v>
      </c>
      <c r="AY1235" s="135" t="s">
        <v>168</v>
      </c>
    </row>
    <row r="1236" spans="1:51" s="14" customFormat="1" ht="12">
      <c r="A1236" s="311"/>
      <c r="B1236" s="312"/>
      <c r="C1236" s="311"/>
      <c r="D1236" s="308" t="s">
        <v>179</v>
      </c>
      <c r="E1236" s="313" t="s">
        <v>3</v>
      </c>
      <c r="F1236" s="314" t="s">
        <v>2409</v>
      </c>
      <c r="G1236" s="311"/>
      <c r="H1236" s="315">
        <v>29.766</v>
      </c>
      <c r="I1236" s="268"/>
      <c r="J1236" s="311"/>
      <c r="K1236" s="311"/>
      <c r="L1236" s="139"/>
      <c r="M1236" s="141"/>
      <c r="N1236" s="142"/>
      <c r="O1236" s="142"/>
      <c r="P1236" s="142"/>
      <c r="Q1236" s="142"/>
      <c r="R1236" s="142"/>
      <c r="S1236" s="142"/>
      <c r="T1236" s="143"/>
      <c r="AT1236" s="140" t="s">
        <v>179</v>
      </c>
      <c r="AU1236" s="140" t="s">
        <v>78</v>
      </c>
      <c r="AV1236" s="14" t="s">
        <v>78</v>
      </c>
      <c r="AW1236" s="14" t="s">
        <v>30</v>
      </c>
      <c r="AX1236" s="14" t="s">
        <v>68</v>
      </c>
      <c r="AY1236" s="140" t="s">
        <v>168</v>
      </c>
    </row>
    <row r="1237" spans="1:51" s="13" customFormat="1" ht="12">
      <c r="A1237" s="306"/>
      <c r="B1237" s="307"/>
      <c r="C1237" s="306"/>
      <c r="D1237" s="308" t="s">
        <v>179</v>
      </c>
      <c r="E1237" s="309" t="s">
        <v>3</v>
      </c>
      <c r="F1237" s="310" t="s">
        <v>2351</v>
      </c>
      <c r="G1237" s="306"/>
      <c r="H1237" s="309" t="s">
        <v>3</v>
      </c>
      <c r="I1237" s="267"/>
      <c r="J1237" s="306"/>
      <c r="K1237" s="306"/>
      <c r="L1237" s="134"/>
      <c r="M1237" s="136"/>
      <c r="N1237" s="137"/>
      <c r="O1237" s="137"/>
      <c r="P1237" s="137"/>
      <c r="Q1237" s="137"/>
      <c r="R1237" s="137"/>
      <c r="S1237" s="137"/>
      <c r="T1237" s="138"/>
      <c r="AT1237" s="135" t="s">
        <v>179</v>
      </c>
      <c r="AU1237" s="135" t="s">
        <v>78</v>
      </c>
      <c r="AV1237" s="13" t="s">
        <v>76</v>
      </c>
      <c r="AW1237" s="13" t="s">
        <v>30</v>
      </c>
      <c r="AX1237" s="13" t="s">
        <v>68</v>
      </c>
      <c r="AY1237" s="135" t="s">
        <v>168</v>
      </c>
    </row>
    <row r="1238" spans="1:51" s="14" customFormat="1" ht="12">
      <c r="A1238" s="311"/>
      <c r="B1238" s="312"/>
      <c r="C1238" s="311"/>
      <c r="D1238" s="308" t="s">
        <v>179</v>
      </c>
      <c r="E1238" s="313" t="s">
        <v>3</v>
      </c>
      <c r="F1238" s="314" t="s">
        <v>2412</v>
      </c>
      <c r="G1238" s="311"/>
      <c r="H1238" s="315">
        <v>40.426</v>
      </c>
      <c r="I1238" s="268"/>
      <c r="J1238" s="311"/>
      <c r="K1238" s="311"/>
      <c r="L1238" s="139"/>
      <c r="M1238" s="141"/>
      <c r="N1238" s="142"/>
      <c r="O1238" s="142"/>
      <c r="P1238" s="142"/>
      <c r="Q1238" s="142"/>
      <c r="R1238" s="142"/>
      <c r="S1238" s="142"/>
      <c r="T1238" s="143"/>
      <c r="AT1238" s="140" t="s">
        <v>179</v>
      </c>
      <c r="AU1238" s="140" t="s">
        <v>78</v>
      </c>
      <c r="AV1238" s="14" t="s">
        <v>78</v>
      </c>
      <c r="AW1238" s="14" t="s">
        <v>30</v>
      </c>
      <c r="AX1238" s="14" t="s">
        <v>68</v>
      </c>
      <c r="AY1238" s="140" t="s">
        <v>168</v>
      </c>
    </row>
    <row r="1239" spans="1:51" s="14" customFormat="1" ht="12">
      <c r="A1239" s="311"/>
      <c r="B1239" s="312"/>
      <c r="C1239" s="311"/>
      <c r="D1239" s="308" t="s">
        <v>179</v>
      </c>
      <c r="E1239" s="313" t="s">
        <v>3</v>
      </c>
      <c r="F1239" s="314" t="s">
        <v>2413</v>
      </c>
      <c r="G1239" s="311"/>
      <c r="H1239" s="315">
        <v>0.564</v>
      </c>
      <c r="I1239" s="268"/>
      <c r="J1239" s="311"/>
      <c r="K1239" s="311"/>
      <c r="L1239" s="139"/>
      <c r="M1239" s="141"/>
      <c r="N1239" s="142"/>
      <c r="O1239" s="142"/>
      <c r="P1239" s="142"/>
      <c r="Q1239" s="142"/>
      <c r="R1239" s="142"/>
      <c r="S1239" s="142"/>
      <c r="T1239" s="143"/>
      <c r="AT1239" s="140" t="s">
        <v>179</v>
      </c>
      <c r="AU1239" s="140" t="s">
        <v>78</v>
      </c>
      <c r="AV1239" s="14" t="s">
        <v>78</v>
      </c>
      <c r="AW1239" s="14" t="s">
        <v>30</v>
      </c>
      <c r="AX1239" s="14" t="s">
        <v>68</v>
      </c>
      <c r="AY1239" s="140" t="s">
        <v>168</v>
      </c>
    </row>
    <row r="1240" spans="1:51" s="14" customFormat="1" ht="12">
      <c r="A1240" s="311"/>
      <c r="B1240" s="312"/>
      <c r="C1240" s="311"/>
      <c r="D1240" s="308" t="s">
        <v>179</v>
      </c>
      <c r="E1240" s="313" t="s">
        <v>3</v>
      </c>
      <c r="F1240" s="314" t="s">
        <v>2414</v>
      </c>
      <c r="G1240" s="311"/>
      <c r="H1240" s="315">
        <v>0.9</v>
      </c>
      <c r="I1240" s="268"/>
      <c r="J1240" s="311"/>
      <c r="K1240" s="311"/>
      <c r="L1240" s="139"/>
      <c r="M1240" s="141"/>
      <c r="N1240" s="142"/>
      <c r="O1240" s="142"/>
      <c r="P1240" s="142"/>
      <c r="Q1240" s="142"/>
      <c r="R1240" s="142"/>
      <c r="S1240" s="142"/>
      <c r="T1240" s="143"/>
      <c r="AT1240" s="140" t="s">
        <v>179</v>
      </c>
      <c r="AU1240" s="140" t="s">
        <v>78</v>
      </c>
      <c r="AV1240" s="14" t="s">
        <v>78</v>
      </c>
      <c r="AW1240" s="14" t="s">
        <v>30</v>
      </c>
      <c r="AX1240" s="14" t="s">
        <v>68</v>
      </c>
      <c r="AY1240" s="140" t="s">
        <v>168</v>
      </c>
    </row>
    <row r="1241" spans="1:51" s="14" customFormat="1" ht="12">
      <c r="A1241" s="311"/>
      <c r="B1241" s="312"/>
      <c r="C1241" s="311"/>
      <c r="D1241" s="308" t="s">
        <v>179</v>
      </c>
      <c r="E1241" s="313" t="s">
        <v>3</v>
      </c>
      <c r="F1241" s="314" t="s">
        <v>2415</v>
      </c>
      <c r="G1241" s="311"/>
      <c r="H1241" s="315">
        <v>1.2</v>
      </c>
      <c r="I1241" s="268"/>
      <c r="J1241" s="311"/>
      <c r="K1241" s="311"/>
      <c r="L1241" s="139"/>
      <c r="M1241" s="141"/>
      <c r="N1241" s="142"/>
      <c r="O1241" s="142"/>
      <c r="P1241" s="142"/>
      <c r="Q1241" s="142"/>
      <c r="R1241" s="142"/>
      <c r="S1241" s="142"/>
      <c r="T1241" s="143"/>
      <c r="AT1241" s="140" t="s">
        <v>179</v>
      </c>
      <c r="AU1241" s="140" t="s">
        <v>78</v>
      </c>
      <c r="AV1241" s="14" t="s">
        <v>78</v>
      </c>
      <c r="AW1241" s="14" t="s">
        <v>30</v>
      </c>
      <c r="AX1241" s="14" t="s">
        <v>68</v>
      </c>
      <c r="AY1241" s="140" t="s">
        <v>168</v>
      </c>
    </row>
    <row r="1242" spans="1:51" s="14" customFormat="1" ht="12">
      <c r="A1242" s="311"/>
      <c r="B1242" s="312"/>
      <c r="C1242" s="311"/>
      <c r="D1242" s="308" t="s">
        <v>179</v>
      </c>
      <c r="E1242" s="313" t="s">
        <v>3</v>
      </c>
      <c r="F1242" s="314" t="s">
        <v>2416</v>
      </c>
      <c r="G1242" s="311"/>
      <c r="H1242" s="315">
        <v>1.228</v>
      </c>
      <c r="I1242" s="268"/>
      <c r="J1242" s="311"/>
      <c r="K1242" s="311"/>
      <c r="L1242" s="139"/>
      <c r="M1242" s="141"/>
      <c r="N1242" s="142"/>
      <c r="O1242" s="142"/>
      <c r="P1242" s="142"/>
      <c r="Q1242" s="142"/>
      <c r="R1242" s="142"/>
      <c r="S1242" s="142"/>
      <c r="T1242" s="143"/>
      <c r="AT1242" s="140" t="s">
        <v>179</v>
      </c>
      <c r="AU1242" s="140" t="s">
        <v>78</v>
      </c>
      <c r="AV1242" s="14" t="s">
        <v>78</v>
      </c>
      <c r="AW1242" s="14" t="s">
        <v>30</v>
      </c>
      <c r="AX1242" s="14" t="s">
        <v>68</v>
      </c>
      <c r="AY1242" s="140" t="s">
        <v>168</v>
      </c>
    </row>
    <row r="1243" spans="1:51" s="13" customFormat="1" ht="12">
      <c r="A1243" s="306"/>
      <c r="B1243" s="307"/>
      <c r="C1243" s="306"/>
      <c r="D1243" s="308" t="s">
        <v>179</v>
      </c>
      <c r="E1243" s="309" t="s">
        <v>3</v>
      </c>
      <c r="F1243" s="310" t="s">
        <v>2353</v>
      </c>
      <c r="G1243" s="306"/>
      <c r="H1243" s="309" t="s">
        <v>3</v>
      </c>
      <c r="I1243" s="267"/>
      <c r="J1243" s="306"/>
      <c r="K1243" s="306"/>
      <c r="L1243" s="134"/>
      <c r="M1243" s="136"/>
      <c r="N1243" s="137"/>
      <c r="O1243" s="137"/>
      <c r="P1243" s="137"/>
      <c r="Q1243" s="137"/>
      <c r="R1243" s="137"/>
      <c r="S1243" s="137"/>
      <c r="T1243" s="138"/>
      <c r="AT1243" s="135" t="s">
        <v>179</v>
      </c>
      <c r="AU1243" s="135" t="s">
        <v>78</v>
      </c>
      <c r="AV1243" s="13" t="s">
        <v>76</v>
      </c>
      <c r="AW1243" s="13" t="s">
        <v>30</v>
      </c>
      <c r="AX1243" s="13" t="s">
        <v>68</v>
      </c>
      <c r="AY1243" s="135" t="s">
        <v>168</v>
      </c>
    </row>
    <row r="1244" spans="1:51" s="14" customFormat="1" ht="12">
      <c r="A1244" s="311"/>
      <c r="B1244" s="312"/>
      <c r="C1244" s="311"/>
      <c r="D1244" s="308" t="s">
        <v>179</v>
      </c>
      <c r="E1244" s="313" t="s">
        <v>3</v>
      </c>
      <c r="F1244" s="314" t="s">
        <v>2417</v>
      </c>
      <c r="G1244" s="311"/>
      <c r="H1244" s="315">
        <v>25.748</v>
      </c>
      <c r="I1244" s="268"/>
      <c r="J1244" s="311"/>
      <c r="K1244" s="311"/>
      <c r="L1244" s="139"/>
      <c r="M1244" s="141"/>
      <c r="N1244" s="142"/>
      <c r="O1244" s="142"/>
      <c r="P1244" s="142"/>
      <c r="Q1244" s="142"/>
      <c r="R1244" s="142"/>
      <c r="S1244" s="142"/>
      <c r="T1244" s="143"/>
      <c r="AT1244" s="140" t="s">
        <v>179</v>
      </c>
      <c r="AU1244" s="140" t="s">
        <v>78</v>
      </c>
      <c r="AV1244" s="14" t="s">
        <v>78</v>
      </c>
      <c r="AW1244" s="14" t="s">
        <v>30</v>
      </c>
      <c r="AX1244" s="14" t="s">
        <v>68</v>
      </c>
      <c r="AY1244" s="140" t="s">
        <v>168</v>
      </c>
    </row>
    <row r="1245" spans="1:51" s="14" customFormat="1" ht="12">
      <c r="A1245" s="311"/>
      <c r="B1245" s="312"/>
      <c r="C1245" s="311"/>
      <c r="D1245" s="308" t="s">
        <v>179</v>
      </c>
      <c r="E1245" s="313" t="s">
        <v>3</v>
      </c>
      <c r="F1245" s="314" t="s">
        <v>2418</v>
      </c>
      <c r="G1245" s="311"/>
      <c r="H1245" s="315">
        <v>1.263</v>
      </c>
      <c r="I1245" s="268"/>
      <c r="J1245" s="311"/>
      <c r="K1245" s="311"/>
      <c r="L1245" s="139"/>
      <c r="M1245" s="141"/>
      <c r="N1245" s="142"/>
      <c r="O1245" s="142"/>
      <c r="P1245" s="142"/>
      <c r="Q1245" s="142"/>
      <c r="R1245" s="142"/>
      <c r="S1245" s="142"/>
      <c r="T1245" s="143"/>
      <c r="AT1245" s="140" t="s">
        <v>179</v>
      </c>
      <c r="AU1245" s="140" t="s">
        <v>78</v>
      </c>
      <c r="AV1245" s="14" t="s">
        <v>78</v>
      </c>
      <c r="AW1245" s="14" t="s">
        <v>30</v>
      </c>
      <c r="AX1245" s="14" t="s">
        <v>68</v>
      </c>
      <c r="AY1245" s="140" t="s">
        <v>168</v>
      </c>
    </row>
    <row r="1246" spans="1:51" s="14" customFormat="1" ht="12">
      <c r="A1246" s="311"/>
      <c r="B1246" s="312"/>
      <c r="C1246" s="311"/>
      <c r="D1246" s="308" t="s">
        <v>179</v>
      </c>
      <c r="E1246" s="313" t="s">
        <v>3</v>
      </c>
      <c r="F1246" s="314" t="s">
        <v>2414</v>
      </c>
      <c r="G1246" s="311"/>
      <c r="H1246" s="315">
        <v>0.9</v>
      </c>
      <c r="I1246" s="268"/>
      <c r="J1246" s="311"/>
      <c r="K1246" s="311"/>
      <c r="L1246" s="139"/>
      <c r="M1246" s="141"/>
      <c r="N1246" s="142"/>
      <c r="O1246" s="142"/>
      <c r="P1246" s="142"/>
      <c r="Q1246" s="142"/>
      <c r="R1246" s="142"/>
      <c r="S1246" s="142"/>
      <c r="T1246" s="143"/>
      <c r="AT1246" s="140" t="s">
        <v>179</v>
      </c>
      <c r="AU1246" s="140" t="s">
        <v>78</v>
      </c>
      <c r="AV1246" s="14" t="s">
        <v>78</v>
      </c>
      <c r="AW1246" s="14" t="s">
        <v>30</v>
      </c>
      <c r="AX1246" s="14" t="s">
        <v>68</v>
      </c>
      <c r="AY1246" s="140" t="s">
        <v>168</v>
      </c>
    </row>
    <row r="1247" spans="1:51" s="13" customFormat="1" ht="12">
      <c r="A1247" s="306"/>
      <c r="B1247" s="307"/>
      <c r="C1247" s="306"/>
      <c r="D1247" s="308" t="s">
        <v>179</v>
      </c>
      <c r="E1247" s="309" t="s">
        <v>3</v>
      </c>
      <c r="F1247" s="310" t="s">
        <v>2356</v>
      </c>
      <c r="G1247" s="306"/>
      <c r="H1247" s="309" t="s">
        <v>3</v>
      </c>
      <c r="I1247" s="267"/>
      <c r="J1247" s="306"/>
      <c r="K1247" s="306"/>
      <c r="L1247" s="134"/>
      <c r="M1247" s="136"/>
      <c r="N1247" s="137"/>
      <c r="O1247" s="137"/>
      <c r="P1247" s="137"/>
      <c r="Q1247" s="137"/>
      <c r="R1247" s="137"/>
      <c r="S1247" s="137"/>
      <c r="T1247" s="138"/>
      <c r="AT1247" s="135" t="s">
        <v>179</v>
      </c>
      <c r="AU1247" s="135" t="s">
        <v>78</v>
      </c>
      <c r="AV1247" s="13" t="s">
        <v>76</v>
      </c>
      <c r="AW1247" s="13" t="s">
        <v>30</v>
      </c>
      <c r="AX1247" s="13" t="s">
        <v>68</v>
      </c>
      <c r="AY1247" s="135" t="s">
        <v>168</v>
      </c>
    </row>
    <row r="1248" spans="1:51" s="14" customFormat="1" ht="12">
      <c r="A1248" s="311"/>
      <c r="B1248" s="312"/>
      <c r="C1248" s="311"/>
      <c r="D1248" s="308" t="s">
        <v>179</v>
      </c>
      <c r="E1248" s="313" t="s">
        <v>3</v>
      </c>
      <c r="F1248" s="314" t="s">
        <v>2422</v>
      </c>
      <c r="G1248" s="311"/>
      <c r="H1248" s="315">
        <v>22.468</v>
      </c>
      <c r="I1248" s="268"/>
      <c r="J1248" s="311"/>
      <c r="K1248" s="311"/>
      <c r="L1248" s="139"/>
      <c r="M1248" s="141"/>
      <c r="N1248" s="142"/>
      <c r="O1248" s="142"/>
      <c r="P1248" s="142"/>
      <c r="Q1248" s="142"/>
      <c r="R1248" s="142"/>
      <c r="S1248" s="142"/>
      <c r="T1248" s="143"/>
      <c r="AT1248" s="140" t="s">
        <v>179</v>
      </c>
      <c r="AU1248" s="140" t="s">
        <v>78</v>
      </c>
      <c r="AV1248" s="14" t="s">
        <v>78</v>
      </c>
      <c r="AW1248" s="14" t="s">
        <v>30</v>
      </c>
      <c r="AX1248" s="14" t="s">
        <v>68</v>
      </c>
      <c r="AY1248" s="140" t="s">
        <v>168</v>
      </c>
    </row>
    <row r="1249" spans="1:51" s="14" customFormat="1" ht="12">
      <c r="A1249" s="311"/>
      <c r="B1249" s="312"/>
      <c r="C1249" s="311"/>
      <c r="D1249" s="308" t="s">
        <v>179</v>
      </c>
      <c r="E1249" s="313" t="s">
        <v>3</v>
      </c>
      <c r="F1249" s="314" t="s">
        <v>2423</v>
      </c>
      <c r="G1249" s="311"/>
      <c r="H1249" s="315">
        <v>0.882</v>
      </c>
      <c r="I1249" s="268"/>
      <c r="J1249" s="311"/>
      <c r="K1249" s="311"/>
      <c r="L1249" s="139"/>
      <c r="M1249" s="141"/>
      <c r="N1249" s="142"/>
      <c r="O1249" s="142"/>
      <c r="P1249" s="142"/>
      <c r="Q1249" s="142"/>
      <c r="R1249" s="142"/>
      <c r="S1249" s="142"/>
      <c r="T1249" s="143"/>
      <c r="AT1249" s="140" t="s">
        <v>179</v>
      </c>
      <c r="AU1249" s="140" t="s">
        <v>78</v>
      </c>
      <c r="AV1249" s="14" t="s">
        <v>78</v>
      </c>
      <c r="AW1249" s="14" t="s">
        <v>30</v>
      </c>
      <c r="AX1249" s="14" t="s">
        <v>68</v>
      </c>
      <c r="AY1249" s="140" t="s">
        <v>168</v>
      </c>
    </row>
    <row r="1250" spans="1:51" s="14" customFormat="1" ht="12">
      <c r="A1250" s="311"/>
      <c r="B1250" s="312"/>
      <c r="C1250" s="311"/>
      <c r="D1250" s="308" t="s">
        <v>179</v>
      </c>
      <c r="E1250" s="313" t="s">
        <v>3</v>
      </c>
      <c r="F1250" s="314" t="s">
        <v>2424</v>
      </c>
      <c r="G1250" s="311"/>
      <c r="H1250" s="315">
        <v>1.019</v>
      </c>
      <c r="I1250" s="268"/>
      <c r="J1250" s="311"/>
      <c r="K1250" s="311"/>
      <c r="L1250" s="139"/>
      <c r="M1250" s="141"/>
      <c r="N1250" s="142"/>
      <c r="O1250" s="142"/>
      <c r="P1250" s="142"/>
      <c r="Q1250" s="142"/>
      <c r="R1250" s="142"/>
      <c r="S1250" s="142"/>
      <c r="T1250" s="143"/>
      <c r="AT1250" s="140" t="s">
        <v>179</v>
      </c>
      <c r="AU1250" s="140" t="s">
        <v>78</v>
      </c>
      <c r="AV1250" s="14" t="s">
        <v>78</v>
      </c>
      <c r="AW1250" s="14" t="s">
        <v>30</v>
      </c>
      <c r="AX1250" s="14" t="s">
        <v>68</v>
      </c>
      <c r="AY1250" s="140" t="s">
        <v>168</v>
      </c>
    </row>
    <row r="1251" spans="1:51" s="13" customFormat="1" ht="12">
      <c r="A1251" s="306"/>
      <c r="B1251" s="307"/>
      <c r="C1251" s="306"/>
      <c r="D1251" s="308" t="s">
        <v>179</v>
      </c>
      <c r="E1251" s="309" t="s">
        <v>3</v>
      </c>
      <c r="F1251" s="310" t="s">
        <v>2377</v>
      </c>
      <c r="G1251" s="306"/>
      <c r="H1251" s="309" t="s">
        <v>3</v>
      </c>
      <c r="I1251" s="267"/>
      <c r="J1251" s="306"/>
      <c r="K1251" s="306"/>
      <c r="L1251" s="134"/>
      <c r="M1251" s="136"/>
      <c r="N1251" s="137"/>
      <c r="O1251" s="137"/>
      <c r="P1251" s="137"/>
      <c r="Q1251" s="137"/>
      <c r="R1251" s="137"/>
      <c r="S1251" s="137"/>
      <c r="T1251" s="138"/>
      <c r="AT1251" s="135" t="s">
        <v>179</v>
      </c>
      <c r="AU1251" s="135" t="s">
        <v>78</v>
      </c>
      <c r="AV1251" s="13" t="s">
        <v>76</v>
      </c>
      <c r="AW1251" s="13" t="s">
        <v>30</v>
      </c>
      <c r="AX1251" s="13" t="s">
        <v>68</v>
      </c>
      <c r="AY1251" s="135" t="s">
        <v>168</v>
      </c>
    </row>
    <row r="1252" spans="1:51" s="14" customFormat="1" ht="12">
      <c r="A1252" s="311"/>
      <c r="B1252" s="312"/>
      <c r="C1252" s="311"/>
      <c r="D1252" s="308" t="s">
        <v>179</v>
      </c>
      <c r="E1252" s="313" t="s">
        <v>3</v>
      </c>
      <c r="F1252" s="314" t="s">
        <v>2993</v>
      </c>
      <c r="G1252" s="311"/>
      <c r="H1252" s="315">
        <v>23.739</v>
      </c>
      <c r="I1252" s="268"/>
      <c r="J1252" s="311"/>
      <c r="K1252" s="311"/>
      <c r="L1252" s="139"/>
      <c r="M1252" s="141"/>
      <c r="N1252" s="142"/>
      <c r="O1252" s="142"/>
      <c r="P1252" s="142"/>
      <c r="Q1252" s="142"/>
      <c r="R1252" s="142"/>
      <c r="S1252" s="142"/>
      <c r="T1252" s="143"/>
      <c r="AT1252" s="140" t="s">
        <v>179</v>
      </c>
      <c r="AU1252" s="140" t="s">
        <v>78</v>
      </c>
      <c r="AV1252" s="14" t="s">
        <v>78</v>
      </c>
      <c r="AW1252" s="14" t="s">
        <v>30</v>
      </c>
      <c r="AX1252" s="14" t="s">
        <v>68</v>
      </c>
      <c r="AY1252" s="140" t="s">
        <v>168</v>
      </c>
    </row>
    <row r="1253" spans="1:51" s="13" customFormat="1" ht="12">
      <c r="A1253" s="306"/>
      <c r="B1253" s="307"/>
      <c r="C1253" s="306"/>
      <c r="D1253" s="308" t="s">
        <v>179</v>
      </c>
      <c r="E1253" s="309" t="s">
        <v>3</v>
      </c>
      <c r="F1253" s="310" t="s">
        <v>2380</v>
      </c>
      <c r="G1253" s="306"/>
      <c r="H1253" s="309" t="s">
        <v>3</v>
      </c>
      <c r="I1253" s="267"/>
      <c r="J1253" s="306"/>
      <c r="K1253" s="306"/>
      <c r="L1253" s="134"/>
      <c r="M1253" s="136"/>
      <c r="N1253" s="137"/>
      <c r="O1253" s="137"/>
      <c r="P1253" s="137"/>
      <c r="Q1253" s="137"/>
      <c r="R1253" s="137"/>
      <c r="S1253" s="137"/>
      <c r="T1253" s="138"/>
      <c r="AT1253" s="135" t="s">
        <v>179</v>
      </c>
      <c r="AU1253" s="135" t="s">
        <v>78</v>
      </c>
      <c r="AV1253" s="13" t="s">
        <v>76</v>
      </c>
      <c r="AW1253" s="13" t="s">
        <v>30</v>
      </c>
      <c r="AX1253" s="13" t="s">
        <v>68</v>
      </c>
      <c r="AY1253" s="135" t="s">
        <v>168</v>
      </c>
    </row>
    <row r="1254" spans="1:51" s="14" customFormat="1" ht="12">
      <c r="A1254" s="311"/>
      <c r="B1254" s="312"/>
      <c r="C1254" s="311"/>
      <c r="D1254" s="308" t="s">
        <v>179</v>
      </c>
      <c r="E1254" s="313" t="s">
        <v>3</v>
      </c>
      <c r="F1254" s="314" t="s">
        <v>2994</v>
      </c>
      <c r="G1254" s="311"/>
      <c r="H1254" s="315">
        <v>11.05</v>
      </c>
      <c r="I1254" s="268"/>
      <c r="J1254" s="311"/>
      <c r="K1254" s="311"/>
      <c r="L1254" s="139"/>
      <c r="M1254" s="141"/>
      <c r="N1254" s="142"/>
      <c r="O1254" s="142"/>
      <c r="P1254" s="142"/>
      <c r="Q1254" s="142"/>
      <c r="R1254" s="142"/>
      <c r="S1254" s="142"/>
      <c r="T1254" s="143"/>
      <c r="AT1254" s="140" t="s">
        <v>179</v>
      </c>
      <c r="AU1254" s="140" t="s">
        <v>78</v>
      </c>
      <c r="AV1254" s="14" t="s">
        <v>78</v>
      </c>
      <c r="AW1254" s="14" t="s">
        <v>30</v>
      </c>
      <c r="AX1254" s="14" t="s">
        <v>68</v>
      </c>
      <c r="AY1254" s="140" t="s">
        <v>168</v>
      </c>
    </row>
    <row r="1255" spans="1:51" s="13" customFormat="1" ht="12">
      <c r="A1255" s="306"/>
      <c r="B1255" s="307"/>
      <c r="C1255" s="306"/>
      <c r="D1255" s="308" t="s">
        <v>179</v>
      </c>
      <c r="E1255" s="309" t="s">
        <v>3</v>
      </c>
      <c r="F1255" s="310" t="s">
        <v>2382</v>
      </c>
      <c r="G1255" s="306"/>
      <c r="H1255" s="309" t="s">
        <v>3</v>
      </c>
      <c r="I1255" s="267"/>
      <c r="J1255" s="306"/>
      <c r="K1255" s="306"/>
      <c r="L1255" s="134"/>
      <c r="M1255" s="136"/>
      <c r="N1255" s="137"/>
      <c r="O1255" s="137"/>
      <c r="P1255" s="137"/>
      <c r="Q1255" s="137"/>
      <c r="R1255" s="137"/>
      <c r="S1255" s="137"/>
      <c r="T1255" s="138"/>
      <c r="AT1255" s="135" t="s">
        <v>179</v>
      </c>
      <c r="AU1255" s="135" t="s">
        <v>78</v>
      </c>
      <c r="AV1255" s="13" t="s">
        <v>76</v>
      </c>
      <c r="AW1255" s="13" t="s">
        <v>30</v>
      </c>
      <c r="AX1255" s="13" t="s">
        <v>68</v>
      </c>
      <c r="AY1255" s="135" t="s">
        <v>168</v>
      </c>
    </row>
    <row r="1256" spans="1:51" s="14" customFormat="1" ht="12">
      <c r="A1256" s="311"/>
      <c r="B1256" s="312"/>
      <c r="C1256" s="311"/>
      <c r="D1256" s="308" t="s">
        <v>179</v>
      </c>
      <c r="E1256" s="313" t="s">
        <v>3</v>
      </c>
      <c r="F1256" s="314" t="s">
        <v>2995</v>
      </c>
      <c r="G1256" s="311"/>
      <c r="H1256" s="315">
        <v>11.726</v>
      </c>
      <c r="I1256" s="268"/>
      <c r="J1256" s="311"/>
      <c r="K1256" s="311"/>
      <c r="L1256" s="139"/>
      <c r="M1256" s="141"/>
      <c r="N1256" s="142"/>
      <c r="O1256" s="142"/>
      <c r="P1256" s="142"/>
      <c r="Q1256" s="142"/>
      <c r="R1256" s="142"/>
      <c r="S1256" s="142"/>
      <c r="T1256" s="143"/>
      <c r="AT1256" s="140" t="s">
        <v>179</v>
      </c>
      <c r="AU1256" s="140" t="s">
        <v>78</v>
      </c>
      <c r="AV1256" s="14" t="s">
        <v>78</v>
      </c>
      <c r="AW1256" s="14" t="s">
        <v>30</v>
      </c>
      <c r="AX1256" s="14" t="s">
        <v>68</v>
      </c>
      <c r="AY1256" s="140" t="s">
        <v>168</v>
      </c>
    </row>
    <row r="1257" spans="1:51" s="15" customFormat="1" ht="12">
      <c r="A1257" s="316"/>
      <c r="B1257" s="317"/>
      <c r="C1257" s="316"/>
      <c r="D1257" s="308" t="s">
        <v>179</v>
      </c>
      <c r="E1257" s="318" t="s">
        <v>3</v>
      </c>
      <c r="F1257" s="319" t="s">
        <v>186</v>
      </c>
      <c r="G1257" s="316"/>
      <c r="H1257" s="320">
        <v>346.053</v>
      </c>
      <c r="I1257" s="269"/>
      <c r="J1257" s="316"/>
      <c r="K1257" s="316"/>
      <c r="L1257" s="144"/>
      <c r="M1257" s="161"/>
      <c r="N1257" s="162"/>
      <c r="O1257" s="162"/>
      <c r="P1257" s="162"/>
      <c r="Q1257" s="162"/>
      <c r="R1257" s="162"/>
      <c r="S1257" s="162"/>
      <c r="T1257" s="163"/>
      <c r="AT1257" s="145" t="s">
        <v>179</v>
      </c>
      <c r="AU1257" s="145" t="s">
        <v>78</v>
      </c>
      <c r="AV1257" s="15" t="s">
        <v>175</v>
      </c>
      <c r="AW1257" s="15" t="s">
        <v>30</v>
      </c>
      <c r="AX1257" s="15" t="s">
        <v>76</v>
      </c>
      <c r="AY1257" s="145" t="s">
        <v>168</v>
      </c>
    </row>
    <row r="1258" spans="1:31" s="2" customFormat="1" ht="6.95" customHeight="1">
      <c r="A1258" s="273"/>
      <c r="B1258" s="332"/>
      <c r="C1258" s="333"/>
      <c r="D1258" s="333"/>
      <c r="E1258" s="333"/>
      <c r="F1258" s="333"/>
      <c r="G1258" s="333"/>
      <c r="H1258" s="333"/>
      <c r="I1258" s="368"/>
      <c r="J1258" s="333"/>
      <c r="K1258" s="333"/>
      <c r="L1258" s="32"/>
      <c r="M1258" s="31"/>
      <c r="O1258" s="31"/>
      <c r="P1258" s="31"/>
      <c r="Q1258" s="31"/>
      <c r="R1258" s="31"/>
      <c r="S1258" s="31"/>
      <c r="T1258" s="31"/>
      <c r="U1258" s="31"/>
      <c r="V1258" s="31"/>
      <c r="W1258" s="31"/>
      <c r="X1258" s="31"/>
      <c r="Y1258" s="31"/>
      <c r="Z1258" s="31"/>
      <c r="AA1258" s="31"/>
      <c r="AB1258" s="31"/>
      <c r="AC1258" s="31"/>
      <c r="AD1258" s="31"/>
      <c r="AE1258" s="31"/>
    </row>
  </sheetData>
  <sheetProtection algorithmName="SHA-512" hashValue="lyNhGs374rgfmdKrwU07KSmuEYvtXG3BaegfKt8lKatWk3QjMJAm9fGkOin7o1n7vd8FrXQqSEL2QKZfH0H+hA==" saltValue="w18vFlsstvkFL3yVqvQXSg==" spinCount="100000" sheet="1" objects="1" scenarios="1"/>
  <autoFilter ref="C108:K1257"/>
  <mergeCells count="9">
    <mergeCell ref="E50:H50"/>
    <mergeCell ref="E99:H99"/>
    <mergeCell ref="E101:H101"/>
    <mergeCell ref="L2:V2"/>
    <mergeCell ref="E7:H7"/>
    <mergeCell ref="E9:H9"/>
    <mergeCell ref="E18:H18"/>
    <mergeCell ref="E27:H27"/>
    <mergeCell ref="E48:H48"/>
  </mergeCells>
  <hyperlinks>
    <hyperlink ref="F113" r:id="rId1" display="https://podminky.urs.cz/item/CS_URS_2023_01/131351100"/>
    <hyperlink ref="F117" r:id="rId2" display="https://podminky.urs.cz/item/CS_URS_2023_01/132351101"/>
    <hyperlink ref="F123" r:id="rId3" display="https://podminky.urs.cz/item/CS_URS_2023_01/139711111"/>
    <hyperlink ref="F134" r:id="rId4" display="https://podminky.urs.cz/item/CS_URS_2023_01/162211201"/>
    <hyperlink ref="F136" r:id="rId5" display="https://podminky.urs.cz/item/CS_URS_2023_01/162211209"/>
    <hyperlink ref="F138" r:id="rId6" display="https://podminky.urs.cz/item/CS_URS_2023_01/167111102"/>
    <hyperlink ref="F143" r:id="rId7" display="https://podminky.urs.cz/item/CS_URS_2023_01/162251122"/>
    <hyperlink ref="F147" r:id="rId8" display="https://podminky.urs.cz/item/CS_URS_2023_01/167111101"/>
    <hyperlink ref="F149" r:id="rId9" display="https://podminky.urs.cz/item/CS_URS_2023_01/162751137"/>
    <hyperlink ref="F155" r:id="rId10" display="https://podminky.urs.cz/item/CS_URS_2023_01/162751139"/>
    <hyperlink ref="F158" r:id="rId11" display="https://podminky.urs.cz/item/CS_URS_2023_01/171251201"/>
    <hyperlink ref="F160" r:id="rId12" display="https://podminky.urs.cz/item/CS_URS_2023_01/171201221"/>
    <hyperlink ref="F163" r:id="rId13" display="https://podminky.urs.cz/item/CS_URS_2023_01/174151101"/>
    <hyperlink ref="F170" r:id="rId14" display="https://podminky.urs.cz/item/CS_URS_2023_01/211531111"/>
    <hyperlink ref="F177" r:id="rId15" display="https://podminky.urs.cz/item/CS_URS_2023_01/211971110"/>
    <hyperlink ref="F187" r:id="rId16" display="https://podminky.urs.cz/item/CS_URS_2023_01/212750101"/>
    <hyperlink ref="F191" r:id="rId17" display="https://podminky.urs.cz/item/CS_URS_2023_01/274313611"/>
    <hyperlink ref="F201" r:id="rId18" display="https://podminky.urs.cz/item/CS_URS_2023_01/274351121"/>
    <hyperlink ref="F208" r:id="rId19" display="https://podminky.urs.cz/item/CS_URS_2023_01/274351122"/>
    <hyperlink ref="F211" r:id="rId20" display="https://podminky.urs.cz/item/CS_URS_2023_01/310235241"/>
    <hyperlink ref="F219" r:id="rId21" display="https://podminky.urs.cz/item/CS_URS_2023_01/310239211"/>
    <hyperlink ref="F234" r:id="rId22" display="https://podminky.urs.cz/item/CS_URS_2023_01/311113143"/>
    <hyperlink ref="F238" r:id="rId23" display="https://podminky.urs.cz/item/CS_URS_2023_01/311361821"/>
    <hyperlink ref="F248" r:id="rId24" display="https://podminky.urs.cz/item/CS_URS_2023_01/317142442"/>
    <hyperlink ref="F254" r:id="rId25" display="https://podminky.urs.cz/item/CS_URS_2023_01/317234410"/>
    <hyperlink ref="F259" r:id="rId26" display="https://podminky.urs.cz/item/CS_URS_2023_01/317944321"/>
    <hyperlink ref="F264" r:id="rId27" display="https://podminky.urs.cz/item/CS_URS_2023_01/628195001"/>
    <hyperlink ref="F268" r:id="rId28" display="https://podminky.urs.cz/item/CS_URS_2023_01/319201321"/>
    <hyperlink ref="F273" r:id="rId29" display="https://podminky.urs.cz/item/CS_URS_2023_01/342272245"/>
    <hyperlink ref="F279" r:id="rId30" display="https://podminky.urs.cz/item/CS_URS_2023_01/342291112"/>
    <hyperlink ref="F283" r:id="rId31" display="https://podminky.urs.cz/item/CS_URS_2023_01/342291121"/>
    <hyperlink ref="F287" r:id="rId32" display="https://podminky.urs.cz/item/CS_URS_2023_01/346244381"/>
    <hyperlink ref="F292" r:id="rId33" display="https://podminky.urs.cz/item/CS_URS_2023_01/346272256"/>
    <hyperlink ref="F300" r:id="rId34" display="https://podminky.urs.cz/item/CS_URS_2023_01/349231811"/>
    <hyperlink ref="F310" r:id="rId35" display="https://podminky.urs.cz/item/CS_URS_2023_01/430321414"/>
    <hyperlink ref="F314" r:id="rId36" display="https://podminky.urs.cz/item/CS_URS_2023_01/430361821"/>
    <hyperlink ref="F318" r:id="rId37" display="https://podminky.urs.cz/item/CS_URS_2023_01/434311115"/>
    <hyperlink ref="F322" r:id="rId38" display="https://podminky.urs.cz/item/CS_URS_2023_01/434351141"/>
    <hyperlink ref="F325" r:id="rId39" display="https://podminky.urs.cz/item/CS_URS_2023_01/434351142"/>
    <hyperlink ref="F328" r:id="rId40" display="https://podminky.urs.cz/item/CS_URS_2023_01/619991011"/>
    <hyperlink ref="F332" r:id="rId41" display="https://podminky.urs.cz/item/CS_URS_2023_01/611131151"/>
    <hyperlink ref="F334" r:id="rId42" display="https://podminky.urs.cz/item/CS_URS_2023_01/611324113"/>
    <hyperlink ref="F336" r:id="rId43" display="https://podminky.urs.cz/item/CS_URS_2023_01/611325133"/>
    <hyperlink ref="F349" r:id="rId44" display="https://podminky.urs.cz/item/CS_URS_2023_01/611328133"/>
    <hyperlink ref="F387" r:id="rId45" display="https://podminky.urs.cz/item/CS_URS_2023_01/612131101"/>
    <hyperlink ref="F390" r:id="rId46" display="https://podminky.urs.cz/item/CS_URS_2023_01/612321121"/>
    <hyperlink ref="F395" r:id="rId47" display="https://podminky.urs.cz/item/CS_URS_2023_01/612321141"/>
    <hyperlink ref="F412" r:id="rId48" display="https://podminky.urs.cz/item/CS_URS_2023_01/612131151"/>
    <hyperlink ref="F414" r:id="rId49" display="https://podminky.urs.cz/item/CS_URS_2023_01/612324111"/>
    <hyperlink ref="F416" r:id="rId50" display="https://podminky.urs.cz/item/CS_URS_2023_01/612325131"/>
    <hyperlink ref="F472" r:id="rId51" display="https://podminky.urs.cz/item/CS_URS_2023_01/612325191"/>
    <hyperlink ref="F475" r:id="rId52" display="https://podminky.urs.cz/item/CS_URS_2023_01/612328131"/>
    <hyperlink ref="F478" r:id="rId53" display="https://podminky.urs.cz/item/CS_URS_2023_01/629991012"/>
    <hyperlink ref="F482" r:id="rId54" display="https://podminky.urs.cz/item/CS_URS_2023_01/622143004"/>
    <hyperlink ref="F489" r:id="rId55" display="https://podminky.urs.cz/item/CS_URS_2023_01/631311115"/>
    <hyperlink ref="F501" r:id="rId56" display="https://podminky.urs.cz/item/CS_URS_2023_01/631319171"/>
    <hyperlink ref="F503" r:id="rId57" display="https://podminky.urs.cz/item/CS_URS_2023_01/631362021"/>
    <hyperlink ref="F509" r:id="rId58" display="https://podminky.urs.cz/item/CS_URS_2023_01/632451234"/>
    <hyperlink ref="F522" r:id="rId59" display="https://podminky.urs.cz/item/CS_URS_2023_01/632451292"/>
    <hyperlink ref="F528" r:id="rId60" display="https://podminky.urs.cz/item/CS_URS_2023_01/632451627"/>
    <hyperlink ref="F532" r:id="rId61" display="https://podminky.urs.cz/item/CS_URS_2023_01/634112123"/>
    <hyperlink ref="F554" r:id="rId62" display="https://podminky.urs.cz/item/CS_URS_2023_01/635111241"/>
    <hyperlink ref="F561" r:id="rId63" display="https://podminky.urs.cz/item/CS_URS_2023_01/642942111"/>
    <hyperlink ref="F566" r:id="rId64" display="https://podminky.urs.cz/item/CS_URS_2023_01/642944121"/>
    <hyperlink ref="F572" r:id="rId65" display="https://podminky.urs.cz/item/CS_URS_2023_01/952901111"/>
    <hyperlink ref="F585" r:id="rId66" display="https://podminky.urs.cz/item/CS_URS_2023_01/953943122"/>
    <hyperlink ref="F591" r:id="rId67" display="https://podminky.urs.cz/item/CS_URS_2023_01/962031133"/>
    <hyperlink ref="F596" r:id="rId68" display="https://podminky.urs.cz/item/CS_URS_2023_01/962042320"/>
    <hyperlink ref="F600" r:id="rId69" display="https://podminky.urs.cz/item/CS_URS_2023_01/963042819"/>
    <hyperlink ref="F604" r:id="rId70" display="https://podminky.urs.cz/item/CS_URS_2023_01/963053935"/>
    <hyperlink ref="F608" r:id="rId71" display="https://podminky.urs.cz/item/CS_URS_2023_01/965042141"/>
    <hyperlink ref="F619" r:id="rId72" display="https://podminky.urs.cz/item/CS_URS_2023_01/967021112"/>
    <hyperlink ref="F628" r:id="rId73" display="https://podminky.urs.cz/item/CS_URS_2023_01/968072354"/>
    <hyperlink ref="F635" r:id="rId74" display="https://podminky.urs.cz/item/CS_URS_2023_01/968072455"/>
    <hyperlink ref="F641" r:id="rId75" display="https://podminky.urs.cz/item/CS_URS_2023_01/985222101"/>
    <hyperlink ref="F646" r:id="rId76" display="https://podminky.urs.cz/item/CS_URS_2023_01/971028661"/>
    <hyperlink ref="F655" r:id="rId77" display="https://podminky.urs.cz/item/CS_URS_2023_01/971033631"/>
    <hyperlink ref="F660" r:id="rId78" display="https://podminky.urs.cz/item/CS_URS_2023_01/974031664"/>
    <hyperlink ref="F665" r:id="rId79" display="https://podminky.urs.cz/item/CS_URS_2023_01/975043111"/>
    <hyperlink ref="F669" r:id="rId80" display="https://podminky.urs.cz/item/CS_URS_2023_01/978011191"/>
    <hyperlink ref="F682" r:id="rId81" display="https://podminky.urs.cz/item/CS_URS_2023_01/978013191"/>
    <hyperlink ref="F729" r:id="rId82" display="https://podminky.urs.cz/item/CS_URS_2023_01/978023411"/>
    <hyperlink ref="F733" r:id="rId83" display="https://podminky.urs.cz/item/CS_URS_2023_01/978059541"/>
    <hyperlink ref="F740" r:id="rId84" display="https://podminky.urs.cz/item/CS_URS_2023_01/985R.01"/>
    <hyperlink ref="F744" r:id="rId85" display="https://podminky.urs.cz/item/CS_URS_2023_01/997013211"/>
    <hyperlink ref="F746" r:id="rId86" display="https://podminky.urs.cz/item/CS_URS_2023_01/997013501"/>
    <hyperlink ref="F748" r:id="rId87" display="https://podminky.urs.cz/item/CS_URS_2023_01/997013509"/>
    <hyperlink ref="F751" r:id="rId88" display="https://podminky.urs.cz/item/CS_URS_2023_01/997013631"/>
    <hyperlink ref="F754" r:id="rId89" display="https://podminky.urs.cz/item/CS_URS_2023_01/998018001"/>
    <hyperlink ref="F758" r:id="rId90" display="https://podminky.urs.cz/item/CS_URS_2023_01/711111001"/>
    <hyperlink ref="F771" r:id="rId91" display="https://podminky.urs.cz/item/CS_URS_2023_01/711112001"/>
    <hyperlink ref="F795" r:id="rId92" display="https://podminky.urs.cz/item/CS_URS_2023_01/711141559"/>
    <hyperlink ref="F799" r:id="rId93" display="https://podminky.urs.cz/item/CS_URS_2023_01/711142559"/>
    <hyperlink ref="F803" r:id="rId94" display="https://podminky.urs.cz/item/CS_URS_2023_01/711161212"/>
    <hyperlink ref="F810" r:id="rId95" display="https://podminky.urs.cz/item/CS_URS_2023_01/711161383"/>
    <hyperlink ref="F814" r:id="rId96" display="https://podminky.urs.cz/item/CS_URS_2023_01/711211133"/>
    <hyperlink ref="F825" r:id="rId97" display="https://podminky.urs.cz/item/CS_URS_2023_01/998711201"/>
    <hyperlink ref="F828" r:id="rId98" display="https://podminky.urs.cz/item/CS_URS_2023_01/712331111"/>
    <hyperlink ref="F837" r:id="rId99" display="https://podminky.urs.cz/item/CS_URS_2023_01/712363352"/>
    <hyperlink ref="F842" r:id="rId100" display="https://podminky.urs.cz/item/CS_URS_2023_01/712363353"/>
    <hyperlink ref="F845" r:id="rId101" display="https://podminky.urs.cz/item/CS_URS_2023_01/712363354"/>
    <hyperlink ref="F847" r:id="rId102" display="https://podminky.urs.cz/item/CS_URS_2023_01/712363357"/>
    <hyperlink ref="F849" r:id="rId103" display="https://podminky.urs.cz/item/CS_URS_2023_01/712363358"/>
    <hyperlink ref="F852" r:id="rId104" display="https://podminky.urs.cz/item/CS_URS_2023_01/712391171"/>
    <hyperlink ref="F859" r:id="rId105" display="https://podminky.urs.cz/item/CS_URS_2023_01/712363412"/>
    <hyperlink ref="F866" r:id="rId106" display="https://podminky.urs.cz/item/CS_URS_2023_01/712363005"/>
    <hyperlink ref="F874" r:id="rId107" display="https://podminky.urs.cz/item/CS_URS_2023_01/712363122"/>
    <hyperlink ref="F877" r:id="rId108" display="https://podminky.urs.cz/item/CS_URS_2023_01/712771101"/>
    <hyperlink ref="F886" r:id="rId109" display="https://podminky.urs.cz/item/CS_URS_2023_01/712771331"/>
    <hyperlink ref="F893" r:id="rId110" display="https://podminky.urs.cz/item/CS_URS_2023_01/712771401"/>
    <hyperlink ref="F900" r:id="rId111" display="https://podminky.urs.cz/item/CS_URS_2023_01/712771521"/>
    <hyperlink ref="F907" r:id="rId112" display="https://podminky.urs.cz/item/CS_URS_2023_01/712771613"/>
    <hyperlink ref="F911" r:id="rId113" display="https://podminky.urs.cz/item/CS_URS_2023_01/998712201"/>
    <hyperlink ref="F914" r:id="rId114" display="https://podminky.urs.cz/item/CS_URS_2023_01/713121111"/>
    <hyperlink ref="F929" r:id="rId115" display="https://podminky.urs.cz/item/CS_URS_2023_01/713131141"/>
    <hyperlink ref="F935" r:id="rId116" display="https://podminky.urs.cz/item/CS_URS_2023_01/713141336"/>
    <hyperlink ref="F943" r:id="rId117" display="https://podminky.urs.cz/item/CS_URS_2023_01/713191132"/>
    <hyperlink ref="F947" r:id="rId118" display="https://podminky.urs.cz/item/CS_URS_2023_01/998713201"/>
    <hyperlink ref="F953" r:id="rId119" display="https://podminky.urs.cz/item/CS_URS_2023_01/721219621"/>
    <hyperlink ref="F958" r:id="rId120" display="https://podminky.urs.cz/item/CS_URS_2023_01/998721201"/>
    <hyperlink ref="F961" r:id="rId121" display="https://podminky.urs.cz/item/CS_URS_2023_01/751398012"/>
    <hyperlink ref="F966" r:id="rId122" display="https://podminky.urs.cz/item/CS_URS_2023_01/998751201"/>
    <hyperlink ref="F969" r:id="rId123" display="https://podminky.urs.cz/item/CS_URS_2023_01/762713121"/>
    <hyperlink ref="F987" r:id="rId124" display="https://podminky.urs.cz/item/CS_URS_2023_01/762795000"/>
    <hyperlink ref="F990" r:id="rId125" display="https://podminky.urs.cz/item/CS_URS_2023_01/762341026"/>
    <hyperlink ref="F1006" r:id="rId126" display="https://podminky.urs.cz/item/CS_URS_2023_01/998762201"/>
    <hyperlink ref="F1009" r:id="rId127" display="https://podminky.urs.cz/item/CS_URS_2023_01/764541303"/>
    <hyperlink ref="F1012" r:id="rId128" display="https://podminky.urs.cz/item/CS_URS_2023_01/764541342"/>
    <hyperlink ref="F1016" r:id="rId129" display="https://podminky.urs.cz/item/CS_URS_2023_01/764548322"/>
    <hyperlink ref="F1020" r:id="rId130" display="https://podminky.urs.cz/item/CS_URS_2023_01/998764201"/>
    <hyperlink ref="F1023" r:id="rId131" display="https://podminky.urs.cz/item/CS_URS_2023_01/766681821"/>
    <hyperlink ref="F1027" r:id="rId132" display="https://podminky.urs.cz/item/CS_URS_2023_01/766691924"/>
    <hyperlink ref="F1036" r:id="rId133" display="https://podminky.urs.cz/item/CS_URS_2023_01/998766201"/>
    <hyperlink ref="F1041" r:id="rId134" display="https://podminky.urs.cz/item/CS_URS_2023_01/998767201"/>
    <hyperlink ref="F1044" r:id="rId135" display="https://podminky.urs.cz/item/CS_URS_2023_01/771111011"/>
    <hyperlink ref="F1046" r:id="rId136" display="https://podminky.urs.cz/item/CS_URS_2023_01/771121011"/>
    <hyperlink ref="F1048" r:id="rId137" display="https://podminky.urs.cz/item/CS_URS_2023_01/771151014"/>
    <hyperlink ref="F1050" r:id="rId138" display="https://podminky.urs.cz/item/CS_URS_2023_01/771591112"/>
    <hyperlink ref="F1058" r:id="rId139" display="https://podminky.urs.cz/item/CS_URS_2023_01/771591264"/>
    <hyperlink ref="F1068" r:id="rId140" display="https://podminky.urs.cz/item/CS_URS_2023_01/771574263"/>
    <hyperlink ref="F1079" r:id="rId141" display="https://podminky.urs.cz/item/CS_URS_2023_01/771474112"/>
    <hyperlink ref="F1091" r:id="rId142" display="https://podminky.urs.cz/item/CS_URS_2023_01/771591115"/>
    <hyperlink ref="F1100" r:id="rId143" display="https://podminky.urs.cz/item/CS_URS_2023_01/998771201"/>
    <hyperlink ref="F1104" r:id="rId144" display="https://podminky.urs.cz/item/CS_URS_2023_01/776111112"/>
    <hyperlink ref="F1106" r:id="rId145" display="https://podminky.urs.cz/item/CS_URS_2023_01/776111311"/>
    <hyperlink ref="F1108" r:id="rId146" display="https://podminky.urs.cz/item/CS_URS_2023_01/776121321"/>
    <hyperlink ref="F1110" r:id="rId147" display="https://podminky.urs.cz/item/CS_URS_2023_01/776141114"/>
    <hyperlink ref="F1112" r:id="rId148" display="https://podminky.urs.cz/item/CS_URS_2023_01/776222111"/>
    <hyperlink ref="F1122" r:id="rId149" display="https://podminky.urs.cz/item/CS_URS_2023_01/998776201"/>
    <hyperlink ref="F1125" r:id="rId150" display="https://podminky.urs.cz/item/CS_URS_2023_01/781121011"/>
    <hyperlink ref="F1127" r:id="rId151" display="https://podminky.urs.cz/item/CS_URS_2023_01/781131112"/>
    <hyperlink ref="F1129" r:id="rId152" display="https://podminky.urs.cz/item/CS_URS_2023_01/781131264"/>
    <hyperlink ref="F1145" r:id="rId153" display="https://podminky.urs.cz/item/CS_URS_2023_01/781474113"/>
    <hyperlink ref="F1160" r:id="rId154" display="https://podminky.urs.cz/item/CS_URS_2023_01/781494111"/>
    <hyperlink ref="F1166" r:id="rId155" display="https://podminky.urs.cz/item/CS_URS_2023_01/781495115"/>
    <hyperlink ref="F1182" r:id="rId156" display="https://podminky.urs.cz/item/CS_URS_2023_01/998781201"/>
    <hyperlink ref="F1185" r:id="rId157" display="https://podminky.urs.cz/item/CS_URS_2023_01/783306809"/>
    <hyperlink ref="F1194" r:id="rId158" display="https://podminky.urs.cz/item/CS_URS_2023_01/783314201"/>
    <hyperlink ref="F1209" r:id="rId159" display="https://podminky.urs.cz/item/CS_URS_2023_01/783315101"/>
    <hyperlink ref="F1215" r:id="rId160" display="https://podminky.urs.cz/item/CS_URS_2023_01/783317101"/>
    <hyperlink ref="F1222" r:id="rId161" display="https://podminky.urs.cz/item/CS_URS_2023_01/784181131"/>
    <hyperlink ref="F1224" r:id="rId162" display="https://podminky.urs.cz/item/CS_URS_2023_01/78433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6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30"/>
  <sheetViews>
    <sheetView showGridLines="0" workbookViewId="0" topLeftCell="A117">
      <selection activeCell="I154" sqref="I15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84</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8"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73"/>
      <c r="B8" s="276"/>
      <c r="C8" s="273"/>
      <c r="D8" s="278" t="s">
        <v>117</v>
      </c>
      <c r="E8" s="273"/>
      <c r="F8" s="273"/>
      <c r="G8" s="273"/>
      <c r="H8" s="273"/>
      <c r="I8" s="273"/>
      <c r="J8" s="273"/>
      <c r="K8" s="273"/>
      <c r="L8" s="86"/>
      <c r="S8" s="31"/>
      <c r="T8" s="31"/>
      <c r="U8" s="31"/>
      <c r="V8" s="31"/>
      <c r="W8" s="31"/>
      <c r="X8" s="31"/>
      <c r="Y8" s="31"/>
      <c r="Z8" s="31"/>
      <c r="AA8" s="31"/>
      <c r="AB8" s="31"/>
      <c r="AC8" s="31"/>
      <c r="AD8" s="31"/>
      <c r="AE8" s="31"/>
    </row>
    <row r="9" spans="1:31" s="2" customFormat="1" ht="16.5" customHeight="1">
      <c r="A9" s="273"/>
      <c r="B9" s="276"/>
      <c r="C9" s="273"/>
      <c r="D9" s="273"/>
      <c r="E9" s="405" t="s">
        <v>2996</v>
      </c>
      <c r="F9" s="406"/>
      <c r="G9" s="406"/>
      <c r="H9" s="406"/>
      <c r="I9" s="273"/>
      <c r="J9" s="273"/>
      <c r="K9" s="273"/>
      <c r="L9" s="86"/>
      <c r="S9" s="31"/>
      <c r="T9" s="31"/>
      <c r="U9" s="31"/>
      <c r="V9" s="31"/>
      <c r="W9" s="31"/>
      <c r="X9" s="31"/>
      <c r="Y9" s="31"/>
      <c r="Z9" s="31"/>
      <c r="AA9" s="31"/>
      <c r="AB9" s="31"/>
      <c r="AC9" s="31"/>
      <c r="AD9" s="31"/>
      <c r="AE9" s="31"/>
    </row>
    <row r="10" spans="1:31" s="2" customFormat="1" ht="12">
      <c r="A10" s="273"/>
      <c r="B10" s="276"/>
      <c r="C10" s="273"/>
      <c r="D10" s="273"/>
      <c r="E10" s="273"/>
      <c r="F10" s="273"/>
      <c r="G10" s="273"/>
      <c r="H10" s="273"/>
      <c r="I10" s="273"/>
      <c r="J10" s="273"/>
      <c r="K10" s="273"/>
      <c r="L10" s="86"/>
      <c r="S10" s="31"/>
      <c r="T10" s="31"/>
      <c r="U10" s="31"/>
      <c r="V10" s="31"/>
      <c r="W10" s="31"/>
      <c r="X10" s="31"/>
      <c r="Y10" s="31"/>
      <c r="Z10" s="31"/>
      <c r="AA10" s="31"/>
      <c r="AB10" s="31"/>
      <c r="AC10" s="31"/>
      <c r="AD10" s="31"/>
      <c r="AE10" s="31"/>
    </row>
    <row r="11" spans="1:31" s="2" customFormat="1" ht="12" customHeight="1">
      <c r="A11" s="273"/>
      <c r="B11" s="276"/>
      <c r="C11" s="273"/>
      <c r="D11" s="278" t="s">
        <v>17</v>
      </c>
      <c r="E11" s="273"/>
      <c r="F11" s="281" t="s">
        <v>3</v>
      </c>
      <c r="G11" s="273"/>
      <c r="H11" s="273"/>
      <c r="I11" s="278" t="s">
        <v>18</v>
      </c>
      <c r="J11" s="281" t="s">
        <v>3</v>
      </c>
      <c r="K11" s="273"/>
      <c r="L11" s="86"/>
      <c r="S11" s="31"/>
      <c r="T11" s="31"/>
      <c r="U11" s="31"/>
      <c r="V11" s="31"/>
      <c r="W11" s="31"/>
      <c r="X11" s="31"/>
      <c r="Y11" s="31"/>
      <c r="Z11" s="31"/>
      <c r="AA11" s="31"/>
      <c r="AB11" s="31"/>
      <c r="AC11" s="31"/>
      <c r="AD11" s="31"/>
      <c r="AE11" s="31"/>
    </row>
    <row r="12" spans="1:31" s="2" customFormat="1" ht="12" customHeight="1">
      <c r="A12" s="273"/>
      <c r="B12" s="276"/>
      <c r="C12" s="273"/>
      <c r="D12" s="278" t="s">
        <v>19</v>
      </c>
      <c r="E12" s="273"/>
      <c r="F12" s="281" t="s">
        <v>20</v>
      </c>
      <c r="G12" s="273"/>
      <c r="H12" s="273"/>
      <c r="I12" s="278" t="s">
        <v>21</v>
      </c>
      <c r="J12" s="282"/>
      <c r="K12" s="273"/>
      <c r="L12" s="86"/>
      <c r="S12" s="31"/>
      <c r="T12" s="31"/>
      <c r="U12" s="31"/>
      <c r="V12" s="31"/>
      <c r="W12" s="31"/>
      <c r="X12" s="31"/>
      <c r="Y12" s="31"/>
      <c r="Z12" s="31"/>
      <c r="AA12" s="31"/>
      <c r="AB12" s="31"/>
      <c r="AC12" s="31"/>
      <c r="AD12" s="31"/>
      <c r="AE12" s="31"/>
    </row>
    <row r="13" spans="1:31" s="2" customFormat="1" ht="10.9" customHeight="1">
      <c r="A13" s="273"/>
      <c r="B13" s="276"/>
      <c r="C13" s="273"/>
      <c r="D13" s="273"/>
      <c r="E13" s="273"/>
      <c r="F13" s="273"/>
      <c r="G13" s="273"/>
      <c r="H13" s="273"/>
      <c r="I13" s="273"/>
      <c r="J13" s="273"/>
      <c r="K13" s="273"/>
      <c r="L13" s="86"/>
      <c r="S13" s="31"/>
      <c r="T13" s="31"/>
      <c r="U13" s="31"/>
      <c r="V13" s="31"/>
      <c r="W13" s="31"/>
      <c r="X13" s="31"/>
      <c r="Y13" s="31"/>
      <c r="Z13" s="31"/>
      <c r="AA13" s="31"/>
      <c r="AB13" s="31"/>
      <c r="AC13" s="31"/>
      <c r="AD13" s="31"/>
      <c r="AE13" s="31"/>
    </row>
    <row r="14" spans="1:31" s="2" customFormat="1" ht="12" customHeight="1">
      <c r="A14" s="273"/>
      <c r="B14" s="276"/>
      <c r="C14" s="273"/>
      <c r="D14" s="278" t="s">
        <v>22</v>
      </c>
      <c r="E14" s="273"/>
      <c r="F14" s="273"/>
      <c r="G14" s="273"/>
      <c r="H14" s="273"/>
      <c r="I14" s="278" t="s">
        <v>23</v>
      </c>
      <c r="J14" s="281" t="s">
        <v>3</v>
      </c>
      <c r="K14" s="273"/>
      <c r="L14" s="86"/>
      <c r="S14" s="31"/>
      <c r="T14" s="31"/>
      <c r="U14" s="31"/>
      <c r="V14" s="31"/>
      <c r="W14" s="31"/>
      <c r="X14" s="31"/>
      <c r="Y14" s="31"/>
      <c r="Z14" s="31"/>
      <c r="AA14" s="31"/>
      <c r="AB14" s="31"/>
      <c r="AC14" s="31"/>
      <c r="AD14" s="31"/>
      <c r="AE14" s="31"/>
    </row>
    <row r="15" spans="1:31" s="2" customFormat="1" ht="18" customHeight="1">
      <c r="A15" s="273"/>
      <c r="B15" s="276"/>
      <c r="C15" s="273"/>
      <c r="D15" s="273"/>
      <c r="E15" s="281" t="s">
        <v>24</v>
      </c>
      <c r="F15" s="273"/>
      <c r="G15" s="273"/>
      <c r="H15" s="273"/>
      <c r="I15" s="278" t="s">
        <v>25</v>
      </c>
      <c r="J15" s="281" t="s">
        <v>3</v>
      </c>
      <c r="K15" s="273"/>
      <c r="L15" s="86"/>
      <c r="S15" s="31"/>
      <c r="T15" s="31"/>
      <c r="U15" s="31"/>
      <c r="V15" s="31"/>
      <c r="W15" s="31"/>
      <c r="X15" s="31"/>
      <c r="Y15" s="31"/>
      <c r="Z15" s="31"/>
      <c r="AA15" s="31"/>
      <c r="AB15" s="31"/>
      <c r="AC15" s="31"/>
      <c r="AD15" s="31"/>
      <c r="AE15" s="31"/>
    </row>
    <row r="16" spans="1:31" s="2" customFormat="1" ht="6.95" customHeight="1">
      <c r="A16" s="273"/>
      <c r="B16" s="276"/>
      <c r="C16" s="273"/>
      <c r="D16" s="273"/>
      <c r="E16" s="273"/>
      <c r="F16" s="273"/>
      <c r="G16" s="273"/>
      <c r="H16" s="273"/>
      <c r="I16" s="273"/>
      <c r="J16" s="273"/>
      <c r="K16" s="273"/>
      <c r="L16" s="86"/>
      <c r="S16" s="31"/>
      <c r="T16" s="31"/>
      <c r="U16" s="31"/>
      <c r="V16" s="31"/>
      <c r="W16" s="31"/>
      <c r="X16" s="31"/>
      <c r="Y16" s="31"/>
      <c r="Z16" s="31"/>
      <c r="AA16" s="31"/>
      <c r="AB16" s="31"/>
      <c r="AC16" s="31"/>
      <c r="AD16" s="31"/>
      <c r="AE16" s="31"/>
    </row>
    <row r="17" spans="1:31" s="2" customFormat="1" ht="12" customHeight="1">
      <c r="A17" s="273"/>
      <c r="B17" s="276"/>
      <c r="C17" s="273"/>
      <c r="D17" s="278" t="s">
        <v>26</v>
      </c>
      <c r="E17" s="273"/>
      <c r="F17" s="273"/>
      <c r="G17" s="273"/>
      <c r="H17" s="273"/>
      <c r="I17" s="278" t="s">
        <v>23</v>
      </c>
      <c r="J17" s="281" t="str">
        <f>'Rekapitulace stavby'!AN13</f>
        <v/>
      </c>
      <c r="K17" s="273"/>
      <c r="L17" s="86"/>
      <c r="S17" s="31"/>
      <c r="T17" s="31"/>
      <c r="U17" s="31"/>
      <c r="V17" s="31"/>
      <c r="W17" s="31"/>
      <c r="X17" s="31"/>
      <c r="Y17" s="31"/>
      <c r="Z17" s="31"/>
      <c r="AA17" s="31"/>
      <c r="AB17" s="31"/>
      <c r="AC17" s="31"/>
      <c r="AD17" s="31"/>
      <c r="AE17" s="31"/>
    </row>
    <row r="18" spans="1:31" s="2" customFormat="1" ht="18" customHeight="1">
      <c r="A18" s="273"/>
      <c r="B18" s="276"/>
      <c r="C18" s="273"/>
      <c r="D18" s="273"/>
      <c r="E18" s="409" t="str">
        <f>'Rekapitulace stavby'!E14</f>
        <v xml:space="preserve"> </v>
      </c>
      <c r="F18" s="409"/>
      <c r="G18" s="409"/>
      <c r="H18" s="409"/>
      <c r="I18" s="278" t="s">
        <v>25</v>
      </c>
      <c r="J18" s="281" t="str">
        <f>'Rekapitulace stavby'!AN14</f>
        <v/>
      </c>
      <c r="K18" s="273"/>
      <c r="L18" s="86"/>
      <c r="S18" s="31"/>
      <c r="T18" s="31"/>
      <c r="U18" s="31"/>
      <c r="V18" s="31"/>
      <c r="W18" s="31"/>
      <c r="X18" s="31"/>
      <c r="Y18" s="31"/>
      <c r="Z18" s="31"/>
      <c r="AA18" s="31"/>
      <c r="AB18" s="31"/>
      <c r="AC18" s="31"/>
      <c r="AD18" s="31"/>
      <c r="AE18" s="31"/>
    </row>
    <row r="19" spans="1:31" s="2" customFormat="1" ht="6.95" customHeight="1">
      <c r="A19" s="273"/>
      <c r="B19" s="276"/>
      <c r="C19" s="273"/>
      <c r="D19" s="273"/>
      <c r="E19" s="273"/>
      <c r="F19" s="273"/>
      <c r="G19" s="273"/>
      <c r="H19" s="273"/>
      <c r="I19" s="273"/>
      <c r="J19" s="273"/>
      <c r="K19" s="273"/>
      <c r="L19" s="86"/>
      <c r="S19" s="31"/>
      <c r="T19" s="31"/>
      <c r="U19" s="31"/>
      <c r="V19" s="31"/>
      <c r="W19" s="31"/>
      <c r="X19" s="31"/>
      <c r="Y19" s="31"/>
      <c r="Z19" s="31"/>
      <c r="AA19" s="31"/>
      <c r="AB19" s="31"/>
      <c r="AC19" s="31"/>
      <c r="AD19" s="31"/>
      <c r="AE19" s="31"/>
    </row>
    <row r="20" spans="1:31" s="2" customFormat="1" ht="12" customHeight="1">
      <c r="A20" s="273"/>
      <c r="B20" s="276"/>
      <c r="C20" s="273"/>
      <c r="D20" s="278" t="s">
        <v>28</v>
      </c>
      <c r="E20" s="273"/>
      <c r="F20" s="273"/>
      <c r="G20" s="273"/>
      <c r="H20" s="273"/>
      <c r="I20" s="278" t="s">
        <v>23</v>
      </c>
      <c r="J20" s="281" t="s">
        <v>3</v>
      </c>
      <c r="K20" s="273"/>
      <c r="L20" s="86"/>
      <c r="S20" s="31"/>
      <c r="T20" s="31"/>
      <c r="U20" s="31"/>
      <c r="V20" s="31"/>
      <c r="W20" s="31"/>
      <c r="X20" s="31"/>
      <c r="Y20" s="31"/>
      <c r="Z20" s="31"/>
      <c r="AA20" s="31"/>
      <c r="AB20" s="31"/>
      <c r="AC20" s="31"/>
      <c r="AD20" s="31"/>
      <c r="AE20" s="31"/>
    </row>
    <row r="21" spans="1:31" s="2" customFormat="1" ht="18" customHeight="1">
      <c r="A21" s="273"/>
      <c r="B21" s="276"/>
      <c r="C21" s="273"/>
      <c r="D21" s="273"/>
      <c r="E21" s="281" t="s">
        <v>29</v>
      </c>
      <c r="F21" s="273"/>
      <c r="G21" s="273"/>
      <c r="H21" s="273"/>
      <c r="I21" s="278" t="s">
        <v>25</v>
      </c>
      <c r="J21" s="281" t="s">
        <v>3</v>
      </c>
      <c r="K21" s="273"/>
      <c r="L21" s="86"/>
      <c r="S21" s="31"/>
      <c r="T21" s="31"/>
      <c r="U21" s="31"/>
      <c r="V21" s="31"/>
      <c r="W21" s="31"/>
      <c r="X21" s="31"/>
      <c r="Y21" s="31"/>
      <c r="Z21" s="31"/>
      <c r="AA21" s="31"/>
      <c r="AB21" s="31"/>
      <c r="AC21" s="31"/>
      <c r="AD21" s="31"/>
      <c r="AE21" s="31"/>
    </row>
    <row r="22" spans="1:31" s="2" customFormat="1" ht="6.95" customHeight="1">
      <c r="A22" s="273"/>
      <c r="B22" s="276"/>
      <c r="C22" s="273"/>
      <c r="D22" s="273"/>
      <c r="E22" s="273"/>
      <c r="F22" s="273"/>
      <c r="G22" s="273"/>
      <c r="H22" s="273"/>
      <c r="I22" s="273"/>
      <c r="J22" s="273"/>
      <c r="K22" s="273"/>
      <c r="L22" s="86"/>
      <c r="S22" s="31"/>
      <c r="T22" s="31"/>
      <c r="U22" s="31"/>
      <c r="V22" s="31"/>
      <c r="W22" s="31"/>
      <c r="X22" s="31"/>
      <c r="Y22" s="31"/>
      <c r="Z22" s="31"/>
      <c r="AA22" s="31"/>
      <c r="AB22" s="31"/>
      <c r="AC22" s="31"/>
      <c r="AD22" s="31"/>
      <c r="AE22" s="31"/>
    </row>
    <row r="23" spans="1:31" s="2" customFormat="1" ht="12" customHeight="1">
      <c r="A23" s="273"/>
      <c r="B23" s="276"/>
      <c r="C23" s="273"/>
      <c r="D23" s="278" t="s">
        <v>31</v>
      </c>
      <c r="E23" s="273"/>
      <c r="F23" s="273"/>
      <c r="G23" s="273"/>
      <c r="H23" s="273"/>
      <c r="I23" s="278" t="s">
        <v>23</v>
      </c>
      <c r="J23" s="281" t="str">
        <f>IF('Rekapitulace stavby'!AN19="","",'Rekapitulace stavby'!AN19)</f>
        <v/>
      </c>
      <c r="K23" s="273"/>
      <c r="L23" s="86"/>
      <c r="S23" s="31"/>
      <c r="T23" s="31"/>
      <c r="U23" s="31"/>
      <c r="V23" s="31"/>
      <c r="W23" s="31"/>
      <c r="X23" s="31"/>
      <c r="Y23" s="31"/>
      <c r="Z23" s="31"/>
      <c r="AA23" s="31"/>
      <c r="AB23" s="31"/>
      <c r="AC23" s="31"/>
      <c r="AD23" s="31"/>
      <c r="AE23" s="31"/>
    </row>
    <row r="24" spans="1:31" s="2" customFormat="1" ht="18" customHeight="1">
      <c r="A24" s="273"/>
      <c r="B24" s="276"/>
      <c r="C24" s="273"/>
      <c r="D24" s="273"/>
      <c r="E24" s="281" t="str">
        <f>IF('Rekapitulace stavby'!E20="","",'Rekapitulace stavby'!E20)</f>
        <v xml:space="preserve"> </v>
      </c>
      <c r="F24" s="273"/>
      <c r="G24" s="273"/>
      <c r="H24" s="273"/>
      <c r="I24" s="278" t="s">
        <v>25</v>
      </c>
      <c r="J24" s="281" t="str">
        <f>IF('Rekapitulace stavby'!AN20="","",'Rekapitulace stavby'!AN20)</f>
        <v/>
      </c>
      <c r="K24" s="273"/>
      <c r="L24" s="86"/>
      <c r="S24" s="31"/>
      <c r="T24" s="31"/>
      <c r="U24" s="31"/>
      <c r="V24" s="31"/>
      <c r="W24" s="31"/>
      <c r="X24" s="31"/>
      <c r="Y24" s="31"/>
      <c r="Z24" s="31"/>
      <c r="AA24" s="31"/>
      <c r="AB24" s="31"/>
      <c r="AC24" s="31"/>
      <c r="AD24" s="31"/>
      <c r="AE24" s="31"/>
    </row>
    <row r="25" spans="1:31" s="2" customFormat="1" ht="6.95" customHeight="1">
      <c r="A25" s="273"/>
      <c r="B25" s="276"/>
      <c r="C25" s="273"/>
      <c r="D25" s="273"/>
      <c r="E25" s="273"/>
      <c r="F25" s="273"/>
      <c r="G25" s="273"/>
      <c r="H25" s="273"/>
      <c r="I25" s="273"/>
      <c r="J25" s="273"/>
      <c r="K25" s="273"/>
      <c r="L25" s="86"/>
      <c r="S25" s="31"/>
      <c r="T25" s="31"/>
      <c r="U25" s="31"/>
      <c r="V25" s="31"/>
      <c r="W25" s="31"/>
      <c r="X25" s="31"/>
      <c r="Y25" s="31"/>
      <c r="Z25" s="31"/>
      <c r="AA25" s="31"/>
      <c r="AB25" s="31"/>
      <c r="AC25" s="31"/>
      <c r="AD25" s="31"/>
      <c r="AE25" s="31"/>
    </row>
    <row r="26" spans="1:31" s="2" customFormat="1" ht="12" customHeight="1">
      <c r="A26" s="273"/>
      <c r="B26" s="276"/>
      <c r="C26" s="273"/>
      <c r="D26" s="278" t="s">
        <v>32</v>
      </c>
      <c r="E26" s="273"/>
      <c r="F26" s="273"/>
      <c r="G26" s="273"/>
      <c r="H26" s="273"/>
      <c r="I26" s="273"/>
      <c r="J26" s="273"/>
      <c r="K26" s="273"/>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73"/>
      <c r="B28" s="276"/>
      <c r="C28" s="273"/>
      <c r="D28" s="273"/>
      <c r="E28" s="273"/>
      <c r="F28" s="273"/>
      <c r="G28" s="273"/>
      <c r="H28" s="273"/>
      <c r="I28" s="273"/>
      <c r="J28" s="273"/>
      <c r="K28" s="273"/>
      <c r="L28" s="86"/>
      <c r="S28" s="31"/>
      <c r="T28" s="31"/>
      <c r="U28" s="31"/>
      <c r="V28" s="31"/>
      <c r="W28" s="31"/>
      <c r="X28" s="31"/>
      <c r="Y28" s="31"/>
      <c r="Z28" s="31"/>
      <c r="AA28" s="31"/>
      <c r="AB28" s="31"/>
      <c r="AC28" s="31"/>
      <c r="AD28" s="31"/>
      <c r="AE28" s="31"/>
    </row>
    <row r="29" spans="1:31" s="2" customFormat="1" ht="6.95" customHeight="1">
      <c r="A29" s="273"/>
      <c r="B29" s="276"/>
      <c r="C29" s="273"/>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73"/>
      <c r="B30" s="276"/>
      <c r="C30" s="273"/>
      <c r="D30" s="342" t="s">
        <v>34</v>
      </c>
      <c r="E30" s="273"/>
      <c r="F30" s="273"/>
      <c r="G30" s="273"/>
      <c r="H30" s="273"/>
      <c r="I30" s="273"/>
      <c r="J30" s="343">
        <f>ROUND(J99,2)</f>
        <v>0</v>
      </c>
      <c r="K30" s="273"/>
      <c r="L30" s="86"/>
      <c r="S30" s="31"/>
      <c r="T30" s="31"/>
      <c r="U30" s="31"/>
      <c r="V30" s="31"/>
      <c r="W30" s="31"/>
      <c r="X30" s="31"/>
      <c r="Y30" s="31"/>
      <c r="Z30" s="31"/>
      <c r="AA30" s="31"/>
      <c r="AB30" s="31"/>
      <c r="AC30" s="31"/>
      <c r="AD30" s="31"/>
      <c r="AE30" s="31"/>
    </row>
    <row r="31" spans="1:31" s="2" customFormat="1" ht="6.95" customHeight="1">
      <c r="A31" s="273"/>
      <c r="B31" s="276"/>
      <c r="C31" s="273"/>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73"/>
      <c r="B32" s="276"/>
      <c r="C32" s="273"/>
      <c r="D32" s="273"/>
      <c r="E32" s="273"/>
      <c r="F32" s="344" t="s">
        <v>36</v>
      </c>
      <c r="G32" s="273"/>
      <c r="H32" s="273"/>
      <c r="I32" s="344" t="s">
        <v>35</v>
      </c>
      <c r="J32" s="344" t="s">
        <v>37</v>
      </c>
      <c r="K32" s="273"/>
      <c r="L32" s="86"/>
      <c r="S32" s="31"/>
      <c r="T32" s="31"/>
      <c r="U32" s="31"/>
      <c r="V32" s="31"/>
      <c r="W32" s="31"/>
      <c r="X32" s="31"/>
      <c r="Y32" s="31"/>
      <c r="Z32" s="31"/>
      <c r="AA32" s="31"/>
      <c r="AB32" s="31"/>
      <c r="AC32" s="31"/>
      <c r="AD32" s="31"/>
      <c r="AE32" s="31"/>
    </row>
    <row r="33" spans="1:31" s="2" customFormat="1" ht="14.45" customHeight="1">
      <c r="A33" s="273"/>
      <c r="B33" s="276"/>
      <c r="C33" s="273"/>
      <c r="D33" s="345" t="s">
        <v>38</v>
      </c>
      <c r="E33" s="278" t="s">
        <v>39</v>
      </c>
      <c r="F33" s="346">
        <f>ROUND((SUM(BE99:BE529)),2)</f>
        <v>0</v>
      </c>
      <c r="G33" s="273"/>
      <c r="H33" s="273"/>
      <c r="I33" s="347">
        <v>0.21</v>
      </c>
      <c r="J33" s="346">
        <f>ROUND(((SUM(BE99:BE529))*I33),2)</f>
        <v>0</v>
      </c>
      <c r="K33" s="273"/>
      <c r="L33" s="86"/>
      <c r="S33" s="31"/>
      <c r="T33" s="31"/>
      <c r="U33" s="31"/>
      <c r="V33" s="31"/>
      <c r="W33" s="31"/>
      <c r="X33" s="31"/>
      <c r="Y33" s="31"/>
      <c r="Z33" s="31"/>
      <c r="AA33" s="31"/>
      <c r="AB33" s="31"/>
      <c r="AC33" s="31"/>
      <c r="AD33" s="31"/>
      <c r="AE33" s="31"/>
    </row>
    <row r="34" spans="1:31" s="2" customFormat="1" ht="14.45" customHeight="1">
      <c r="A34" s="273"/>
      <c r="B34" s="276"/>
      <c r="C34" s="273"/>
      <c r="D34" s="273"/>
      <c r="E34" s="278" t="s">
        <v>40</v>
      </c>
      <c r="F34" s="346">
        <f>ROUND((SUM(BF99:BF529)),2)</f>
        <v>0</v>
      </c>
      <c r="G34" s="273"/>
      <c r="H34" s="273"/>
      <c r="I34" s="347">
        <v>0.15</v>
      </c>
      <c r="J34" s="346">
        <f>ROUND(((SUM(BF99:BF529))*I34),2)</f>
        <v>0</v>
      </c>
      <c r="K34" s="273"/>
      <c r="L34" s="86"/>
      <c r="S34" s="31"/>
      <c r="T34" s="31"/>
      <c r="U34" s="31"/>
      <c r="V34" s="31"/>
      <c r="W34" s="31"/>
      <c r="X34" s="31"/>
      <c r="Y34" s="31"/>
      <c r="Z34" s="31"/>
      <c r="AA34" s="31"/>
      <c r="AB34" s="31"/>
      <c r="AC34" s="31"/>
      <c r="AD34" s="31"/>
      <c r="AE34" s="31"/>
    </row>
    <row r="35" spans="1:31" s="2" customFormat="1" ht="14.45" customHeight="1" hidden="1">
      <c r="A35" s="273"/>
      <c r="B35" s="276"/>
      <c r="C35" s="273"/>
      <c r="D35" s="273"/>
      <c r="E35" s="278" t="s">
        <v>41</v>
      </c>
      <c r="F35" s="346">
        <f>ROUND((SUM(BG99:BG529)),2)</f>
        <v>0</v>
      </c>
      <c r="G35" s="273"/>
      <c r="H35" s="273"/>
      <c r="I35" s="347">
        <v>0.21</v>
      </c>
      <c r="J35" s="346">
        <f>0</f>
        <v>0</v>
      </c>
      <c r="K35" s="273"/>
      <c r="L35" s="86"/>
      <c r="S35" s="31"/>
      <c r="T35" s="31"/>
      <c r="U35" s="31"/>
      <c r="V35" s="31"/>
      <c r="W35" s="31"/>
      <c r="X35" s="31"/>
      <c r="Y35" s="31"/>
      <c r="Z35" s="31"/>
      <c r="AA35" s="31"/>
      <c r="AB35" s="31"/>
      <c r="AC35" s="31"/>
      <c r="AD35" s="31"/>
      <c r="AE35" s="31"/>
    </row>
    <row r="36" spans="1:31" s="2" customFormat="1" ht="14.45" customHeight="1" hidden="1">
      <c r="A36" s="273"/>
      <c r="B36" s="276"/>
      <c r="C36" s="273"/>
      <c r="D36" s="273"/>
      <c r="E36" s="278" t="s">
        <v>42</v>
      </c>
      <c r="F36" s="346">
        <f>ROUND((SUM(BH99:BH529)),2)</f>
        <v>0</v>
      </c>
      <c r="G36" s="273"/>
      <c r="H36" s="273"/>
      <c r="I36" s="347">
        <v>0.15</v>
      </c>
      <c r="J36" s="346">
        <f>0</f>
        <v>0</v>
      </c>
      <c r="K36" s="273"/>
      <c r="L36" s="86"/>
      <c r="S36" s="31"/>
      <c r="T36" s="31"/>
      <c r="U36" s="31"/>
      <c r="V36" s="31"/>
      <c r="W36" s="31"/>
      <c r="X36" s="31"/>
      <c r="Y36" s="31"/>
      <c r="Z36" s="31"/>
      <c r="AA36" s="31"/>
      <c r="AB36" s="31"/>
      <c r="AC36" s="31"/>
      <c r="AD36" s="31"/>
      <c r="AE36" s="31"/>
    </row>
    <row r="37" spans="1:31" s="2" customFormat="1" ht="14.45" customHeight="1" hidden="1">
      <c r="A37" s="273"/>
      <c r="B37" s="276"/>
      <c r="C37" s="273"/>
      <c r="D37" s="273"/>
      <c r="E37" s="278" t="s">
        <v>43</v>
      </c>
      <c r="F37" s="346">
        <f>ROUND((SUM(BI99:BI529)),2)</f>
        <v>0</v>
      </c>
      <c r="G37" s="273"/>
      <c r="H37" s="273"/>
      <c r="I37" s="347">
        <v>0</v>
      </c>
      <c r="J37" s="346">
        <f>0</f>
        <v>0</v>
      </c>
      <c r="K37" s="273"/>
      <c r="L37" s="86"/>
      <c r="S37" s="31"/>
      <c r="T37" s="31"/>
      <c r="U37" s="31"/>
      <c r="V37" s="31"/>
      <c r="W37" s="31"/>
      <c r="X37" s="31"/>
      <c r="Y37" s="31"/>
      <c r="Z37" s="31"/>
      <c r="AA37" s="31"/>
      <c r="AB37" s="31"/>
      <c r="AC37" s="31"/>
      <c r="AD37" s="31"/>
      <c r="AE37" s="31"/>
    </row>
    <row r="38" spans="1:31" s="2" customFormat="1" ht="6.95" customHeight="1">
      <c r="A38" s="273"/>
      <c r="B38" s="276"/>
      <c r="C38" s="273"/>
      <c r="D38" s="273"/>
      <c r="E38" s="273"/>
      <c r="F38" s="273"/>
      <c r="G38" s="273"/>
      <c r="H38" s="273"/>
      <c r="I38" s="273"/>
      <c r="J38" s="273"/>
      <c r="K38" s="273"/>
      <c r="L38" s="86"/>
      <c r="S38" s="31"/>
      <c r="T38" s="31"/>
      <c r="U38" s="31"/>
      <c r="V38" s="31"/>
      <c r="W38" s="31"/>
      <c r="X38" s="31"/>
      <c r="Y38" s="31"/>
      <c r="Z38" s="31"/>
      <c r="AA38" s="31"/>
      <c r="AB38" s="31"/>
      <c r="AC38" s="31"/>
      <c r="AD38" s="31"/>
      <c r="AE38" s="31"/>
    </row>
    <row r="39" spans="1:31" s="2" customFormat="1" ht="25.35" customHeight="1">
      <c r="A39" s="273"/>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73"/>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73"/>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73"/>
      <c r="B45" s="276"/>
      <c r="C45" s="277" t="s">
        <v>119</v>
      </c>
      <c r="D45" s="273"/>
      <c r="E45" s="273"/>
      <c r="F45" s="273"/>
      <c r="G45" s="273"/>
      <c r="H45" s="273"/>
      <c r="I45" s="273"/>
      <c r="J45" s="273"/>
      <c r="K45" s="273"/>
      <c r="L45" s="86"/>
      <c r="S45" s="31"/>
      <c r="T45" s="31"/>
      <c r="U45" s="31"/>
      <c r="V45" s="31"/>
      <c r="W45" s="31"/>
      <c r="X45" s="31"/>
      <c r="Y45" s="31"/>
      <c r="Z45" s="31"/>
      <c r="AA45" s="31"/>
      <c r="AB45" s="31"/>
      <c r="AC45" s="31"/>
      <c r="AD45" s="31"/>
      <c r="AE45" s="31"/>
    </row>
    <row r="46" spans="1:31" s="2" customFormat="1" ht="6.95" customHeight="1">
      <c r="A46" s="273"/>
      <c r="B46" s="276"/>
      <c r="C46" s="273"/>
      <c r="D46" s="273"/>
      <c r="E46" s="273"/>
      <c r="F46" s="273"/>
      <c r="G46" s="273"/>
      <c r="H46" s="273"/>
      <c r="I46" s="273"/>
      <c r="J46" s="273"/>
      <c r="K46" s="273"/>
      <c r="L46" s="86"/>
      <c r="S46" s="31"/>
      <c r="T46" s="31"/>
      <c r="U46" s="31"/>
      <c r="V46" s="31"/>
      <c r="W46" s="31"/>
      <c r="X46" s="31"/>
      <c r="Y46" s="31"/>
      <c r="Z46" s="31"/>
      <c r="AA46" s="31"/>
      <c r="AB46" s="31"/>
      <c r="AC46" s="31"/>
      <c r="AD46" s="31"/>
      <c r="AE46" s="31"/>
    </row>
    <row r="47" spans="1:31" s="2" customFormat="1" ht="12" customHeight="1">
      <c r="A47" s="273"/>
      <c r="B47" s="276"/>
      <c r="C47" s="278" t="s">
        <v>15</v>
      </c>
      <c r="D47" s="273"/>
      <c r="E47" s="273"/>
      <c r="F47" s="273"/>
      <c r="G47" s="273"/>
      <c r="H47" s="273"/>
      <c r="I47" s="273"/>
      <c r="J47" s="273"/>
      <c r="K47" s="273"/>
      <c r="L47" s="86"/>
      <c r="S47" s="31"/>
      <c r="T47" s="31"/>
      <c r="U47" s="31"/>
      <c r="V47" s="31"/>
      <c r="W47" s="31"/>
      <c r="X47" s="31"/>
      <c r="Y47" s="31"/>
      <c r="Z47" s="31"/>
      <c r="AA47" s="31"/>
      <c r="AB47" s="31"/>
      <c r="AC47" s="31"/>
      <c r="AD47" s="31"/>
      <c r="AE47" s="31"/>
    </row>
    <row r="48" spans="1:31" s="2" customFormat="1" ht="16.5" customHeight="1">
      <c r="A48" s="273"/>
      <c r="B48" s="276"/>
      <c r="C48" s="273"/>
      <c r="D48" s="273"/>
      <c r="E48" s="403" t="str">
        <f>E7</f>
        <v>ZŠ a MŠ Malé Hoštice - přístavba - rozšíření kapacity MŠ</v>
      </c>
      <c r="F48" s="404"/>
      <c r="G48" s="404"/>
      <c r="H48" s="404"/>
      <c r="I48" s="273"/>
      <c r="J48" s="273"/>
      <c r="K48" s="273"/>
      <c r="L48" s="86"/>
      <c r="S48" s="31"/>
      <c r="T48" s="31"/>
      <c r="U48" s="31"/>
      <c r="V48" s="31"/>
      <c r="W48" s="31"/>
      <c r="X48" s="31"/>
      <c r="Y48" s="31"/>
      <c r="Z48" s="31"/>
      <c r="AA48" s="31"/>
      <c r="AB48" s="31"/>
      <c r="AC48" s="31"/>
      <c r="AD48" s="31"/>
      <c r="AE48" s="31"/>
    </row>
    <row r="49" spans="1:31" s="2" customFormat="1" ht="12" customHeight="1">
      <c r="A49" s="273"/>
      <c r="B49" s="276"/>
      <c r="C49" s="278" t="s">
        <v>117</v>
      </c>
      <c r="D49" s="273"/>
      <c r="E49" s="273"/>
      <c r="F49" s="273"/>
      <c r="G49" s="273"/>
      <c r="H49" s="273"/>
      <c r="I49" s="273"/>
      <c r="J49" s="273"/>
      <c r="K49" s="273"/>
      <c r="L49" s="86"/>
      <c r="S49" s="31"/>
      <c r="T49" s="31"/>
      <c r="U49" s="31"/>
      <c r="V49" s="31"/>
      <c r="W49" s="31"/>
      <c r="X49" s="31"/>
      <c r="Y49" s="31"/>
      <c r="Z49" s="31"/>
      <c r="AA49" s="31"/>
      <c r="AB49" s="31"/>
      <c r="AC49" s="31"/>
      <c r="AD49" s="31"/>
      <c r="AE49" s="31"/>
    </row>
    <row r="50" spans="1:31" s="2" customFormat="1" ht="16.5" customHeight="1">
      <c r="A50" s="273"/>
      <c r="B50" s="276"/>
      <c r="C50" s="273"/>
      <c r="D50" s="273"/>
      <c r="E50" s="405" t="str">
        <f>E9</f>
        <v>03 - Stavební úpravy 1.NP</v>
      </c>
      <c r="F50" s="406"/>
      <c r="G50" s="406"/>
      <c r="H50" s="406"/>
      <c r="I50" s="273"/>
      <c r="J50" s="273"/>
      <c r="K50" s="273"/>
      <c r="L50" s="86"/>
      <c r="S50" s="31"/>
      <c r="T50" s="31"/>
      <c r="U50" s="31"/>
      <c r="V50" s="31"/>
      <c r="W50" s="31"/>
      <c r="X50" s="31"/>
      <c r="Y50" s="31"/>
      <c r="Z50" s="31"/>
      <c r="AA50" s="31"/>
      <c r="AB50" s="31"/>
      <c r="AC50" s="31"/>
      <c r="AD50" s="31"/>
      <c r="AE50" s="31"/>
    </row>
    <row r="51" spans="1:31" s="2" customFormat="1" ht="6.95" customHeight="1">
      <c r="A51" s="273"/>
      <c r="B51" s="276"/>
      <c r="C51" s="273"/>
      <c r="D51" s="273"/>
      <c r="E51" s="273"/>
      <c r="F51" s="273"/>
      <c r="G51" s="273"/>
      <c r="H51" s="273"/>
      <c r="I51" s="273"/>
      <c r="J51" s="273"/>
      <c r="K51" s="273"/>
      <c r="L51" s="86"/>
      <c r="S51" s="31"/>
      <c r="T51" s="31"/>
      <c r="U51" s="31"/>
      <c r="V51" s="31"/>
      <c r="W51" s="31"/>
      <c r="X51" s="31"/>
      <c r="Y51" s="31"/>
      <c r="Z51" s="31"/>
      <c r="AA51" s="31"/>
      <c r="AB51" s="31"/>
      <c r="AC51" s="31"/>
      <c r="AD51" s="31"/>
      <c r="AE51" s="31"/>
    </row>
    <row r="52" spans="1:31" s="2" customFormat="1" ht="12" customHeight="1">
      <c r="A52" s="273"/>
      <c r="B52" s="276"/>
      <c r="C52" s="278" t="s">
        <v>19</v>
      </c>
      <c r="D52" s="273"/>
      <c r="E52" s="273"/>
      <c r="F52" s="281" t="str">
        <f>F12</f>
        <v>parc.č. 583, k.ú. Malé Hoštice</v>
      </c>
      <c r="G52" s="273"/>
      <c r="H52" s="273"/>
      <c r="I52" s="278" t="s">
        <v>21</v>
      </c>
      <c r="J52" s="282" t="str">
        <f>IF(J12="","",J12)</f>
        <v/>
      </c>
      <c r="K52" s="273"/>
      <c r="L52" s="86"/>
      <c r="S52" s="31"/>
      <c r="T52" s="31"/>
      <c r="U52" s="31"/>
      <c r="V52" s="31"/>
      <c r="W52" s="31"/>
      <c r="X52" s="31"/>
      <c r="Y52" s="31"/>
      <c r="Z52" s="31"/>
      <c r="AA52" s="31"/>
      <c r="AB52" s="31"/>
      <c r="AC52" s="31"/>
      <c r="AD52" s="31"/>
      <c r="AE52" s="31"/>
    </row>
    <row r="53" spans="1:31" s="2" customFormat="1" ht="6.95" customHeight="1">
      <c r="A53" s="273"/>
      <c r="B53" s="276"/>
      <c r="C53" s="273"/>
      <c r="D53" s="273"/>
      <c r="E53" s="273"/>
      <c r="F53" s="273"/>
      <c r="G53" s="273"/>
      <c r="H53" s="273"/>
      <c r="I53" s="273"/>
      <c r="J53" s="273"/>
      <c r="K53" s="273"/>
      <c r="L53" s="86"/>
      <c r="S53" s="31"/>
      <c r="T53" s="31"/>
      <c r="U53" s="31"/>
      <c r="V53" s="31"/>
      <c r="W53" s="31"/>
      <c r="X53" s="31"/>
      <c r="Y53" s="31"/>
      <c r="Z53" s="31"/>
      <c r="AA53" s="31"/>
      <c r="AB53" s="31"/>
      <c r="AC53" s="31"/>
      <c r="AD53" s="31"/>
      <c r="AE53" s="31"/>
    </row>
    <row r="54" spans="1:31" s="2" customFormat="1" ht="15.2" customHeight="1">
      <c r="A54" s="273"/>
      <c r="B54" s="276"/>
      <c r="C54" s="278" t="s">
        <v>22</v>
      </c>
      <c r="D54" s="273"/>
      <c r="E54" s="273"/>
      <c r="F54" s="281" t="str">
        <f>E15</f>
        <v>Statutární město Opava</v>
      </c>
      <c r="G54" s="273"/>
      <c r="H54" s="273"/>
      <c r="I54" s="278" t="s">
        <v>28</v>
      </c>
      <c r="J54" s="283" t="str">
        <f>E21</f>
        <v>Ing. arch. Petr Mlýnek</v>
      </c>
      <c r="K54" s="273"/>
      <c r="L54" s="86"/>
      <c r="S54" s="31"/>
      <c r="T54" s="31"/>
      <c r="U54" s="31"/>
      <c r="V54" s="31"/>
      <c r="W54" s="31"/>
      <c r="X54" s="31"/>
      <c r="Y54" s="31"/>
      <c r="Z54" s="31"/>
      <c r="AA54" s="31"/>
      <c r="AB54" s="31"/>
      <c r="AC54" s="31"/>
      <c r="AD54" s="31"/>
      <c r="AE54" s="31"/>
    </row>
    <row r="55" spans="1:31" s="2" customFormat="1" ht="15.2" customHeight="1">
      <c r="A55" s="273"/>
      <c r="B55" s="276"/>
      <c r="C55" s="278" t="s">
        <v>26</v>
      </c>
      <c r="D55" s="273"/>
      <c r="E55" s="273"/>
      <c r="F55" s="281" t="str">
        <f>IF(E18="","",E18)</f>
        <v xml:space="preserve"> </v>
      </c>
      <c r="G55" s="273"/>
      <c r="H55" s="273"/>
      <c r="I55" s="278" t="s">
        <v>31</v>
      </c>
      <c r="J55" s="283" t="str">
        <f>E24</f>
        <v xml:space="preserve"> </v>
      </c>
      <c r="K55" s="273"/>
      <c r="L55" s="86"/>
      <c r="S55" s="31"/>
      <c r="T55" s="31"/>
      <c r="U55" s="31"/>
      <c r="V55" s="31"/>
      <c r="W55" s="31"/>
      <c r="X55" s="31"/>
      <c r="Y55" s="31"/>
      <c r="Z55" s="31"/>
      <c r="AA55" s="31"/>
      <c r="AB55" s="31"/>
      <c r="AC55" s="31"/>
      <c r="AD55" s="31"/>
      <c r="AE55" s="31"/>
    </row>
    <row r="56" spans="1:31" s="2" customFormat="1" ht="10.35" customHeight="1">
      <c r="A56" s="273"/>
      <c r="B56" s="276"/>
      <c r="C56" s="273"/>
      <c r="D56" s="273"/>
      <c r="E56" s="273"/>
      <c r="F56" s="273"/>
      <c r="G56" s="273"/>
      <c r="H56" s="273"/>
      <c r="I56" s="273"/>
      <c r="J56" s="273"/>
      <c r="K56" s="273"/>
      <c r="L56" s="86"/>
      <c r="S56" s="31"/>
      <c r="T56" s="31"/>
      <c r="U56" s="31"/>
      <c r="V56" s="31"/>
      <c r="W56" s="31"/>
      <c r="X56" s="31"/>
      <c r="Y56" s="31"/>
      <c r="Z56" s="31"/>
      <c r="AA56" s="31"/>
      <c r="AB56" s="31"/>
      <c r="AC56" s="31"/>
      <c r="AD56" s="31"/>
      <c r="AE56" s="31"/>
    </row>
    <row r="57" spans="1:31" s="2" customFormat="1" ht="29.25" customHeight="1">
      <c r="A57" s="273"/>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73"/>
      <c r="B58" s="276"/>
      <c r="C58" s="273"/>
      <c r="D58" s="273"/>
      <c r="E58" s="273"/>
      <c r="F58" s="273"/>
      <c r="G58" s="273"/>
      <c r="H58" s="273"/>
      <c r="I58" s="273"/>
      <c r="J58" s="273"/>
      <c r="K58" s="273"/>
      <c r="L58" s="86"/>
      <c r="S58" s="31"/>
      <c r="T58" s="31"/>
      <c r="U58" s="31"/>
      <c r="V58" s="31"/>
      <c r="W58" s="31"/>
      <c r="X58" s="31"/>
      <c r="Y58" s="31"/>
      <c r="Z58" s="31"/>
      <c r="AA58" s="31"/>
      <c r="AB58" s="31"/>
      <c r="AC58" s="31"/>
      <c r="AD58" s="31"/>
      <c r="AE58" s="31"/>
    </row>
    <row r="59" spans="1:47" s="2" customFormat="1" ht="22.9" customHeight="1">
      <c r="A59" s="273"/>
      <c r="B59" s="276"/>
      <c r="C59" s="357" t="s">
        <v>66</v>
      </c>
      <c r="D59" s="273"/>
      <c r="E59" s="273"/>
      <c r="F59" s="273"/>
      <c r="G59" s="273"/>
      <c r="H59" s="273"/>
      <c r="I59" s="273"/>
      <c r="J59" s="343">
        <f>J99</f>
        <v>0</v>
      </c>
      <c r="K59" s="273"/>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J100</f>
        <v>0</v>
      </c>
      <c r="K60" s="358"/>
      <c r="L60" s="103"/>
    </row>
    <row r="61" spans="1:12" s="10" customFormat="1" ht="19.9" customHeight="1">
      <c r="A61" s="363"/>
      <c r="B61" s="364"/>
      <c r="C61" s="363"/>
      <c r="D61" s="365" t="s">
        <v>126</v>
      </c>
      <c r="E61" s="366"/>
      <c r="F61" s="366"/>
      <c r="G61" s="366"/>
      <c r="H61" s="366"/>
      <c r="I61" s="366"/>
      <c r="J61" s="367">
        <f>J101</f>
        <v>0</v>
      </c>
      <c r="K61" s="363"/>
      <c r="L61" s="107"/>
    </row>
    <row r="62" spans="1:12" s="10" customFormat="1" ht="19.9" customHeight="1">
      <c r="A62" s="363"/>
      <c r="B62" s="364"/>
      <c r="C62" s="363"/>
      <c r="D62" s="365" t="s">
        <v>128</v>
      </c>
      <c r="E62" s="366"/>
      <c r="F62" s="366"/>
      <c r="G62" s="366"/>
      <c r="H62" s="366"/>
      <c r="I62" s="366"/>
      <c r="J62" s="367">
        <f>J153</f>
        <v>0</v>
      </c>
      <c r="K62" s="363"/>
      <c r="L62" s="107"/>
    </row>
    <row r="63" spans="1:12" s="10" customFormat="1" ht="19.9" customHeight="1">
      <c r="A63" s="363"/>
      <c r="B63" s="364"/>
      <c r="C63" s="363"/>
      <c r="D63" s="365" t="s">
        <v>129</v>
      </c>
      <c r="E63" s="366"/>
      <c r="F63" s="366"/>
      <c r="G63" s="366"/>
      <c r="H63" s="366"/>
      <c r="I63" s="366"/>
      <c r="J63" s="367">
        <f>J208</f>
        <v>0</v>
      </c>
      <c r="K63" s="363"/>
      <c r="L63" s="107"/>
    </row>
    <row r="64" spans="1:12" s="10" customFormat="1" ht="19.9" customHeight="1">
      <c r="A64" s="363"/>
      <c r="B64" s="364"/>
      <c r="C64" s="363"/>
      <c r="D64" s="365" t="s">
        <v>131</v>
      </c>
      <c r="E64" s="366"/>
      <c r="F64" s="366"/>
      <c r="G64" s="366"/>
      <c r="H64" s="366"/>
      <c r="I64" s="366"/>
      <c r="J64" s="367">
        <f>J236</f>
        <v>0</v>
      </c>
      <c r="K64" s="363"/>
      <c r="L64" s="107"/>
    </row>
    <row r="65" spans="1:12" s="10" customFormat="1" ht="19.9" customHeight="1">
      <c r="A65" s="363"/>
      <c r="B65" s="364"/>
      <c r="C65" s="363"/>
      <c r="D65" s="365" t="s">
        <v>132</v>
      </c>
      <c r="E65" s="366"/>
      <c r="F65" s="366"/>
      <c r="G65" s="366"/>
      <c r="H65" s="366"/>
      <c r="I65" s="366"/>
      <c r="J65" s="367">
        <f>J244</f>
        <v>0</v>
      </c>
      <c r="K65" s="363"/>
      <c r="L65" s="107"/>
    </row>
    <row r="66" spans="1:12" s="10" customFormat="1" ht="19.9" customHeight="1">
      <c r="A66" s="363"/>
      <c r="B66" s="364"/>
      <c r="C66" s="363"/>
      <c r="D66" s="365" t="s">
        <v>133</v>
      </c>
      <c r="E66" s="366"/>
      <c r="F66" s="366"/>
      <c r="G66" s="366"/>
      <c r="H66" s="366"/>
      <c r="I66" s="366"/>
      <c r="J66" s="367">
        <f>J252</f>
        <v>0</v>
      </c>
      <c r="K66" s="363"/>
      <c r="L66" s="107"/>
    </row>
    <row r="67" spans="1:12" s="10" customFormat="1" ht="19.9" customHeight="1">
      <c r="A67" s="363"/>
      <c r="B67" s="364"/>
      <c r="C67" s="363"/>
      <c r="D67" s="365" t="s">
        <v>2075</v>
      </c>
      <c r="E67" s="366"/>
      <c r="F67" s="366"/>
      <c r="G67" s="366"/>
      <c r="H67" s="366"/>
      <c r="I67" s="366"/>
      <c r="J67" s="367">
        <f>J287</f>
        <v>0</v>
      </c>
      <c r="K67" s="363"/>
      <c r="L67" s="107"/>
    </row>
    <row r="68" spans="1:12" s="10" customFormat="1" ht="19.9" customHeight="1">
      <c r="A68" s="363"/>
      <c r="B68" s="364"/>
      <c r="C68" s="363"/>
      <c r="D68" s="365" t="s">
        <v>134</v>
      </c>
      <c r="E68" s="366"/>
      <c r="F68" s="366"/>
      <c r="G68" s="366"/>
      <c r="H68" s="366"/>
      <c r="I68" s="366"/>
      <c r="J68" s="367">
        <f>J351</f>
        <v>0</v>
      </c>
      <c r="K68" s="363"/>
      <c r="L68" s="107"/>
    </row>
    <row r="69" spans="1:12" s="10" customFormat="1" ht="19.9" customHeight="1">
      <c r="A69" s="363"/>
      <c r="B69" s="364"/>
      <c r="C69" s="363"/>
      <c r="D69" s="365" t="s">
        <v>135</v>
      </c>
      <c r="E69" s="366"/>
      <c r="F69" s="366"/>
      <c r="G69" s="366"/>
      <c r="H69" s="366"/>
      <c r="I69" s="366"/>
      <c r="J69" s="367">
        <f>J361</f>
        <v>0</v>
      </c>
      <c r="K69" s="363"/>
      <c r="L69" s="107"/>
    </row>
    <row r="70" spans="1:12" s="9" customFormat="1" ht="24.95" customHeight="1">
      <c r="A70" s="358"/>
      <c r="B70" s="359"/>
      <c r="C70" s="358"/>
      <c r="D70" s="360" t="s">
        <v>136</v>
      </c>
      <c r="E70" s="361"/>
      <c r="F70" s="361"/>
      <c r="G70" s="361"/>
      <c r="H70" s="361"/>
      <c r="I70" s="361"/>
      <c r="J70" s="362">
        <f>J364</f>
        <v>0</v>
      </c>
      <c r="K70" s="358"/>
      <c r="L70" s="103"/>
    </row>
    <row r="71" spans="1:12" s="10" customFormat="1" ht="19.9" customHeight="1">
      <c r="A71" s="363"/>
      <c r="B71" s="364"/>
      <c r="C71" s="363"/>
      <c r="D71" s="365" t="s">
        <v>143</v>
      </c>
      <c r="E71" s="366"/>
      <c r="F71" s="366"/>
      <c r="G71" s="366"/>
      <c r="H71" s="366"/>
      <c r="I71" s="366"/>
      <c r="J71" s="367">
        <f>J365</f>
        <v>0</v>
      </c>
      <c r="K71" s="363"/>
      <c r="L71" s="107"/>
    </row>
    <row r="72" spans="1:12" s="10" customFormat="1" ht="19.9" customHeight="1">
      <c r="A72" s="363"/>
      <c r="B72" s="364"/>
      <c r="C72" s="363"/>
      <c r="D72" s="365" t="s">
        <v>144</v>
      </c>
      <c r="E72" s="366"/>
      <c r="F72" s="366"/>
      <c r="G72" s="366"/>
      <c r="H72" s="366"/>
      <c r="I72" s="366"/>
      <c r="J72" s="367">
        <f>J374</f>
        <v>0</v>
      </c>
      <c r="K72" s="363"/>
      <c r="L72" s="107"/>
    </row>
    <row r="73" spans="1:12" s="10" customFormat="1" ht="19.9" customHeight="1">
      <c r="A73" s="363"/>
      <c r="B73" s="364"/>
      <c r="C73" s="363"/>
      <c r="D73" s="365" t="s">
        <v>145</v>
      </c>
      <c r="E73" s="366"/>
      <c r="F73" s="366"/>
      <c r="G73" s="366"/>
      <c r="H73" s="366"/>
      <c r="I73" s="366"/>
      <c r="J73" s="367">
        <f>J389</f>
        <v>0</v>
      </c>
      <c r="K73" s="363"/>
      <c r="L73" s="107"/>
    </row>
    <row r="74" spans="1:12" s="10" customFormat="1" ht="19.9" customHeight="1">
      <c r="A74" s="363"/>
      <c r="B74" s="364"/>
      <c r="C74" s="363"/>
      <c r="D74" s="365" t="s">
        <v>146</v>
      </c>
      <c r="E74" s="366"/>
      <c r="F74" s="366"/>
      <c r="G74" s="366"/>
      <c r="H74" s="366"/>
      <c r="I74" s="366"/>
      <c r="J74" s="367">
        <f>J419</f>
        <v>0</v>
      </c>
      <c r="K74" s="363"/>
      <c r="L74" s="107"/>
    </row>
    <row r="75" spans="1:12" s="10" customFormat="1" ht="19.9" customHeight="1">
      <c r="A75" s="363"/>
      <c r="B75" s="364"/>
      <c r="C75" s="363"/>
      <c r="D75" s="365" t="s">
        <v>148</v>
      </c>
      <c r="E75" s="366"/>
      <c r="F75" s="366"/>
      <c r="G75" s="366"/>
      <c r="H75" s="366"/>
      <c r="I75" s="366"/>
      <c r="J75" s="367">
        <f>J424</f>
        <v>0</v>
      </c>
      <c r="K75" s="363"/>
      <c r="L75" s="107"/>
    </row>
    <row r="76" spans="1:12" s="10" customFormat="1" ht="19.9" customHeight="1">
      <c r="A76" s="363"/>
      <c r="B76" s="364"/>
      <c r="C76" s="363"/>
      <c r="D76" s="365" t="s">
        <v>149</v>
      </c>
      <c r="E76" s="366"/>
      <c r="F76" s="366"/>
      <c r="G76" s="366"/>
      <c r="H76" s="366"/>
      <c r="I76" s="366"/>
      <c r="J76" s="367">
        <f>J466</f>
        <v>0</v>
      </c>
      <c r="K76" s="363"/>
      <c r="L76" s="107"/>
    </row>
    <row r="77" spans="1:12" s="10" customFormat="1" ht="19.9" customHeight="1">
      <c r="A77" s="363"/>
      <c r="B77" s="364"/>
      <c r="C77" s="363"/>
      <c r="D77" s="365" t="s">
        <v>151</v>
      </c>
      <c r="E77" s="366"/>
      <c r="F77" s="366"/>
      <c r="G77" s="366"/>
      <c r="H77" s="366"/>
      <c r="I77" s="366"/>
      <c r="J77" s="367">
        <f>J491</f>
        <v>0</v>
      </c>
      <c r="K77" s="363"/>
      <c r="L77" s="107"/>
    </row>
    <row r="78" spans="1:12" s="10" customFormat="1" ht="19.9" customHeight="1">
      <c r="A78" s="363"/>
      <c r="B78" s="364"/>
      <c r="C78" s="363"/>
      <c r="D78" s="365" t="s">
        <v>152</v>
      </c>
      <c r="E78" s="366"/>
      <c r="F78" s="366"/>
      <c r="G78" s="366"/>
      <c r="H78" s="366"/>
      <c r="I78" s="366"/>
      <c r="J78" s="367">
        <f>J522</f>
        <v>0</v>
      </c>
      <c r="K78" s="363"/>
      <c r="L78" s="107"/>
    </row>
    <row r="79" spans="1:12" s="9" customFormat="1" ht="24.95" customHeight="1">
      <c r="A79" s="358"/>
      <c r="B79" s="359"/>
      <c r="C79" s="358"/>
      <c r="D79" s="360" t="s">
        <v>2997</v>
      </c>
      <c r="E79" s="361"/>
      <c r="F79" s="361"/>
      <c r="G79" s="361"/>
      <c r="H79" s="361"/>
      <c r="I79" s="361"/>
      <c r="J79" s="362">
        <f>J528</f>
        <v>0</v>
      </c>
      <c r="K79" s="358"/>
      <c r="L79" s="103"/>
    </row>
    <row r="80" spans="1:31" s="2" customFormat="1" ht="21.75" customHeight="1">
      <c r="A80" s="273"/>
      <c r="B80" s="276"/>
      <c r="C80" s="273"/>
      <c r="D80" s="273"/>
      <c r="E80" s="273"/>
      <c r="F80" s="273"/>
      <c r="G80" s="273"/>
      <c r="H80" s="273"/>
      <c r="I80" s="273"/>
      <c r="J80" s="273"/>
      <c r="K80" s="273"/>
      <c r="L80" s="86"/>
      <c r="S80" s="31"/>
      <c r="T80" s="31"/>
      <c r="U80" s="31"/>
      <c r="V80" s="31"/>
      <c r="W80" s="31"/>
      <c r="X80" s="31"/>
      <c r="Y80" s="31"/>
      <c r="Z80" s="31"/>
      <c r="AA80" s="31"/>
      <c r="AB80" s="31"/>
      <c r="AC80" s="31"/>
      <c r="AD80" s="31"/>
      <c r="AE80" s="31"/>
    </row>
    <row r="81" spans="1:31" s="2" customFormat="1" ht="6.95" customHeight="1">
      <c r="A81" s="273"/>
      <c r="B81" s="332"/>
      <c r="C81" s="333"/>
      <c r="D81" s="333"/>
      <c r="E81" s="333"/>
      <c r="F81" s="333"/>
      <c r="G81" s="333"/>
      <c r="H81" s="333"/>
      <c r="I81" s="333"/>
      <c r="J81" s="333"/>
      <c r="K81" s="333"/>
      <c r="L81" s="86"/>
      <c r="S81" s="31"/>
      <c r="T81" s="31"/>
      <c r="U81" s="31"/>
      <c r="V81" s="31"/>
      <c r="W81" s="31"/>
      <c r="X81" s="31"/>
      <c r="Y81" s="31"/>
      <c r="Z81" s="31"/>
      <c r="AA81" s="31"/>
      <c r="AB81" s="31"/>
      <c r="AC81" s="31"/>
      <c r="AD81" s="31"/>
      <c r="AE81" s="31"/>
    </row>
    <row r="82" spans="1:11" ht="12">
      <c r="A82" s="84"/>
      <c r="B82" s="84"/>
      <c r="C82" s="84"/>
      <c r="D82" s="84"/>
      <c r="E82" s="84"/>
      <c r="F82" s="84"/>
      <c r="G82" s="84"/>
      <c r="H82" s="84"/>
      <c r="I82" s="84"/>
      <c r="J82" s="84"/>
      <c r="K82" s="84"/>
    </row>
    <row r="83" spans="1:11" ht="12">
      <c r="A83" s="84"/>
      <c r="B83" s="84"/>
      <c r="C83" s="84"/>
      <c r="D83" s="84"/>
      <c r="E83" s="84"/>
      <c r="F83" s="84"/>
      <c r="G83" s="84"/>
      <c r="H83" s="84"/>
      <c r="I83" s="84"/>
      <c r="J83" s="84"/>
      <c r="K83" s="84"/>
    </row>
    <row r="84" spans="1:11" ht="12">
      <c r="A84" s="84"/>
      <c r="B84" s="84"/>
      <c r="C84" s="84"/>
      <c r="D84" s="84"/>
      <c r="E84" s="84"/>
      <c r="F84" s="84"/>
      <c r="G84" s="84"/>
      <c r="H84" s="84"/>
      <c r="I84" s="84"/>
      <c r="J84" s="84"/>
      <c r="K84" s="84"/>
    </row>
    <row r="85" spans="1:31" s="2" customFormat="1" ht="6.95" customHeight="1">
      <c r="A85" s="273"/>
      <c r="B85" s="274"/>
      <c r="C85" s="275"/>
      <c r="D85" s="275"/>
      <c r="E85" s="275"/>
      <c r="F85" s="275"/>
      <c r="G85" s="275"/>
      <c r="H85" s="275"/>
      <c r="I85" s="275"/>
      <c r="J85" s="275"/>
      <c r="K85" s="275"/>
      <c r="L85" s="86"/>
      <c r="S85" s="31"/>
      <c r="T85" s="31"/>
      <c r="U85" s="31"/>
      <c r="V85" s="31"/>
      <c r="W85" s="31"/>
      <c r="X85" s="31"/>
      <c r="Y85" s="31"/>
      <c r="Z85" s="31"/>
      <c r="AA85" s="31"/>
      <c r="AB85" s="31"/>
      <c r="AC85" s="31"/>
      <c r="AD85" s="31"/>
      <c r="AE85" s="31"/>
    </row>
    <row r="86" spans="1:31" s="2" customFormat="1" ht="24.95" customHeight="1">
      <c r="A86" s="273"/>
      <c r="B86" s="276"/>
      <c r="C86" s="277" t="s">
        <v>153</v>
      </c>
      <c r="D86" s="273"/>
      <c r="E86" s="273"/>
      <c r="F86" s="273"/>
      <c r="G86" s="273"/>
      <c r="H86" s="273"/>
      <c r="I86" s="273"/>
      <c r="J86" s="273"/>
      <c r="K86" s="273"/>
      <c r="L86" s="86"/>
      <c r="S86" s="31"/>
      <c r="T86" s="31"/>
      <c r="U86" s="31"/>
      <c r="V86" s="31"/>
      <c r="W86" s="31"/>
      <c r="X86" s="31"/>
      <c r="Y86" s="31"/>
      <c r="Z86" s="31"/>
      <c r="AA86" s="31"/>
      <c r="AB86" s="31"/>
      <c r="AC86" s="31"/>
      <c r="AD86" s="31"/>
      <c r="AE86" s="31"/>
    </row>
    <row r="87" spans="1:31" s="2" customFormat="1" ht="6.95" customHeight="1">
      <c r="A87" s="273"/>
      <c r="B87" s="276"/>
      <c r="C87" s="273"/>
      <c r="D87" s="273"/>
      <c r="E87" s="273"/>
      <c r="F87" s="273"/>
      <c r="G87" s="273"/>
      <c r="H87" s="273"/>
      <c r="I87" s="273"/>
      <c r="J87" s="273"/>
      <c r="K87" s="273"/>
      <c r="L87" s="86"/>
      <c r="S87" s="31"/>
      <c r="T87" s="31"/>
      <c r="U87" s="31"/>
      <c r="V87" s="31"/>
      <c r="W87" s="31"/>
      <c r="X87" s="31"/>
      <c r="Y87" s="31"/>
      <c r="Z87" s="31"/>
      <c r="AA87" s="31"/>
      <c r="AB87" s="31"/>
      <c r="AC87" s="31"/>
      <c r="AD87" s="31"/>
      <c r="AE87" s="31"/>
    </row>
    <row r="88" spans="1:31" s="2" customFormat="1" ht="12" customHeight="1">
      <c r="A88" s="273"/>
      <c r="B88" s="276"/>
      <c r="C88" s="278" t="s">
        <v>15</v>
      </c>
      <c r="D88" s="273"/>
      <c r="E88" s="273"/>
      <c r="F88" s="273"/>
      <c r="G88" s="273"/>
      <c r="H88" s="273"/>
      <c r="I88" s="273"/>
      <c r="J88" s="273"/>
      <c r="K88" s="273"/>
      <c r="L88" s="86"/>
      <c r="S88" s="31"/>
      <c r="T88" s="31"/>
      <c r="U88" s="31"/>
      <c r="V88" s="31"/>
      <c r="W88" s="31"/>
      <c r="X88" s="31"/>
      <c r="Y88" s="31"/>
      <c r="Z88" s="31"/>
      <c r="AA88" s="31"/>
      <c r="AB88" s="31"/>
      <c r="AC88" s="31"/>
      <c r="AD88" s="31"/>
      <c r="AE88" s="31"/>
    </row>
    <row r="89" spans="1:31" s="2" customFormat="1" ht="16.5" customHeight="1">
      <c r="A89" s="273"/>
      <c r="B89" s="276"/>
      <c r="C89" s="273"/>
      <c r="D89" s="273"/>
      <c r="E89" s="403" t="str">
        <f>E7</f>
        <v>ZŠ a MŠ Malé Hoštice - přístavba - rozšíření kapacity MŠ</v>
      </c>
      <c r="F89" s="404"/>
      <c r="G89" s="404"/>
      <c r="H89" s="404"/>
      <c r="I89" s="273"/>
      <c r="J89" s="273"/>
      <c r="K89" s="273"/>
      <c r="L89" s="86"/>
      <c r="S89" s="31"/>
      <c r="T89" s="31"/>
      <c r="U89" s="31"/>
      <c r="V89" s="31"/>
      <c r="W89" s="31"/>
      <c r="X89" s="31"/>
      <c r="Y89" s="31"/>
      <c r="Z89" s="31"/>
      <c r="AA89" s="31"/>
      <c r="AB89" s="31"/>
      <c r="AC89" s="31"/>
      <c r="AD89" s="31"/>
      <c r="AE89" s="31"/>
    </row>
    <row r="90" spans="1:31" s="2" customFormat="1" ht="12" customHeight="1">
      <c r="A90" s="273"/>
      <c r="B90" s="276"/>
      <c r="C90" s="278" t="s">
        <v>117</v>
      </c>
      <c r="D90" s="273"/>
      <c r="E90" s="273"/>
      <c r="F90" s="273"/>
      <c r="G90" s="273"/>
      <c r="H90" s="273"/>
      <c r="I90" s="273"/>
      <c r="J90" s="273"/>
      <c r="K90" s="273"/>
      <c r="L90" s="86"/>
      <c r="S90" s="31"/>
      <c r="T90" s="31"/>
      <c r="U90" s="31"/>
      <c r="V90" s="31"/>
      <c r="W90" s="31"/>
      <c r="X90" s="31"/>
      <c r="Y90" s="31"/>
      <c r="Z90" s="31"/>
      <c r="AA90" s="31"/>
      <c r="AB90" s="31"/>
      <c r="AC90" s="31"/>
      <c r="AD90" s="31"/>
      <c r="AE90" s="31"/>
    </row>
    <row r="91" spans="1:31" s="2" customFormat="1" ht="16.5" customHeight="1">
      <c r="A91" s="273"/>
      <c r="B91" s="276"/>
      <c r="C91" s="273"/>
      <c r="D91" s="273"/>
      <c r="E91" s="405" t="str">
        <f>E9</f>
        <v>03 - Stavební úpravy 1.NP</v>
      </c>
      <c r="F91" s="406"/>
      <c r="G91" s="406"/>
      <c r="H91" s="406"/>
      <c r="I91" s="273"/>
      <c r="J91" s="273"/>
      <c r="K91" s="273"/>
      <c r="L91" s="86"/>
      <c r="S91" s="31"/>
      <c r="T91" s="31"/>
      <c r="U91" s="31"/>
      <c r="V91" s="31"/>
      <c r="W91" s="31"/>
      <c r="X91" s="31"/>
      <c r="Y91" s="31"/>
      <c r="Z91" s="31"/>
      <c r="AA91" s="31"/>
      <c r="AB91" s="31"/>
      <c r="AC91" s="31"/>
      <c r="AD91" s="31"/>
      <c r="AE91" s="31"/>
    </row>
    <row r="92" spans="1:31" s="2" customFormat="1" ht="6.95" customHeight="1">
      <c r="A92" s="273"/>
      <c r="B92" s="276"/>
      <c r="C92" s="273"/>
      <c r="D92" s="273"/>
      <c r="E92" s="273"/>
      <c r="F92" s="273"/>
      <c r="G92" s="273"/>
      <c r="H92" s="273"/>
      <c r="I92" s="273"/>
      <c r="J92" s="273"/>
      <c r="K92" s="273"/>
      <c r="L92" s="86"/>
      <c r="S92" s="31"/>
      <c r="T92" s="31"/>
      <c r="U92" s="31"/>
      <c r="V92" s="31"/>
      <c r="W92" s="31"/>
      <c r="X92" s="31"/>
      <c r="Y92" s="31"/>
      <c r="Z92" s="31"/>
      <c r="AA92" s="31"/>
      <c r="AB92" s="31"/>
      <c r="AC92" s="31"/>
      <c r="AD92" s="31"/>
      <c r="AE92" s="31"/>
    </row>
    <row r="93" spans="1:31" s="2" customFormat="1" ht="12" customHeight="1">
      <c r="A93" s="273"/>
      <c r="B93" s="276"/>
      <c r="C93" s="278" t="s">
        <v>19</v>
      </c>
      <c r="D93" s="273"/>
      <c r="E93" s="273"/>
      <c r="F93" s="281" t="str">
        <f>F12</f>
        <v>parc.č. 583, k.ú. Malé Hoštice</v>
      </c>
      <c r="G93" s="273"/>
      <c r="H93" s="273"/>
      <c r="I93" s="278" t="s">
        <v>21</v>
      </c>
      <c r="J93" s="282" t="str">
        <f>IF(J12="","",J12)</f>
        <v/>
      </c>
      <c r="K93" s="273"/>
      <c r="L93" s="86"/>
      <c r="S93" s="31"/>
      <c r="T93" s="31"/>
      <c r="U93" s="31"/>
      <c r="V93" s="31"/>
      <c r="W93" s="31"/>
      <c r="X93" s="31"/>
      <c r="Y93" s="31"/>
      <c r="Z93" s="31"/>
      <c r="AA93" s="31"/>
      <c r="AB93" s="31"/>
      <c r="AC93" s="31"/>
      <c r="AD93" s="31"/>
      <c r="AE93" s="31"/>
    </row>
    <row r="94" spans="1:31" s="2" customFormat="1" ht="6.95" customHeight="1">
      <c r="A94" s="273"/>
      <c r="B94" s="276"/>
      <c r="C94" s="273"/>
      <c r="D94" s="273"/>
      <c r="E94" s="273"/>
      <c r="F94" s="273"/>
      <c r="G94" s="273"/>
      <c r="H94" s="273"/>
      <c r="I94" s="273"/>
      <c r="J94" s="273"/>
      <c r="K94" s="273"/>
      <c r="L94" s="86"/>
      <c r="S94" s="31"/>
      <c r="T94" s="31"/>
      <c r="U94" s="31"/>
      <c r="V94" s="31"/>
      <c r="W94" s="31"/>
      <c r="X94" s="31"/>
      <c r="Y94" s="31"/>
      <c r="Z94" s="31"/>
      <c r="AA94" s="31"/>
      <c r="AB94" s="31"/>
      <c r="AC94" s="31"/>
      <c r="AD94" s="31"/>
      <c r="AE94" s="31"/>
    </row>
    <row r="95" spans="1:31" s="2" customFormat="1" ht="15.2" customHeight="1">
      <c r="A95" s="273"/>
      <c r="B95" s="276"/>
      <c r="C95" s="278" t="s">
        <v>22</v>
      </c>
      <c r="D95" s="273"/>
      <c r="E95" s="273"/>
      <c r="F95" s="281" t="str">
        <f>E15</f>
        <v>Statutární město Opava</v>
      </c>
      <c r="G95" s="273"/>
      <c r="H95" s="273"/>
      <c r="I95" s="278" t="s">
        <v>28</v>
      </c>
      <c r="J95" s="283" t="str">
        <f>E21</f>
        <v>Ing. arch. Petr Mlýnek</v>
      </c>
      <c r="K95" s="273"/>
      <c r="L95" s="86"/>
      <c r="S95" s="31"/>
      <c r="T95" s="31"/>
      <c r="U95" s="31"/>
      <c r="V95" s="31"/>
      <c r="W95" s="31"/>
      <c r="X95" s="31"/>
      <c r="Y95" s="31"/>
      <c r="Z95" s="31"/>
      <c r="AA95" s="31"/>
      <c r="AB95" s="31"/>
      <c r="AC95" s="31"/>
      <c r="AD95" s="31"/>
      <c r="AE95" s="31"/>
    </row>
    <row r="96" spans="1:31" s="2" customFormat="1" ht="15.2" customHeight="1">
      <c r="A96" s="273"/>
      <c r="B96" s="276"/>
      <c r="C96" s="278" t="s">
        <v>26</v>
      </c>
      <c r="D96" s="273"/>
      <c r="E96" s="273"/>
      <c r="F96" s="281" t="str">
        <f>IF(E18="","",E18)</f>
        <v xml:space="preserve"> </v>
      </c>
      <c r="G96" s="273"/>
      <c r="H96" s="273"/>
      <c r="I96" s="278" t="s">
        <v>31</v>
      </c>
      <c r="J96" s="283" t="str">
        <f>E24</f>
        <v xml:space="preserve"> </v>
      </c>
      <c r="K96" s="273"/>
      <c r="L96" s="86"/>
      <c r="S96" s="31"/>
      <c r="T96" s="31"/>
      <c r="U96" s="31"/>
      <c r="V96" s="31"/>
      <c r="W96" s="31"/>
      <c r="X96" s="31"/>
      <c r="Y96" s="31"/>
      <c r="Z96" s="31"/>
      <c r="AA96" s="31"/>
      <c r="AB96" s="31"/>
      <c r="AC96" s="31"/>
      <c r="AD96" s="31"/>
      <c r="AE96" s="31"/>
    </row>
    <row r="97" spans="1:31" s="2" customFormat="1" ht="10.35" customHeight="1">
      <c r="A97" s="273"/>
      <c r="B97" s="276"/>
      <c r="C97" s="273"/>
      <c r="D97" s="273"/>
      <c r="E97" s="273"/>
      <c r="F97" s="273"/>
      <c r="G97" s="273"/>
      <c r="H97" s="273"/>
      <c r="I97" s="273"/>
      <c r="J97" s="273"/>
      <c r="K97" s="273"/>
      <c r="L97" s="86"/>
      <c r="S97" s="31"/>
      <c r="T97" s="31"/>
      <c r="U97" s="31"/>
      <c r="V97" s="31"/>
      <c r="W97" s="31"/>
      <c r="X97" s="31"/>
      <c r="Y97" s="31"/>
      <c r="Z97" s="31"/>
      <c r="AA97" s="31"/>
      <c r="AB97" s="31"/>
      <c r="AC97" s="31"/>
      <c r="AD97" s="31"/>
      <c r="AE97" s="31"/>
    </row>
    <row r="98" spans="1:31" s="11" customFormat="1" ht="29.25" customHeight="1">
      <c r="A98" s="284"/>
      <c r="B98" s="285"/>
      <c r="C98" s="286" t="s">
        <v>154</v>
      </c>
      <c r="D98" s="287" t="s">
        <v>53</v>
      </c>
      <c r="E98" s="287" t="s">
        <v>49</v>
      </c>
      <c r="F98" s="287" t="s">
        <v>50</v>
      </c>
      <c r="G98" s="287" t="s">
        <v>155</v>
      </c>
      <c r="H98" s="287" t="s">
        <v>156</v>
      </c>
      <c r="I98" s="287" t="s">
        <v>157</v>
      </c>
      <c r="J98" s="287" t="s">
        <v>121</v>
      </c>
      <c r="K98" s="288" t="s">
        <v>158</v>
      </c>
      <c r="L98" s="114"/>
      <c r="M98" s="54" t="s">
        <v>3</v>
      </c>
      <c r="N98" s="55" t="s">
        <v>38</v>
      </c>
      <c r="O98" s="55" t="s">
        <v>159</v>
      </c>
      <c r="P98" s="55" t="s">
        <v>160</v>
      </c>
      <c r="Q98" s="55" t="s">
        <v>161</v>
      </c>
      <c r="R98" s="55" t="s">
        <v>162</v>
      </c>
      <c r="S98" s="55" t="s">
        <v>163</v>
      </c>
      <c r="T98" s="56" t="s">
        <v>164</v>
      </c>
      <c r="U98" s="111"/>
      <c r="V98" s="111"/>
      <c r="W98" s="111"/>
      <c r="X98" s="111"/>
      <c r="Y98" s="111"/>
      <c r="Z98" s="111"/>
      <c r="AA98" s="111"/>
      <c r="AB98" s="111"/>
      <c r="AC98" s="111"/>
      <c r="AD98" s="111"/>
      <c r="AE98" s="111"/>
    </row>
    <row r="99" spans="1:63" s="2" customFormat="1" ht="22.9" customHeight="1">
      <c r="A99" s="273"/>
      <c r="B99" s="276"/>
      <c r="C99" s="289" t="s">
        <v>165</v>
      </c>
      <c r="D99" s="273"/>
      <c r="E99" s="273"/>
      <c r="F99" s="273"/>
      <c r="G99" s="273"/>
      <c r="H99" s="273"/>
      <c r="I99" s="273"/>
      <c r="J99" s="290">
        <f>BK99</f>
        <v>0</v>
      </c>
      <c r="K99" s="273"/>
      <c r="L99" s="32"/>
      <c r="M99" s="57"/>
      <c r="N99" s="48"/>
      <c r="O99" s="58"/>
      <c r="P99" s="115">
        <f>P100+P364+P528</f>
        <v>356.10200999999995</v>
      </c>
      <c r="Q99" s="58"/>
      <c r="R99" s="115">
        <f>R100+R364+R528</f>
        <v>8.55526449</v>
      </c>
      <c r="S99" s="58"/>
      <c r="T99" s="116">
        <f>T100+T364+T528</f>
        <v>8.88234656</v>
      </c>
      <c r="U99" s="31"/>
      <c r="V99" s="31"/>
      <c r="W99" s="31"/>
      <c r="X99" s="31"/>
      <c r="Y99" s="31"/>
      <c r="Z99" s="31"/>
      <c r="AA99" s="31"/>
      <c r="AB99" s="31"/>
      <c r="AC99" s="31"/>
      <c r="AD99" s="31"/>
      <c r="AE99" s="31"/>
      <c r="AT99" s="19" t="s">
        <v>67</v>
      </c>
      <c r="AU99" s="19" t="s">
        <v>122</v>
      </c>
      <c r="BK99" s="117">
        <f>BK100+BK364+BK528</f>
        <v>0</v>
      </c>
    </row>
    <row r="100" spans="1:63" s="12" customFormat="1" ht="25.9" customHeight="1">
      <c r="A100" s="291"/>
      <c r="B100" s="292"/>
      <c r="C100" s="291"/>
      <c r="D100" s="293" t="s">
        <v>67</v>
      </c>
      <c r="E100" s="294" t="s">
        <v>166</v>
      </c>
      <c r="F100" s="294" t="s">
        <v>167</v>
      </c>
      <c r="G100" s="291"/>
      <c r="H100" s="291"/>
      <c r="I100" s="291"/>
      <c r="J100" s="295">
        <f>BK100</f>
        <v>0</v>
      </c>
      <c r="K100" s="291"/>
      <c r="L100" s="118"/>
      <c r="M100" s="120"/>
      <c r="N100" s="121"/>
      <c r="O100" s="121"/>
      <c r="P100" s="122">
        <f>P101+P153+P208+P236+P244+P252+P287+P351+P361</f>
        <v>244.208994</v>
      </c>
      <c r="Q100" s="121"/>
      <c r="R100" s="122">
        <f>R101+R153+R208+R236+R244+R252+R287+R351+R361</f>
        <v>7.2595264</v>
      </c>
      <c r="S100" s="121"/>
      <c r="T100" s="123">
        <f>T101+T153+T208+T236+T244+T252+T287+T351+T361</f>
        <v>8.68307</v>
      </c>
      <c r="AR100" s="119" t="s">
        <v>76</v>
      </c>
      <c r="AT100" s="124" t="s">
        <v>67</v>
      </c>
      <c r="AU100" s="124" t="s">
        <v>68</v>
      </c>
      <c r="AY100" s="119" t="s">
        <v>168</v>
      </c>
      <c r="BK100" s="125">
        <f>BK101+BK153+BK208+BK236+BK244+BK252+BK287+BK351+BK361</f>
        <v>0</v>
      </c>
    </row>
    <row r="101" spans="1:63" s="12" customFormat="1" ht="22.9" customHeight="1">
      <c r="A101" s="291"/>
      <c r="B101" s="292"/>
      <c r="C101" s="291"/>
      <c r="D101" s="293" t="s">
        <v>67</v>
      </c>
      <c r="E101" s="296" t="s">
        <v>199</v>
      </c>
      <c r="F101" s="296" t="s">
        <v>302</v>
      </c>
      <c r="G101" s="291"/>
      <c r="H101" s="291"/>
      <c r="I101" s="291"/>
      <c r="J101" s="297">
        <f>BK101</f>
        <v>0</v>
      </c>
      <c r="K101" s="291"/>
      <c r="L101" s="118"/>
      <c r="M101" s="120"/>
      <c r="N101" s="121"/>
      <c r="O101" s="121"/>
      <c r="P101" s="122">
        <f>SUM(P102:P152)</f>
        <v>20.743073</v>
      </c>
      <c r="Q101" s="121"/>
      <c r="R101" s="122">
        <f>SUM(R102:R152)</f>
        <v>3.75372198</v>
      </c>
      <c r="S101" s="121"/>
      <c r="T101" s="123">
        <f>SUM(T102:T152)</f>
        <v>0</v>
      </c>
      <c r="AR101" s="119" t="s">
        <v>76</v>
      </c>
      <c r="AT101" s="124" t="s">
        <v>67</v>
      </c>
      <c r="AU101" s="124" t="s">
        <v>76</v>
      </c>
      <c r="AY101" s="119" t="s">
        <v>168</v>
      </c>
      <c r="BK101" s="125">
        <f>SUM(BK102:BK152)</f>
        <v>0</v>
      </c>
    </row>
    <row r="102" spans="1:65" s="2" customFormat="1" ht="16.5" customHeight="1">
      <c r="A102" s="273"/>
      <c r="B102" s="276"/>
      <c r="C102" s="298" t="s">
        <v>76</v>
      </c>
      <c r="D102" s="298" t="s">
        <v>170</v>
      </c>
      <c r="E102" s="299" t="s">
        <v>2998</v>
      </c>
      <c r="F102" s="300" t="s">
        <v>2999</v>
      </c>
      <c r="G102" s="301" t="s">
        <v>173</v>
      </c>
      <c r="H102" s="302">
        <v>0.781</v>
      </c>
      <c r="I102" s="266"/>
      <c r="J102" s="303">
        <f>ROUND(I102*H102,2)</f>
        <v>0</v>
      </c>
      <c r="K102" s="300" t="s">
        <v>3</v>
      </c>
      <c r="L102" s="32"/>
      <c r="M102" s="126" t="s">
        <v>3</v>
      </c>
      <c r="N102" s="127" t="s">
        <v>39</v>
      </c>
      <c r="O102" s="128">
        <v>3.699</v>
      </c>
      <c r="P102" s="128">
        <f>O102*H102</f>
        <v>2.888919</v>
      </c>
      <c r="Q102" s="128">
        <v>1.32715</v>
      </c>
      <c r="R102" s="128">
        <f>Q102*H102</f>
        <v>1.03650415</v>
      </c>
      <c r="S102" s="128">
        <v>0</v>
      </c>
      <c r="T102" s="129">
        <f>S102*H102</f>
        <v>0</v>
      </c>
      <c r="U102" s="31"/>
      <c r="V102" s="31"/>
      <c r="W102" s="31"/>
      <c r="X102" s="31"/>
      <c r="Y102" s="31"/>
      <c r="Z102" s="31"/>
      <c r="AA102" s="31"/>
      <c r="AB102" s="31"/>
      <c r="AC102" s="31"/>
      <c r="AD102" s="31"/>
      <c r="AE102" s="31"/>
      <c r="AR102" s="130" t="s">
        <v>175</v>
      </c>
      <c r="AT102" s="130" t="s">
        <v>170</v>
      </c>
      <c r="AU102" s="130" t="s">
        <v>78</v>
      </c>
      <c r="AY102" s="19" t="s">
        <v>168</v>
      </c>
      <c r="BE102" s="131">
        <f>IF(N102="základní",J102,0)</f>
        <v>0</v>
      </c>
      <c r="BF102" s="131">
        <f>IF(N102="snížená",J102,0)</f>
        <v>0</v>
      </c>
      <c r="BG102" s="131">
        <f>IF(N102="zákl. přenesená",J102,0)</f>
        <v>0</v>
      </c>
      <c r="BH102" s="131">
        <f>IF(N102="sníž. přenesená",J102,0)</f>
        <v>0</v>
      </c>
      <c r="BI102" s="131">
        <f>IF(N102="nulová",J102,0)</f>
        <v>0</v>
      </c>
      <c r="BJ102" s="19" t="s">
        <v>76</v>
      </c>
      <c r="BK102" s="131">
        <f>ROUND(I102*H102,2)</f>
        <v>0</v>
      </c>
      <c r="BL102" s="19" t="s">
        <v>175</v>
      </c>
      <c r="BM102" s="130" t="s">
        <v>3000</v>
      </c>
    </row>
    <row r="103" spans="1:51" s="13" customFormat="1" ht="12">
      <c r="A103" s="306"/>
      <c r="B103" s="307"/>
      <c r="C103" s="306"/>
      <c r="D103" s="308" t="s">
        <v>179</v>
      </c>
      <c r="E103" s="309" t="s">
        <v>3</v>
      </c>
      <c r="F103" s="310" t="s">
        <v>1136</v>
      </c>
      <c r="G103" s="306"/>
      <c r="H103" s="309" t="s">
        <v>3</v>
      </c>
      <c r="I103" s="267"/>
      <c r="J103" s="306"/>
      <c r="K103" s="306"/>
      <c r="L103" s="134"/>
      <c r="M103" s="136"/>
      <c r="N103" s="137"/>
      <c r="O103" s="137"/>
      <c r="P103" s="137"/>
      <c r="Q103" s="137"/>
      <c r="R103" s="137"/>
      <c r="S103" s="137"/>
      <c r="T103" s="138"/>
      <c r="AT103" s="135" t="s">
        <v>179</v>
      </c>
      <c r="AU103" s="135" t="s">
        <v>78</v>
      </c>
      <c r="AV103" s="13" t="s">
        <v>76</v>
      </c>
      <c r="AW103" s="13" t="s">
        <v>30</v>
      </c>
      <c r="AX103" s="13" t="s">
        <v>68</v>
      </c>
      <c r="AY103" s="135" t="s">
        <v>168</v>
      </c>
    </row>
    <row r="104" spans="1:51" s="13" customFormat="1" ht="12">
      <c r="A104" s="306"/>
      <c r="B104" s="307"/>
      <c r="C104" s="306"/>
      <c r="D104" s="308" t="s">
        <v>179</v>
      </c>
      <c r="E104" s="309" t="s">
        <v>3</v>
      </c>
      <c r="F104" s="310" t="s">
        <v>3001</v>
      </c>
      <c r="G104" s="306"/>
      <c r="H104" s="309" t="s">
        <v>3</v>
      </c>
      <c r="I104" s="267"/>
      <c r="J104" s="306"/>
      <c r="K104" s="306"/>
      <c r="L104" s="134"/>
      <c r="M104" s="136"/>
      <c r="N104" s="137"/>
      <c r="O104" s="137"/>
      <c r="P104" s="137"/>
      <c r="Q104" s="137"/>
      <c r="R104" s="137"/>
      <c r="S104" s="137"/>
      <c r="T104" s="138"/>
      <c r="AT104" s="135" t="s">
        <v>179</v>
      </c>
      <c r="AU104" s="135" t="s">
        <v>78</v>
      </c>
      <c r="AV104" s="13" t="s">
        <v>76</v>
      </c>
      <c r="AW104" s="13" t="s">
        <v>30</v>
      </c>
      <c r="AX104" s="13" t="s">
        <v>68</v>
      </c>
      <c r="AY104" s="135" t="s">
        <v>168</v>
      </c>
    </row>
    <row r="105" spans="1:51" s="14" customFormat="1" ht="12">
      <c r="A105" s="311"/>
      <c r="B105" s="312"/>
      <c r="C105" s="311"/>
      <c r="D105" s="308" t="s">
        <v>179</v>
      </c>
      <c r="E105" s="313" t="s">
        <v>3</v>
      </c>
      <c r="F105" s="314" t="s">
        <v>3002</v>
      </c>
      <c r="G105" s="311"/>
      <c r="H105" s="315">
        <v>0.781</v>
      </c>
      <c r="I105" s="268"/>
      <c r="J105" s="311"/>
      <c r="K105" s="311"/>
      <c r="L105" s="139"/>
      <c r="M105" s="141"/>
      <c r="N105" s="142"/>
      <c r="O105" s="142"/>
      <c r="P105" s="142"/>
      <c r="Q105" s="142"/>
      <c r="R105" s="142"/>
      <c r="S105" s="142"/>
      <c r="T105" s="143"/>
      <c r="AT105" s="140" t="s">
        <v>179</v>
      </c>
      <c r="AU105" s="140" t="s">
        <v>78</v>
      </c>
      <c r="AV105" s="14" t="s">
        <v>78</v>
      </c>
      <c r="AW105" s="14" t="s">
        <v>30</v>
      </c>
      <c r="AX105" s="14" t="s">
        <v>76</v>
      </c>
      <c r="AY105" s="140" t="s">
        <v>168</v>
      </c>
    </row>
    <row r="106" spans="1:65" s="2" customFormat="1" ht="24.2" customHeight="1">
      <c r="A106" s="273"/>
      <c r="B106" s="276"/>
      <c r="C106" s="298" t="s">
        <v>78</v>
      </c>
      <c r="D106" s="298" t="s">
        <v>170</v>
      </c>
      <c r="E106" s="299" t="s">
        <v>3003</v>
      </c>
      <c r="F106" s="300" t="s">
        <v>3004</v>
      </c>
      <c r="G106" s="301" t="s">
        <v>326</v>
      </c>
      <c r="H106" s="302">
        <v>1</v>
      </c>
      <c r="I106" s="266"/>
      <c r="J106" s="303">
        <f>ROUND(I106*H106,2)</f>
        <v>0</v>
      </c>
      <c r="K106" s="300" t="s">
        <v>174</v>
      </c>
      <c r="L106" s="32"/>
      <c r="M106" s="126" t="s">
        <v>3</v>
      </c>
      <c r="N106" s="127" t="s">
        <v>39</v>
      </c>
      <c r="O106" s="128">
        <v>0.715</v>
      </c>
      <c r="P106" s="128">
        <f>O106*H106</f>
        <v>0.715</v>
      </c>
      <c r="Q106" s="128">
        <v>0.02588</v>
      </c>
      <c r="R106" s="128">
        <f>Q106*H106</f>
        <v>0.02588</v>
      </c>
      <c r="S106" s="128">
        <v>0</v>
      </c>
      <c r="T106" s="129">
        <f>S106*H106</f>
        <v>0</v>
      </c>
      <c r="U106" s="31"/>
      <c r="V106" s="31"/>
      <c r="W106" s="31"/>
      <c r="X106" s="31"/>
      <c r="Y106" s="31"/>
      <c r="Z106" s="31"/>
      <c r="AA106" s="31"/>
      <c r="AB106" s="31"/>
      <c r="AC106" s="31"/>
      <c r="AD106" s="31"/>
      <c r="AE106" s="31"/>
      <c r="AR106" s="130" t="s">
        <v>175</v>
      </c>
      <c r="AT106" s="130" t="s">
        <v>170</v>
      </c>
      <c r="AU106" s="130" t="s">
        <v>78</v>
      </c>
      <c r="AY106" s="19" t="s">
        <v>168</v>
      </c>
      <c r="BE106" s="131">
        <f>IF(N106="základní",J106,0)</f>
        <v>0</v>
      </c>
      <c r="BF106" s="131">
        <f>IF(N106="snížená",J106,0)</f>
        <v>0</v>
      </c>
      <c r="BG106" s="131">
        <f>IF(N106="zákl. přenesená",J106,0)</f>
        <v>0</v>
      </c>
      <c r="BH106" s="131">
        <f>IF(N106="sníž. přenesená",J106,0)</f>
        <v>0</v>
      </c>
      <c r="BI106" s="131">
        <f>IF(N106="nulová",J106,0)</f>
        <v>0</v>
      </c>
      <c r="BJ106" s="19" t="s">
        <v>76</v>
      </c>
      <c r="BK106" s="131">
        <f>ROUND(I106*H106,2)</f>
        <v>0</v>
      </c>
      <c r="BL106" s="19" t="s">
        <v>175</v>
      </c>
      <c r="BM106" s="130" t="s">
        <v>3005</v>
      </c>
    </row>
    <row r="107" spans="1:47" s="2" customFormat="1" ht="12">
      <c r="A107" s="273"/>
      <c r="B107" s="276"/>
      <c r="C107" s="273"/>
      <c r="D107" s="304" t="s">
        <v>177</v>
      </c>
      <c r="E107" s="273"/>
      <c r="F107" s="305" t="s">
        <v>3006</v>
      </c>
      <c r="G107" s="273"/>
      <c r="H107" s="273"/>
      <c r="I107" s="263"/>
      <c r="J107" s="273"/>
      <c r="K107" s="273"/>
      <c r="L107" s="32"/>
      <c r="M107" s="132"/>
      <c r="N107" s="133"/>
      <c r="O107" s="50"/>
      <c r="P107" s="50"/>
      <c r="Q107" s="50"/>
      <c r="R107" s="50"/>
      <c r="S107" s="50"/>
      <c r="T107" s="51"/>
      <c r="U107" s="31"/>
      <c r="V107" s="31"/>
      <c r="W107" s="31"/>
      <c r="X107" s="31"/>
      <c r="Y107" s="31"/>
      <c r="Z107" s="31"/>
      <c r="AA107" s="31"/>
      <c r="AB107" s="31"/>
      <c r="AC107" s="31"/>
      <c r="AD107" s="31"/>
      <c r="AE107" s="31"/>
      <c r="AT107" s="19" t="s">
        <v>177</v>
      </c>
      <c r="AU107" s="19" t="s">
        <v>78</v>
      </c>
    </row>
    <row r="108" spans="1:51" s="13" customFormat="1" ht="12">
      <c r="A108" s="306"/>
      <c r="B108" s="307"/>
      <c r="C108" s="306"/>
      <c r="D108" s="308" t="s">
        <v>179</v>
      </c>
      <c r="E108" s="309" t="s">
        <v>3</v>
      </c>
      <c r="F108" s="310" t="s">
        <v>1136</v>
      </c>
      <c r="G108" s="306"/>
      <c r="H108" s="309" t="s">
        <v>3</v>
      </c>
      <c r="I108" s="267"/>
      <c r="J108" s="306"/>
      <c r="K108" s="306"/>
      <c r="L108" s="134"/>
      <c r="M108" s="136"/>
      <c r="N108" s="137"/>
      <c r="O108" s="137"/>
      <c r="P108" s="137"/>
      <c r="Q108" s="137"/>
      <c r="R108" s="137"/>
      <c r="S108" s="137"/>
      <c r="T108" s="138"/>
      <c r="AT108" s="135" t="s">
        <v>179</v>
      </c>
      <c r="AU108" s="135" t="s">
        <v>78</v>
      </c>
      <c r="AV108" s="13" t="s">
        <v>76</v>
      </c>
      <c r="AW108" s="13" t="s">
        <v>30</v>
      </c>
      <c r="AX108" s="13" t="s">
        <v>68</v>
      </c>
      <c r="AY108" s="135" t="s">
        <v>168</v>
      </c>
    </row>
    <row r="109" spans="1:51" s="13" customFormat="1" ht="12">
      <c r="A109" s="306"/>
      <c r="B109" s="307"/>
      <c r="C109" s="306"/>
      <c r="D109" s="308" t="s">
        <v>179</v>
      </c>
      <c r="E109" s="309" t="s">
        <v>3</v>
      </c>
      <c r="F109" s="310" t="s">
        <v>3007</v>
      </c>
      <c r="G109" s="306"/>
      <c r="H109" s="309" t="s">
        <v>3</v>
      </c>
      <c r="I109" s="267"/>
      <c r="J109" s="306"/>
      <c r="K109" s="306"/>
      <c r="L109" s="134"/>
      <c r="M109" s="136"/>
      <c r="N109" s="137"/>
      <c r="O109" s="137"/>
      <c r="P109" s="137"/>
      <c r="Q109" s="137"/>
      <c r="R109" s="137"/>
      <c r="S109" s="137"/>
      <c r="T109" s="138"/>
      <c r="AT109" s="135" t="s">
        <v>179</v>
      </c>
      <c r="AU109" s="135" t="s">
        <v>78</v>
      </c>
      <c r="AV109" s="13" t="s">
        <v>76</v>
      </c>
      <c r="AW109" s="13" t="s">
        <v>30</v>
      </c>
      <c r="AX109" s="13" t="s">
        <v>68</v>
      </c>
      <c r="AY109" s="135" t="s">
        <v>168</v>
      </c>
    </row>
    <row r="110" spans="1:51" s="14" customFormat="1" ht="12">
      <c r="A110" s="311"/>
      <c r="B110" s="312"/>
      <c r="C110" s="311"/>
      <c r="D110" s="308" t="s">
        <v>179</v>
      </c>
      <c r="E110" s="313" t="s">
        <v>3</v>
      </c>
      <c r="F110" s="314" t="s">
        <v>76</v>
      </c>
      <c r="G110" s="311"/>
      <c r="H110" s="315">
        <v>1</v>
      </c>
      <c r="I110" s="268"/>
      <c r="J110" s="311"/>
      <c r="K110" s="311"/>
      <c r="L110" s="139"/>
      <c r="M110" s="141"/>
      <c r="N110" s="142"/>
      <c r="O110" s="142"/>
      <c r="P110" s="142"/>
      <c r="Q110" s="142"/>
      <c r="R110" s="142"/>
      <c r="S110" s="142"/>
      <c r="T110" s="143"/>
      <c r="AT110" s="140" t="s">
        <v>179</v>
      </c>
      <c r="AU110" s="140" t="s">
        <v>78</v>
      </c>
      <c r="AV110" s="14" t="s">
        <v>78</v>
      </c>
      <c r="AW110" s="14" t="s">
        <v>30</v>
      </c>
      <c r="AX110" s="14" t="s">
        <v>76</v>
      </c>
      <c r="AY110" s="140" t="s">
        <v>168</v>
      </c>
    </row>
    <row r="111" spans="1:65" s="2" customFormat="1" ht="16.5" customHeight="1">
      <c r="A111" s="273"/>
      <c r="B111" s="276"/>
      <c r="C111" s="326" t="s">
        <v>199</v>
      </c>
      <c r="D111" s="326" t="s">
        <v>332</v>
      </c>
      <c r="E111" s="327" t="s">
        <v>3008</v>
      </c>
      <c r="F111" s="328" t="s">
        <v>3009</v>
      </c>
      <c r="G111" s="329" t="s">
        <v>326</v>
      </c>
      <c r="H111" s="330">
        <v>1</v>
      </c>
      <c r="I111" s="272"/>
      <c r="J111" s="331">
        <f>ROUND(I111*H111,2)</f>
        <v>0</v>
      </c>
      <c r="K111" s="328" t="s">
        <v>174</v>
      </c>
      <c r="L111" s="154"/>
      <c r="M111" s="155" t="s">
        <v>3</v>
      </c>
      <c r="N111" s="156" t="s">
        <v>39</v>
      </c>
      <c r="O111" s="128">
        <v>0</v>
      </c>
      <c r="P111" s="128">
        <f>O111*H111</f>
        <v>0</v>
      </c>
      <c r="Q111" s="128">
        <v>0.039</v>
      </c>
      <c r="R111" s="128">
        <f>Q111*H111</f>
        <v>0.039</v>
      </c>
      <c r="S111" s="128">
        <v>0</v>
      </c>
      <c r="T111" s="129">
        <f>S111*H111</f>
        <v>0</v>
      </c>
      <c r="U111" s="31"/>
      <c r="V111" s="31"/>
      <c r="W111" s="31"/>
      <c r="X111" s="31"/>
      <c r="Y111" s="31"/>
      <c r="Z111" s="31"/>
      <c r="AA111" s="31"/>
      <c r="AB111" s="31"/>
      <c r="AC111" s="31"/>
      <c r="AD111" s="31"/>
      <c r="AE111" s="31"/>
      <c r="AR111" s="130" t="s">
        <v>235</v>
      </c>
      <c r="AT111" s="130" t="s">
        <v>332</v>
      </c>
      <c r="AU111" s="130" t="s">
        <v>78</v>
      </c>
      <c r="AY111" s="19" t="s">
        <v>168</v>
      </c>
      <c r="BE111" s="131">
        <f>IF(N111="základní",J111,0)</f>
        <v>0</v>
      </c>
      <c r="BF111" s="131">
        <f>IF(N111="snížená",J111,0)</f>
        <v>0</v>
      </c>
      <c r="BG111" s="131">
        <f>IF(N111="zákl. přenesená",J111,0)</f>
        <v>0</v>
      </c>
      <c r="BH111" s="131">
        <f>IF(N111="sníž. přenesená",J111,0)</f>
        <v>0</v>
      </c>
      <c r="BI111" s="131">
        <f>IF(N111="nulová",J111,0)</f>
        <v>0</v>
      </c>
      <c r="BJ111" s="19" t="s">
        <v>76</v>
      </c>
      <c r="BK111" s="131">
        <f>ROUND(I111*H111,2)</f>
        <v>0</v>
      </c>
      <c r="BL111" s="19" t="s">
        <v>175</v>
      </c>
      <c r="BM111" s="130" t="s">
        <v>3010</v>
      </c>
    </row>
    <row r="112" spans="1:65" s="2" customFormat="1" ht="16.5" customHeight="1">
      <c r="A112" s="273"/>
      <c r="B112" s="276"/>
      <c r="C112" s="298" t="s">
        <v>175</v>
      </c>
      <c r="D112" s="298" t="s">
        <v>170</v>
      </c>
      <c r="E112" s="299" t="s">
        <v>2211</v>
      </c>
      <c r="F112" s="300" t="s">
        <v>2212</v>
      </c>
      <c r="G112" s="301" t="s">
        <v>173</v>
      </c>
      <c r="H112" s="302">
        <v>0.488</v>
      </c>
      <c r="I112" s="266"/>
      <c r="J112" s="303">
        <f>ROUND(I112*H112,2)</f>
        <v>0</v>
      </c>
      <c r="K112" s="300" t="s">
        <v>174</v>
      </c>
      <c r="L112" s="32"/>
      <c r="M112" s="126" t="s">
        <v>3</v>
      </c>
      <c r="N112" s="127" t="s">
        <v>39</v>
      </c>
      <c r="O112" s="128">
        <v>6.77</v>
      </c>
      <c r="P112" s="128">
        <f>O112*H112</f>
        <v>3.3037599999999996</v>
      </c>
      <c r="Q112" s="128">
        <v>1.94302</v>
      </c>
      <c r="R112" s="128">
        <f>Q112*H112</f>
        <v>0.94819376</v>
      </c>
      <c r="S112" s="128">
        <v>0</v>
      </c>
      <c r="T112" s="129">
        <f>S112*H112</f>
        <v>0</v>
      </c>
      <c r="U112" s="31"/>
      <c r="V112" s="31"/>
      <c r="W112" s="31"/>
      <c r="X112" s="31"/>
      <c r="Y112" s="31"/>
      <c r="Z112" s="31"/>
      <c r="AA112" s="31"/>
      <c r="AB112" s="31"/>
      <c r="AC112" s="31"/>
      <c r="AD112" s="31"/>
      <c r="AE112" s="31"/>
      <c r="AR112" s="130" t="s">
        <v>175</v>
      </c>
      <c r="AT112" s="130" t="s">
        <v>170</v>
      </c>
      <c r="AU112" s="130" t="s">
        <v>78</v>
      </c>
      <c r="AY112" s="19" t="s">
        <v>168</v>
      </c>
      <c r="BE112" s="131">
        <f>IF(N112="základní",J112,0)</f>
        <v>0</v>
      </c>
      <c r="BF112" s="131">
        <f>IF(N112="snížená",J112,0)</f>
        <v>0</v>
      </c>
      <c r="BG112" s="131">
        <f>IF(N112="zákl. přenesená",J112,0)</f>
        <v>0</v>
      </c>
      <c r="BH112" s="131">
        <f>IF(N112="sníž. přenesená",J112,0)</f>
        <v>0</v>
      </c>
      <c r="BI112" s="131">
        <f>IF(N112="nulová",J112,0)</f>
        <v>0</v>
      </c>
      <c r="BJ112" s="19" t="s">
        <v>76</v>
      </c>
      <c r="BK112" s="131">
        <f>ROUND(I112*H112,2)</f>
        <v>0</v>
      </c>
      <c r="BL112" s="19" t="s">
        <v>175</v>
      </c>
      <c r="BM112" s="130" t="s">
        <v>3011</v>
      </c>
    </row>
    <row r="113" spans="1:47" s="2" customFormat="1" ht="12">
      <c r="A113" s="273"/>
      <c r="B113" s="276"/>
      <c r="C113" s="273"/>
      <c r="D113" s="304" t="s">
        <v>177</v>
      </c>
      <c r="E113" s="273"/>
      <c r="F113" s="305" t="s">
        <v>2214</v>
      </c>
      <c r="G113" s="273"/>
      <c r="H113" s="273"/>
      <c r="I113" s="263"/>
      <c r="J113" s="273"/>
      <c r="K113" s="273"/>
      <c r="L113" s="32"/>
      <c r="M113" s="132"/>
      <c r="N113" s="133"/>
      <c r="O113" s="50"/>
      <c r="P113" s="50"/>
      <c r="Q113" s="50"/>
      <c r="R113" s="50"/>
      <c r="S113" s="50"/>
      <c r="T113" s="51"/>
      <c r="U113" s="31"/>
      <c r="V113" s="31"/>
      <c r="W113" s="31"/>
      <c r="X113" s="31"/>
      <c r="Y113" s="31"/>
      <c r="Z113" s="31"/>
      <c r="AA113" s="31"/>
      <c r="AB113" s="31"/>
      <c r="AC113" s="31"/>
      <c r="AD113" s="31"/>
      <c r="AE113" s="31"/>
      <c r="AT113" s="19" t="s">
        <v>177</v>
      </c>
      <c r="AU113" s="19" t="s">
        <v>78</v>
      </c>
    </row>
    <row r="114" spans="1:51" s="13" customFormat="1" ht="12">
      <c r="A114" s="306"/>
      <c r="B114" s="307"/>
      <c r="C114" s="306"/>
      <c r="D114" s="308" t="s">
        <v>179</v>
      </c>
      <c r="E114" s="309" t="s">
        <v>3</v>
      </c>
      <c r="F114" s="310" t="s">
        <v>1136</v>
      </c>
      <c r="G114" s="306"/>
      <c r="H114" s="309" t="s">
        <v>3</v>
      </c>
      <c r="I114" s="267"/>
      <c r="J114" s="306"/>
      <c r="K114" s="306"/>
      <c r="L114" s="134"/>
      <c r="M114" s="136"/>
      <c r="N114" s="137"/>
      <c r="O114" s="137"/>
      <c r="P114" s="137"/>
      <c r="Q114" s="137"/>
      <c r="R114" s="137"/>
      <c r="S114" s="137"/>
      <c r="T114" s="138"/>
      <c r="AT114" s="135" t="s">
        <v>179</v>
      </c>
      <c r="AU114" s="135" t="s">
        <v>78</v>
      </c>
      <c r="AV114" s="13" t="s">
        <v>76</v>
      </c>
      <c r="AW114" s="13" t="s">
        <v>30</v>
      </c>
      <c r="AX114" s="13" t="s">
        <v>68</v>
      </c>
      <c r="AY114" s="135" t="s">
        <v>168</v>
      </c>
    </row>
    <row r="115" spans="1:51" s="13" customFormat="1" ht="12">
      <c r="A115" s="306"/>
      <c r="B115" s="307"/>
      <c r="C115" s="306"/>
      <c r="D115" s="308" t="s">
        <v>179</v>
      </c>
      <c r="E115" s="309" t="s">
        <v>3</v>
      </c>
      <c r="F115" s="310" t="s">
        <v>3012</v>
      </c>
      <c r="G115" s="306"/>
      <c r="H115" s="309" t="s">
        <v>3</v>
      </c>
      <c r="I115" s="267"/>
      <c r="J115" s="306"/>
      <c r="K115" s="306"/>
      <c r="L115" s="134"/>
      <c r="M115" s="136"/>
      <c r="N115" s="137"/>
      <c r="O115" s="137"/>
      <c r="P115" s="137"/>
      <c r="Q115" s="137"/>
      <c r="R115" s="137"/>
      <c r="S115" s="137"/>
      <c r="T115" s="138"/>
      <c r="AT115" s="135" t="s">
        <v>179</v>
      </c>
      <c r="AU115" s="135" t="s">
        <v>78</v>
      </c>
      <c r="AV115" s="13" t="s">
        <v>76</v>
      </c>
      <c r="AW115" s="13" t="s">
        <v>30</v>
      </c>
      <c r="AX115" s="13" t="s">
        <v>68</v>
      </c>
      <c r="AY115" s="135" t="s">
        <v>168</v>
      </c>
    </row>
    <row r="116" spans="1:51" s="14" customFormat="1" ht="12">
      <c r="A116" s="311"/>
      <c r="B116" s="312"/>
      <c r="C116" s="311"/>
      <c r="D116" s="308" t="s">
        <v>179</v>
      </c>
      <c r="E116" s="313" t="s">
        <v>3</v>
      </c>
      <c r="F116" s="314" t="s">
        <v>3013</v>
      </c>
      <c r="G116" s="311"/>
      <c r="H116" s="315">
        <v>0.276</v>
      </c>
      <c r="I116" s="268"/>
      <c r="J116" s="311"/>
      <c r="K116" s="311"/>
      <c r="L116" s="139"/>
      <c r="M116" s="141"/>
      <c r="N116" s="142"/>
      <c r="O116" s="142"/>
      <c r="P116" s="142"/>
      <c r="Q116" s="142"/>
      <c r="R116" s="142"/>
      <c r="S116" s="142"/>
      <c r="T116" s="143"/>
      <c r="AT116" s="140" t="s">
        <v>179</v>
      </c>
      <c r="AU116" s="140" t="s">
        <v>78</v>
      </c>
      <c r="AV116" s="14" t="s">
        <v>78</v>
      </c>
      <c r="AW116" s="14" t="s">
        <v>30</v>
      </c>
      <c r="AX116" s="14" t="s">
        <v>68</v>
      </c>
      <c r="AY116" s="140" t="s">
        <v>168</v>
      </c>
    </row>
    <row r="117" spans="1:51" s="13" customFormat="1" ht="12">
      <c r="A117" s="306"/>
      <c r="B117" s="307"/>
      <c r="C117" s="306"/>
      <c r="D117" s="308" t="s">
        <v>179</v>
      </c>
      <c r="E117" s="309" t="s">
        <v>3</v>
      </c>
      <c r="F117" s="310" t="s">
        <v>3014</v>
      </c>
      <c r="G117" s="306"/>
      <c r="H117" s="309" t="s">
        <v>3</v>
      </c>
      <c r="I117" s="267"/>
      <c r="J117" s="306"/>
      <c r="K117" s="306"/>
      <c r="L117" s="134"/>
      <c r="M117" s="136"/>
      <c r="N117" s="137"/>
      <c r="O117" s="137"/>
      <c r="P117" s="137"/>
      <c r="Q117" s="137"/>
      <c r="R117" s="137"/>
      <c r="S117" s="137"/>
      <c r="T117" s="138"/>
      <c r="AT117" s="135" t="s">
        <v>179</v>
      </c>
      <c r="AU117" s="135" t="s">
        <v>78</v>
      </c>
      <c r="AV117" s="13" t="s">
        <v>76</v>
      </c>
      <c r="AW117" s="13" t="s">
        <v>30</v>
      </c>
      <c r="AX117" s="13" t="s">
        <v>68</v>
      </c>
      <c r="AY117" s="135" t="s">
        <v>168</v>
      </c>
    </row>
    <row r="118" spans="1:51" s="14" customFormat="1" ht="12">
      <c r="A118" s="311"/>
      <c r="B118" s="312"/>
      <c r="C118" s="311"/>
      <c r="D118" s="308" t="s">
        <v>179</v>
      </c>
      <c r="E118" s="313" t="s">
        <v>3</v>
      </c>
      <c r="F118" s="314" t="s">
        <v>3015</v>
      </c>
      <c r="G118" s="311"/>
      <c r="H118" s="315">
        <v>0.212</v>
      </c>
      <c r="I118" s="268"/>
      <c r="J118" s="311"/>
      <c r="K118" s="311"/>
      <c r="L118" s="139"/>
      <c r="M118" s="141"/>
      <c r="N118" s="142"/>
      <c r="O118" s="142"/>
      <c r="P118" s="142"/>
      <c r="Q118" s="142"/>
      <c r="R118" s="142"/>
      <c r="S118" s="142"/>
      <c r="T118" s="143"/>
      <c r="AT118" s="140" t="s">
        <v>179</v>
      </c>
      <c r="AU118" s="140" t="s">
        <v>78</v>
      </c>
      <c r="AV118" s="14" t="s">
        <v>78</v>
      </c>
      <c r="AW118" s="14" t="s">
        <v>30</v>
      </c>
      <c r="AX118" s="14" t="s">
        <v>68</v>
      </c>
      <c r="AY118" s="140" t="s">
        <v>168</v>
      </c>
    </row>
    <row r="119" spans="1:51" s="15" customFormat="1" ht="12">
      <c r="A119" s="316"/>
      <c r="B119" s="317"/>
      <c r="C119" s="316"/>
      <c r="D119" s="308" t="s">
        <v>179</v>
      </c>
      <c r="E119" s="318" t="s">
        <v>3</v>
      </c>
      <c r="F119" s="319" t="s">
        <v>186</v>
      </c>
      <c r="G119" s="316"/>
      <c r="H119" s="320">
        <v>0.488</v>
      </c>
      <c r="I119" s="269"/>
      <c r="J119" s="316"/>
      <c r="K119" s="316"/>
      <c r="L119" s="144"/>
      <c r="M119" s="146"/>
      <c r="N119" s="147"/>
      <c r="O119" s="147"/>
      <c r="P119" s="147"/>
      <c r="Q119" s="147"/>
      <c r="R119" s="147"/>
      <c r="S119" s="147"/>
      <c r="T119" s="148"/>
      <c r="AT119" s="145" t="s">
        <v>179</v>
      </c>
      <c r="AU119" s="145" t="s">
        <v>78</v>
      </c>
      <c r="AV119" s="15" t="s">
        <v>175</v>
      </c>
      <c r="AW119" s="15" t="s">
        <v>30</v>
      </c>
      <c r="AX119" s="15" t="s">
        <v>76</v>
      </c>
      <c r="AY119" s="145" t="s">
        <v>168</v>
      </c>
    </row>
    <row r="120" spans="1:65" s="2" customFormat="1" ht="16.5" customHeight="1">
      <c r="A120" s="273"/>
      <c r="B120" s="276"/>
      <c r="C120" s="298" t="s">
        <v>216</v>
      </c>
      <c r="D120" s="298" t="s">
        <v>170</v>
      </c>
      <c r="E120" s="299" t="s">
        <v>2218</v>
      </c>
      <c r="F120" s="300" t="s">
        <v>2219</v>
      </c>
      <c r="G120" s="301" t="s">
        <v>231</v>
      </c>
      <c r="H120" s="302">
        <v>0.113</v>
      </c>
      <c r="I120" s="266"/>
      <c r="J120" s="303">
        <f>ROUND(I120*H120,2)</f>
        <v>0</v>
      </c>
      <c r="K120" s="300" t="s">
        <v>174</v>
      </c>
      <c r="L120" s="32"/>
      <c r="M120" s="126" t="s">
        <v>3</v>
      </c>
      <c r="N120" s="127" t="s">
        <v>39</v>
      </c>
      <c r="O120" s="128">
        <v>40.5</v>
      </c>
      <c r="P120" s="128">
        <f>O120*H120</f>
        <v>4.5765</v>
      </c>
      <c r="Q120" s="128">
        <v>1.09</v>
      </c>
      <c r="R120" s="128">
        <f>Q120*H120</f>
        <v>0.12317000000000002</v>
      </c>
      <c r="S120" s="128">
        <v>0</v>
      </c>
      <c r="T120" s="129">
        <f>S120*H120</f>
        <v>0</v>
      </c>
      <c r="U120" s="31"/>
      <c r="V120" s="31"/>
      <c r="W120" s="31"/>
      <c r="X120" s="31"/>
      <c r="Y120" s="31"/>
      <c r="Z120" s="31"/>
      <c r="AA120" s="31"/>
      <c r="AB120" s="31"/>
      <c r="AC120" s="31"/>
      <c r="AD120" s="31"/>
      <c r="AE120" s="31"/>
      <c r="AR120" s="130" t="s">
        <v>175</v>
      </c>
      <c r="AT120" s="130" t="s">
        <v>170</v>
      </c>
      <c r="AU120" s="130" t="s">
        <v>78</v>
      </c>
      <c r="AY120" s="19" t="s">
        <v>168</v>
      </c>
      <c r="BE120" s="131">
        <f>IF(N120="základní",J120,0)</f>
        <v>0</v>
      </c>
      <c r="BF120" s="131">
        <f>IF(N120="snížená",J120,0)</f>
        <v>0</v>
      </c>
      <c r="BG120" s="131">
        <f>IF(N120="zákl. přenesená",J120,0)</f>
        <v>0</v>
      </c>
      <c r="BH120" s="131">
        <f>IF(N120="sníž. přenesená",J120,0)</f>
        <v>0</v>
      </c>
      <c r="BI120" s="131">
        <f>IF(N120="nulová",J120,0)</f>
        <v>0</v>
      </c>
      <c r="BJ120" s="19" t="s">
        <v>76</v>
      </c>
      <c r="BK120" s="131">
        <f>ROUND(I120*H120,2)</f>
        <v>0</v>
      </c>
      <c r="BL120" s="19" t="s">
        <v>175</v>
      </c>
      <c r="BM120" s="130" t="s">
        <v>3016</v>
      </c>
    </row>
    <row r="121" spans="1:47" s="2" customFormat="1" ht="12">
      <c r="A121" s="273"/>
      <c r="B121" s="276"/>
      <c r="C121" s="273"/>
      <c r="D121" s="304" t="s">
        <v>177</v>
      </c>
      <c r="E121" s="273"/>
      <c r="F121" s="305" t="s">
        <v>2221</v>
      </c>
      <c r="G121" s="273"/>
      <c r="H121" s="273"/>
      <c r="I121" s="263"/>
      <c r="J121" s="273"/>
      <c r="K121" s="273"/>
      <c r="L121" s="32"/>
      <c r="M121" s="132"/>
      <c r="N121" s="133"/>
      <c r="O121" s="50"/>
      <c r="P121" s="50"/>
      <c r="Q121" s="50"/>
      <c r="R121" s="50"/>
      <c r="S121" s="50"/>
      <c r="T121" s="51"/>
      <c r="U121" s="31"/>
      <c r="V121" s="31"/>
      <c r="W121" s="31"/>
      <c r="X121" s="31"/>
      <c r="Y121" s="31"/>
      <c r="Z121" s="31"/>
      <c r="AA121" s="31"/>
      <c r="AB121" s="31"/>
      <c r="AC121" s="31"/>
      <c r="AD121" s="31"/>
      <c r="AE121" s="31"/>
      <c r="AT121" s="19" t="s">
        <v>177</v>
      </c>
      <c r="AU121" s="19" t="s">
        <v>78</v>
      </c>
    </row>
    <row r="122" spans="1:51" s="13" customFormat="1" ht="12">
      <c r="A122" s="306"/>
      <c r="B122" s="307"/>
      <c r="C122" s="306"/>
      <c r="D122" s="308" t="s">
        <v>179</v>
      </c>
      <c r="E122" s="309" t="s">
        <v>3</v>
      </c>
      <c r="F122" s="310" t="s">
        <v>1136</v>
      </c>
      <c r="G122" s="306"/>
      <c r="H122" s="309" t="s">
        <v>3</v>
      </c>
      <c r="I122" s="267"/>
      <c r="J122" s="306"/>
      <c r="K122" s="306"/>
      <c r="L122" s="134"/>
      <c r="M122" s="136"/>
      <c r="N122" s="137"/>
      <c r="O122" s="137"/>
      <c r="P122" s="137"/>
      <c r="Q122" s="137"/>
      <c r="R122" s="137"/>
      <c r="S122" s="137"/>
      <c r="T122" s="138"/>
      <c r="AT122" s="135" t="s">
        <v>179</v>
      </c>
      <c r="AU122" s="135" t="s">
        <v>78</v>
      </c>
      <c r="AV122" s="13" t="s">
        <v>76</v>
      </c>
      <c r="AW122" s="13" t="s">
        <v>30</v>
      </c>
      <c r="AX122" s="13" t="s">
        <v>68</v>
      </c>
      <c r="AY122" s="135" t="s">
        <v>168</v>
      </c>
    </row>
    <row r="123" spans="1:51" s="13" customFormat="1" ht="12">
      <c r="A123" s="306"/>
      <c r="B123" s="307"/>
      <c r="C123" s="306"/>
      <c r="D123" s="308" t="s">
        <v>179</v>
      </c>
      <c r="E123" s="309" t="s">
        <v>3</v>
      </c>
      <c r="F123" s="310" t="s">
        <v>3012</v>
      </c>
      <c r="G123" s="306"/>
      <c r="H123" s="309" t="s">
        <v>3</v>
      </c>
      <c r="I123" s="267"/>
      <c r="J123" s="306"/>
      <c r="K123" s="306"/>
      <c r="L123" s="134"/>
      <c r="M123" s="136"/>
      <c r="N123" s="137"/>
      <c r="O123" s="137"/>
      <c r="P123" s="137"/>
      <c r="Q123" s="137"/>
      <c r="R123" s="137"/>
      <c r="S123" s="137"/>
      <c r="T123" s="138"/>
      <c r="AT123" s="135" t="s">
        <v>179</v>
      </c>
      <c r="AU123" s="135" t="s">
        <v>78</v>
      </c>
      <c r="AV123" s="13" t="s">
        <v>76</v>
      </c>
      <c r="AW123" s="13" t="s">
        <v>30</v>
      </c>
      <c r="AX123" s="13" t="s">
        <v>68</v>
      </c>
      <c r="AY123" s="135" t="s">
        <v>168</v>
      </c>
    </row>
    <row r="124" spans="1:51" s="14" customFormat="1" ht="12">
      <c r="A124" s="311"/>
      <c r="B124" s="312"/>
      <c r="C124" s="311"/>
      <c r="D124" s="308" t="s">
        <v>179</v>
      </c>
      <c r="E124" s="313" t="s">
        <v>3</v>
      </c>
      <c r="F124" s="314" t="s">
        <v>3017</v>
      </c>
      <c r="G124" s="311"/>
      <c r="H124" s="315">
        <v>0.072</v>
      </c>
      <c r="I124" s="268"/>
      <c r="J124" s="311"/>
      <c r="K124" s="311"/>
      <c r="L124" s="139"/>
      <c r="M124" s="141"/>
      <c r="N124" s="142"/>
      <c r="O124" s="142"/>
      <c r="P124" s="142"/>
      <c r="Q124" s="142"/>
      <c r="R124" s="142"/>
      <c r="S124" s="142"/>
      <c r="T124" s="143"/>
      <c r="AT124" s="140" t="s">
        <v>179</v>
      </c>
      <c r="AU124" s="140" t="s">
        <v>78</v>
      </c>
      <c r="AV124" s="14" t="s">
        <v>78</v>
      </c>
      <c r="AW124" s="14" t="s">
        <v>30</v>
      </c>
      <c r="AX124" s="14" t="s">
        <v>68</v>
      </c>
      <c r="AY124" s="140" t="s">
        <v>168</v>
      </c>
    </row>
    <row r="125" spans="1:51" s="13" customFormat="1" ht="12">
      <c r="A125" s="306"/>
      <c r="B125" s="307"/>
      <c r="C125" s="306"/>
      <c r="D125" s="308" t="s">
        <v>179</v>
      </c>
      <c r="E125" s="309" t="s">
        <v>3</v>
      </c>
      <c r="F125" s="310" t="s">
        <v>3014</v>
      </c>
      <c r="G125" s="306"/>
      <c r="H125" s="309" t="s">
        <v>3</v>
      </c>
      <c r="I125" s="267"/>
      <c r="J125" s="306"/>
      <c r="K125" s="306"/>
      <c r="L125" s="134"/>
      <c r="M125" s="136"/>
      <c r="N125" s="137"/>
      <c r="O125" s="137"/>
      <c r="P125" s="137"/>
      <c r="Q125" s="137"/>
      <c r="R125" s="137"/>
      <c r="S125" s="137"/>
      <c r="T125" s="138"/>
      <c r="AT125" s="135" t="s">
        <v>179</v>
      </c>
      <c r="AU125" s="135" t="s">
        <v>78</v>
      </c>
      <c r="AV125" s="13" t="s">
        <v>76</v>
      </c>
      <c r="AW125" s="13" t="s">
        <v>30</v>
      </c>
      <c r="AX125" s="13" t="s">
        <v>68</v>
      </c>
      <c r="AY125" s="135" t="s">
        <v>168</v>
      </c>
    </row>
    <row r="126" spans="1:51" s="14" customFormat="1" ht="12">
      <c r="A126" s="311"/>
      <c r="B126" s="312"/>
      <c r="C126" s="311"/>
      <c r="D126" s="308" t="s">
        <v>179</v>
      </c>
      <c r="E126" s="313" t="s">
        <v>3</v>
      </c>
      <c r="F126" s="314" t="s">
        <v>3018</v>
      </c>
      <c r="G126" s="311"/>
      <c r="H126" s="315">
        <v>0.041</v>
      </c>
      <c r="I126" s="268"/>
      <c r="J126" s="311"/>
      <c r="K126" s="311"/>
      <c r="L126" s="139"/>
      <c r="M126" s="141"/>
      <c r="N126" s="142"/>
      <c r="O126" s="142"/>
      <c r="P126" s="142"/>
      <c r="Q126" s="142"/>
      <c r="R126" s="142"/>
      <c r="S126" s="142"/>
      <c r="T126" s="143"/>
      <c r="AT126" s="140" t="s">
        <v>179</v>
      </c>
      <c r="AU126" s="140" t="s">
        <v>78</v>
      </c>
      <c r="AV126" s="14" t="s">
        <v>78</v>
      </c>
      <c r="AW126" s="14" t="s">
        <v>30</v>
      </c>
      <c r="AX126" s="14" t="s">
        <v>68</v>
      </c>
      <c r="AY126" s="140" t="s">
        <v>168</v>
      </c>
    </row>
    <row r="127" spans="1:51" s="15" customFormat="1" ht="12">
      <c r="A127" s="316"/>
      <c r="B127" s="317"/>
      <c r="C127" s="316"/>
      <c r="D127" s="308" t="s">
        <v>179</v>
      </c>
      <c r="E127" s="318" t="s">
        <v>3</v>
      </c>
      <c r="F127" s="319" t="s">
        <v>186</v>
      </c>
      <c r="G127" s="316"/>
      <c r="H127" s="320">
        <v>0.113</v>
      </c>
      <c r="I127" s="269"/>
      <c r="J127" s="316"/>
      <c r="K127" s="316"/>
      <c r="L127" s="144"/>
      <c r="M127" s="146"/>
      <c r="N127" s="147"/>
      <c r="O127" s="147"/>
      <c r="P127" s="147"/>
      <c r="Q127" s="147"/>
      <c r="R127" s="147"/>
      <c r="S127" s="147"/>
      <c r="T127" s="148"/>
      <c r="AT127" s="145" t="s">
        <v>179</v>
      </c>
      <c r="AU127" s="145" t="s">
        <v>78</v>
      </c>
      <c r="AV127" s="15" t="s">
        <v>175</v>
      </c>
      <c r="AW127" s="15" t="s">
        <v>30</v>
      </c>
      <c r="AX127" s="15" t="s">
        <v>76</v>
      </c>
      <c r="AY127" s="145" t="s">
        <v>168</v>
      </c>
    </row>
    <row r="128" spans="1:65" s="2" customFormat="1" ht="21.75" customHeight="1">
      <c r="A128" s="273"/>
      <c r="B128" s="276"/>
      <c r="C128" s="298" t="s">
        <v>223</v>
      </c>
      <c r="D128" s="298" t="s">
        <v>170</v>
      </c>
      <c r="E128" s="299" t="s">
        <v>2251</v>
      </c>
      <c r="F128" s="300" t="s">
        <v>2252</v>
      </c>
      <c r="G128" s="301" t="s">
        <v>263</v>
      </c>
      <c r="H128" s="302">
        <v>0.78</v>
      </c>
      <c r="I128" s="266"/>
      <c r="J128" s="303">
        <f>ROUND(I128*H128,2)</f>
        <v>0</v>
      </c>
      <c r="K128" s="300" t="s">
        <v>174</v>
      </c>
      <c r="L128" s="32"/>
      <c r="M128" s="126" t="s">
        <v>3</v>
      </c>
      <c r="N128" s="127" t="s">
        <v>39</v>
      </c>
      <c r="O128" s="128">
        <v>1.21</v>
      </c>
      <c r="P128" s="128">
        <f>O128*H128</f>
        <v>0.9438</v>
      </c>
      <c r="Q128" s="128">
        <v>0.17818</v>
      </c>
      <c r="R128" s="128">
        <f>Q128*H128</f>
        <v>0.1389804</v>
      </c>
      <c r="S128" s="128">
        <v>0</v>
      </c>
      <c r="T128" s="129">
        <f>S128*H128</f>
        <v>0</v>
      </c>
      <c r="U128" s="31"/>
      <c r="V128" s="31"/>
      <c r="W128" s="31"/>
      <c r="X128" s="31"/>
      <c r="Y128" s="31"/>
      <c r="Z128" s="31"/>
      <c r="AA128" s="31"/>
      <c r="AB128" s="31"/>
      <c r="AC128" s="31"/>
      <c r="AD128" s="31"/>
      <c r="AE128" s="31"/>
      <c r="AR128" s="130" t="s">
        <v>175</v>
      </c>
      <c r="AT128" s="130" t="s">
        <v>170</v>
      </c>
      <c r="AU128" s="130" t="s">
        <v>78</v>
      </c>
      <c r="AY128" s="19" t="s">
        <v>168</v>
      </c>
      <c r="BE128" s="131">
        <f>IF(N128="základní",J128,0)</f>
        <v>0</v>
      </c>
      <c r="BF128" s="131">
        <f>IF(N128="snížená",J128,0)</f>
        <v>0</v>
      </c>
      <c r="BG128" s="131">
        <f>IF(N128="zákl. přenesená",J128,0)</f>
        <v>0</v>
      </c>
      <c r="BH128" s="131">
        <f>IF(N128="sníž. přenesená",J128,0)</f>
        <v>0</v>
      </c>
      <c r="BI128" s="131">
        <f>IF(N128="nulová",J128,0)</f>
        <v>0</v>
      </c>
      <c r="BJ128" s="19" t="s">
        <v>76</v>
      </c>
      <c r="BK128" s="131">
        <f>ROUND(I128*H128,2)</f>
        <v>0</v>
      </c>
      <c r="BL128" s="19" t="s">
        <v>175</v>
      </c>
      <c r="BM128" s="130" t="s">
        <v>3019</v>
      </c>
    </row>
    <row r="129" spans="1:47" s="2" customFormat="1" ht="12">
      <c r="A129" s="273"/>
      <c r="B129" s="276"/>
      <c r="C129" s="273"/>
      <c r="D129" s="304" t="s">
        <v>177</v>
      </c>
      <c r="E129" s="273"/>
      <c r="F129" s="305" t="s">
        <v>2254</v>
      </c>
      <c r="G129" s="273"/>
      <c r="H129" s="273"/>
      <c r="I129" s="263"/>
      <c r="J129" s="273"/>
      <c r="K129" s="273"/>
      <c r="L129" s="32"/>
      <c r="M129" s="132"/>
      <c r="N129" s="133"/>
      <c r="O129" s="50"/>
      <c r="P129" s="50"/>
      <c r="Q129" s="50"/>
      <c r="R129" s="50"/>
      <c r="S129" s="50"/>
      <c r="T129" s="51"/>
      <c r="U129" s="31"/>
      <c r="V129" s="31"/>
      <c r="W129" s="31"/>
      <c r="X129" s="31"/>
      <c r="Y129" s="31"/>
      <c r="Z129" s="31"/>
      <c r="AA129" s="31"/>
      <c r="AB129" s="31"/>
      <c r="AC129" s="31"/>
      <c r="AD129" s="31"/>
      <c r="AE129" s="31"/>
      <c r="AT129" s="19" t="s">
        <v>177</v>
      </c>
      <c r="AU129" s="19" t="s">
        <v>78</v>
      </c>
    </row>
    <row r="130" spans="1:51" s="13" customFormat="1" ht="12">
      <c r="A130" s="306"/>
      <c r="B130" s="307"/>
      <c r="C130" s="306"/>
      <c r="D130" s="308" t="s">
        <v>179</v>
      </c>
      <c r="E130" s="309" t="s">
        <v>3</v>
      </c>
      <c r="F130" s="310" t="s">
        <v>1136</v>
      </c>
      <c r="G130" s="306"/>
      <c r="H130" s="309" t="s">
        <v>3</v>
      </c>
      <c r="I130" s="267"/>
      <c r="J130" s="306"/>
      <c r="K130" s="306"/>
      <c r="L130" s="134"/>
      <c r="M130" s="136"/>
      <c r="N130" s="137"/>
      <c r="O130" s="137"/>
      <c r="P130" s="137"/>
      <c r="Q130" s="137"/>
      <c r="R130" s="137"/>
      <c r="S130" s="137"/>
      <c r="T130" s="138"/>
      <c r="AT130" s="135" t="s">
        <v>179</v>
      </c>
      <c r="AU130" s="135" t="s">
        <v>78</v>
      </c>
      <c r="AV130" s="13" t="s">
        <v>76</v>
      </c>
      <c r="AW130" s="13" t="s">
        <v>30</v>
      </c>
      <c r="AX130" s="13" t="s">
        <v>68</v>
      </c>
      <c r="AY130" s="135" t="s">
        <v>168</v>
      </c>
    </row>
    <row r="131" spans="1:51" s="13" customFormat="1" ht="12">
      <c r="A131" s="306"/>
      <c r="B131" s="307"/>
      <c r="C131" s="306"/>
      <c r="D131" s="308" t="s">
        <v>179</v>
      </c>
      <c r="E131" s="309" t="s">
        <v>3</v>
      </c>
      <c r="F131" s="310" t="s">
        <v>3012</v>
      </c>
      <c r="G131" s="306"/>
      <c r="H131" s="309" t="s">
        <v>3</v>
      </c>
      <c r="I131" s="267"/>
      <c r="J131" s="306"/>
      <c r="K131" s="306"/>
      <c r="L131" s="134"/>
      <c r="M131" s="136"/>
      <c r="N131" s="137"/>
      <c r="O131" s="137"/>
      <c r="P131" s="137"/>
      <c r="Q131" s="137"/>
      <c r="R131" s="137"/>
      <c r="S131" s="137"/>
      <c r="T131" s="138"/>
      <c r="AT131" s="135" t="s">
        <v>179</v>
      </c>
      <c r="AU131" s="135" t="s">
        <v>78</v>
      </c>
      <c r="AV131" s="13" t="s">
        <v>76</v>
      </c>
      <c r="AW131" s="13" t="s">
        <v>30</v>
      </c>
      <c r="AX131" s="13" t="s">
        <v>68</v>
      </c>
      <c r="AY131" s="135" t="s">
        <v>168</v>
      </c>
    </row>
    <row r="132" spans="1:51" s="14" customFormat="1" ht="12">
      <c r="A132" s="311"/>
      <c r="B132" s="312"/>
      <c r="C132" s="311"/>
      <c r="D132" s="308" t="s">
        <v>179</v>
      </c>
      <c r="E132" s="313" t="s">
        <v>3</v>
      </c>
      <c r="F132" s="314" t="s">
        <v>3020</v>
      </c>
      <c r="G132" s="311"/>
      <c r="H132" s="315">
        <v>0.48</v>
      </c>
      <c r="I132" s="268"/>
      <c r="J132" s="311"/>
      <c r="K132" s="311"/>
      <c r="L132" s="139"/>
      <c r="M132" s="141"/>
      <c r="N132" s="142"/>
      <c r="O132" s="142"/>
      <c r="P132" s="142"/>
      <c r="Q132" s="142"/>
      <c r="R132" s="142"/>
      <c r="S132" s="142"/>
      <c r="T132" s="143"/>
      <c r="AT132" s="140" t="s">
        <v>179</v>
      </c>
      <c r="AU132" s="140" t="s">
        <v>78</v>
      </c>
      <c r="AV132" s="14" t="s">
        <v>78</v>
      </c>
      <c r="AW132" s="14" t="s">
        <v>30</v>
      </c>
      <c r="AX132" s="14" t="s">
        <v>68</v>
      </c>
      <c r="AY132" s="140" t="s">
        <v>168</v>
      </c>
    </row>
    <row r="133" spans="1:51" s="13" customFormat="1" ht="12">
      <c r="A133" s="306"/>
      <c r="B133" s="307"/>
      <c r="C133" s="306"/>
      <c r="D133" s="308" t="s">
        <v>179</v>
      </c>
      <c r="E133" s="309" t="s">
        <v>3</v>
      </c>
      <c r="F133" s="310" t="s">
        <v>3014</v>
      </c>
      <c r="G133" s="306"/>
      <c r="H133" s="309" t="s">
        <v>3</v>
      </c>
      <c r="I133" s="267"/>
      <c r="J133" s="306"/>
      <c r="K133" s="306"/>
      <c r="L133" s="134"/>
      <c r="M133" s="136"/>
      <c r="N133" s="137"/>
      <c r="O133" s="137"/>
      <c r="P133" s="137"/>
      <c r="Q133" s="137"/>
      <c r="R133" s="137"/>
      <c r="S133" s="137"/>
      <c r="T133" s="138"/>
      <c r="AT133" s="135" t="s">
        <v>179</v>
      </c>
      <c r="AU133" s="135" t="s">
        <v>78</v>
      </c>
      <c r="AV133" s="13" t="s">
        <v>76</v>
      </c>
      <c r="AW133" s="13" t="s">
        <v>30</v>
      </c>
      <c r="AX133" s="13" t="s">
        <v>68</v>
      </c>
      <c r="AY133" s="135" t="s">
        <v>168</v>
      </c>
    </row>
    <row r="134" spans="1:51" s="14" customFormat="1" ht="12">
      <c r="A134" s="311"/>
      <c r="B134" s="312"/>
      <c r="C134" s="311"/>
      <c r="D134" s="308" t="s">
        <v>179</v>
      </c>
      <c r="E134" s="313" t="s">
        <v>3</v>
      </c>
      <c r="F134" s="314" t="s">
        <v>3021</v>
      </c>
      <c r="G134" s="311"/>
      <c r="H134" s="315">
        <v>0.3</v>
      </c>
      <c r="I134" s="268"/>
      <c r="J134" s="311"/>
      <c r="K134" s="311"/>
      <c r="L134" s="139"/>
      <c r="M134" s="141"/>
      <c r="N134" s="142"/>
      <c r="O134" s="142"/>
      <c r="P134" s="142"/>
      <c r="Q134" s="142"/>
      <c r="R134" s="142"/>
      <c r="S134" s="142"/>
      <c r="T134" s="143"/>
      <c r="AT134" s="140" t="s">
        <v>179</v>
      </c>
      <c r="AU134" s="140" t="s">
        <v>78</v>
      </c>
      <c r="AV134" s="14" t="s">
        <v>78</v>
      </c>
      <c r="AW134" s="14" t="s">
        <v>30</v>
      </c>
      <c r="AX134" s="14" t="s">
        <v>68</v>
      </c>
      <c r="AY134" s="140" t="s">
        <v>168</v>
      </c>
    </row>
    <row r="135" spans="1:51" s="15" customFormat="1" ht="12">
      <c r="A135" s="316"/>
      <c r="B135" s="317"/>
      <c r="C135" s="316"/>
      <c r="D135" s="308" t="s">
        <v>179</v>
      </c>
      <c r="E135" s="318" t="s">
        <v>3</v>
      </c>
      <c r="F135" s="319" t="s">
        <v>186</v>
      </c>
      <c r="G135" s="316"/>
      <c r="H135" s="320">
        <v>0.78</v>
      </c>
      <c r="I135" s="269"/>
      <c r="J135" s="316"/>
      <c r="K135" s="316"/>
      <c r="L135" s="144"/>
      <c r="M135" s="146"/>
      <c r="N135" s="147"/>
      <c r="O135" s="147"/>
      <c r="P135" s="147"/>
      <c r="Q135" s="147"/>
      <c r="R135" s="147"/>
      <c r="S135" s="147"/>
      <c r="T135" s="148"/>
      <c r="AT135" s="145" t="s">
        <v>179</v>
      </c>
      <c r="AU135" s="145" t="s">
        <v>78</v>
      </c>
      <c r="AV135" s="15" t="s">
        <v>175</v>
      </c>
      <c r="AW135" s="15" t="s">
        <v>30</v>
      </c>
      <c r="AX135" s="15" t="s">
        <v>76</v>
      </c>
      <c r="AY135" s="145" t="s">
        <v>168</v>
      </c>
    </row>
    <row r="136" spans="1:65" s="2" customFormat="1" ht="21.75" customHeight="1">
      <c r="A136" s="273"/>
      <c r="B136" s="276"/>
      <c r="C136" s="298" t="s">
        <v>228</v>
      </c>
      <c r="D136" s="298" t="s">
        <v>170</v>
      </c>
      <c r="E136" s="299" t="s">
        <v>2265</v>
      </c>
      <c r="F136" s="300" t="s">
        <v>2266</v>
      </c>
      <c r="G136" s="301" t="s">
        <v>263</v>
      </c>
      <c r="H136" s="302">
        <v>4.189</v>
      </c>
      <c r="I136" s="266"/>
      <c r="J136" s="303">
        <f>ROUND(I136*H136,2)</f>
        <v>0</v>
      </c>
      <c r="K136" s="300" t="s">
        <v>174</v>
      </c>
      <c r="L136" s="32"/>
      <c r="M136" s="126" t="s">
        <v>3</v>
      </c>
      <c r="N136" s="127" t="s">
        <v>39</v>
      </c>
      <c r="O136" s="128">
        <v>1.606</v>
      </c>
      <c r="P136" s="128">
        <f>O136*H136</f>
        <v>6.727534</v>
      </c>
      <c r="Q136" s="128">
        <v>0.26723</v>
      </c>
      <c r="R136" s="128">
        <f>Q136*H136</f>
        <v>1.11942647</v>
      </c>
      <c r="S136" s="128">
        <v>0</v>
      </c>
      <c r="T136" s="129">
        <f>S136*H136</f>
        <v>0</v>
      </c>
      <c r="U136" s="31"/>
      <c r="V136" s="31"/>
      <c r="W136" s="31"/>
      <c r="X136" s="31"/>
      <c r="Y136" s="31"/>
      <c r="Z136" s="31"/>
      <c r="AA136" s="31"/>
      <c r="AB136" s="31"/>
      <c r="AC136" s="31"/>
      <c r="AD136" s="31"/>
      <c r="AE136" s="31"/>
      <c r="AR136" s="130" t="s">
        <v>175</v>
      </c>
      <c r="AT136" s="130" t="s">
        <v>170</v>
      </c>
      <c r="AU136" s="130" t="s">
        <v>78</v>
      </c>
      <c r="AY136" s="19" t="s">
        <v>168</v>
      </c>
      <c r="BE136" s="131">
        <f>IF(N136="základní",J136,0)</f>
        <v>0</v>
      </c>
      <c r="BF136" s="131">
        <f>IF(N136="snížená",J136,0)</f>
        <v>0</v>
      </c>
      <c r="BG136" s="131">
        <f>IF(N136="zákl. přenesená",J136,0)</f>
        <v>0</v>
      </c>
      <c r="BH136" s="131">
        <f>IF(N136="sníž. přenesená",J136,0)</f>
        <v>0</v>
      </c>
      <c r="BI136" s="131">
        <f>IF(N136="nulová",J136,0)</f>
        <v>0</v>
      </c>
      <c r="BJ136" s="19" t="s">
        <v>76</v>
      </c>
      <c r="BK136" s="131">
        <f>ROUND(I136*H136,2)</f>
        <v>0</v>
      </c>
      <c r="BL136" s="19" t="s">
        <v>175</v>
      </c>
      <c r="BM136" s="130" t="s">
        <v>3022</v>
      </c>
    </row>
    <row r="137" spans="1:47" s="2" customFormat="1" ht="12">
      <c r="A137" s="273"/>
      <c r="B137" s="276"/>
      <c r="C137" s="273"/>
      <c r="D137" s="304" t="s">
        <v>177</v>
      </c>
      <c r="E137" s="273"/>
      <c r="F137" s="305" t="s">
        <v>2268</v>
      </c>
      <c r="G137" s="273"/>
      <c r="H137" s="273"/>
      <c r="I137" s="263"/>
      <c r="J137" s="273"/>
      <c r="K137" s="273"/>
      <c r="L137" s="32"/>
      <c r="M137" s="132"/>
      <c r="N137" s="133"/>
      <c r="O137" s="50"/>
      <c r="P137" s="50"/>
      <c r="Q137" s="50"/>
      <c r="R137" s="50"/>
      <c r="S137" s="50"/>
      <c r="T137" s="51"/>
      <c r="U137" s="31"/>
      <c r="V137" s="31"/>
      <c r="W137" s="31"/>
      <c r="X137" s="31"/>
      <c r="Y137" s="31"/>
      <c r="Z137" s="31"/>
      <c r="AA137" s="31"/>
      <c r="AB137" s="31"/>
      <c r="AC137" s="31"/>
      <c r="AD137" s="31"/>
      <c r="AE137" s="31"/>
      <c r="AT137" s="19" t="s">
        <v>177</v>
      </c>
      <c r="AU137" s="19" t="s">
        <v>78</v>
      </c>
    </row>
    <row r="138" spans="1:51" s="13" customFormat="1" ht="12">
      <c r="A138" s="306"/>
      <c r="B138" s="307"/>
      <c r="C138" s="306"/>
      <c r="D138" s="308" t="s">
        <v>179</v>
      </c>
      <c r="E138" s="309" t="s">
        <v>3</v>
      </c>
      <c r="F138" s="310" t="s">
        <v>1136</v>
      </c>
      <c r="G138" s="306"/>
      <c r="H138" s="309" t="s">
        <v>3</v>
      </c>
      <c r="I138" s="267"/>
      <c r="J138" s="306"/>
      <c r="K138" s="306"/>
      <c r="L138" s="134"/>
      <c r="M138" s="136"/>
      <c r="N138" s="137"/>
      <c r="O138" s="137"/>
      <c r="P138" s="137"/>
      <c r="Q138" s="137"/>
      <c r="R138" s="137"/>
      <c r="S138" s="137"/>
      <c r="T138" s="138"/>
      <c r="AT138" s="135" t="s">
        <v>179</v>
      </c>
      <c r="AU138" s="135" t="s">
        <v>78</v>
      </c>
      <c r="AV138" s="13" t="s">
        <v>76</v>
      </c>
      <c r="AW138" s="13" t="s">
        <v>30</v>
      </c>
      <c r="AX138" s="13" t="s">
        <v>68</v>
      </c>
      <c r="AY138" s="135" t="s">
        <v>168</v>
      </c>
    </row>
    <row r="139" spans="1:51" s="13" customFormat="1" ht="12">
      <c r="A139" s="306"/>
      <c r="B139" s="307"/>
      <c r="C139" s="306"/>
      <c r="D139" s="308" t="s">
        <v>179</v>
      </c>
      <c r="E139" s="309" t="s">
        <v>3</v>
      </c>
      <c r="F139" s="310" t="s">
        <v>3023</v>
      </c>
      <c r="G139" s="306"/>
      <c r="H139" s="309" t="s">
        <v>3</v>
      </c>
      <c r="I139" s="267"/>
      <c r="J139" s="306"/>
      <c r="K139" s="306"/>
      <c r="L139" s="134"/>
      <c r="M139" s="136"/>
      <c r="N139" s="137"/>
      <c r="O139" s="137"/>
      <c r="P139" s="137"/>
      <c r="Q139" s="137"/>
      <c r="R139" s="137"/>
      <c r="S139" s="137"/>
      <c r="T139" s="138"/>
      <c r="AT139" s="135" t="s">
        <v>179</v>
      </c>
      <c r="AU139" s="135" t="s">
        <v>78</v>
      </c>
      <c r="AV139" s="13" t="s">
        <v>76</v>
      </c>
      <c r="AW139" s="13" t="s">
        <v>30</v>
      </c>
      <c r="AX139" s="13" t="s">
        <v>68</v>
      </c>
      <c r="AY139" s="135" t="s">
        <v>168</v>
      </c>
    </row>
    <row r="140" spans="1:51" s="14" customFormat="1" ht="12">
      <c r="A140" s="311"/>
      <c r="B140" s="312"/>
      <c r="C140" s="311"/>
      <c r="D140" s="308" t="s">
        <v>179</v>
      </c>
      <c r="E140" s="313" t="s">
        <v>3</v>
      </c>
      <c r="F140" s="314" t="s">
        <v>3024</v>
      </c>
      <c r="G140" s="311"/>
      <c r="H140" s="315">
        <v>0.329</v>
      </c>
      <c r="I140" s="268"/>
      <c r="J140" s="311"/>
      <c r="K140" s="311"/>
      <c r="L140" s="139"/>
      <c r="M140" s="141"/>
      <c r="N140" s="142"/>
      <c r="O140" s="142"/>
      <c r="P140" s="142"/>
      <c r="Q140" s="142"/>
      <c r="R140" s="142"/>
      <c r="S140" s="142"/>
      <c r="T140" s="143"/>
      <c r="AT140" s="140" t="s">
        <v>179</v>
      </c>
      <c r="AU140" s="140" t="s">
        <v>78</v>
      </c>
      <c r="AV140" s="14" t="s">
        <v>78</v>
      </c>
      <c r="AW140" s="14" t="s">
        <v>30</v>
      </c>
      <c r="AX140" s="14" t="s">
        <v>68</v>
      </c>
      <c r="AY140" s="140" t="s">
        <v>168</v>
      </c>
    </row>
    <row r="141" spans="1:51" s="13" customFormat="1" ht="12">
      <c r="A141" s="306"/>
      <c r="B141" s="307"/>
      <c r="C141" s="306"/>
      <c r="D141" s="308" t="s">
        <v>179</v>
      </c>
      <c r="E141" s="309" t="s">
        <v>3</v>
      </c>
      <c r="F141" s="310" t="s">
        <v>3007</v>
      </c>
      <c r="G141" s="306"/>
      <c r="H141" s="309" t="s">
        <v>3</v>
      </c>
      <c r="I141" s="267"/>
      <c r="J141" s="306"/>
      <c r="K141" s="306"/>
      <c r="L141" s="134"/>
      <c r="M141" s="136"/>
      <c r="N141" s="137"/>
      <c r="O141" s="137"/>
      <c r="P141" s="137"/>
      <c r="Q141" s="137"/>
      <c r="R141" s="137"/>
      <c r="S141" s="137"/>
      <c r="T141" s="138"/>
      <c r="AT141" s="135" t="s">
        <v>179</v>
      </c>
      <c r="AU141" s="135" t="s">
        <v>78</v>
      </c>
      <c r="AV141" s="13" t="s">
        <v>76</v>
      </c>
      <c r="AW141" s="13" t="s">
        <v>30</v>
      </c>
      <c r="AX141" s="13" t="s">
        <v>68</v>
      </c>
      <c r="AY141" s="135" t="s">
        <v>168</v>
      </c>
    </row>
    <row r="142" spans="1:51" s="14" customFormat="1" ht="12">
      <c r="A142" s="311"/>
      <c r="B142" s="312"/>
      <c r="C142" s="311"/>
      <c r="D142" s="308" t="s">
        <v>179</v>
      </c>
      <c r="E142" s="313" t="s">
        <v>3</v>
      </c>
      <c r="F142" s="314" t="s">
        <v>3025</v>
      </c>
      <c r="G142" s="311"/>
      <c r="H142" s="315">
        <v>1.57</v>
      </c>
      <c r="I142" s="268"/>
      <c r="J142" s="311"/>
      <c r="K142" s="311"/>
      <c r="L142" s="139"/>
      <c r="M142" s="141"/>
      <c r="N142" s="142"/>
      <c r="O142" s="142"/>
      <c r="P142" s="142"/>
      <c r="Q142" s="142"/>
      <c r="R142" s="142"/>
      <c r="S142" s="142"/>
      <c r="T142" s="143"/>
      <c r="AT142" s="140" t="s">
        <v>179</v>
      </c>
      <c r="AU142" s="140" t="s">
        <v>78</v>
      </c>
      <c r="AV142" s="14" t="s">
        <v>78</v>
      </c>
      <c r="AW142" s="14" t="s">
        <v>30</v>
      </c>
      <c r="AX142" s="14" t="s">
        <v>68</v>
      </c>
      <c r="AY142" s="140" t="s">
        <v>168</v>
      </c>
    </row>
    <row r="143" spans="1:51" s="13" customFormat="1" ht="12">
      <c r="A143" s="306"/>
      <c r="B143" s="307"/>
      <c r="C143" s="306"/>
      <c r="D143" s="308" t="s">
        <v>179</v>
      </c>
      <c r="E143" s="309" t="s">
        <v>3</v>
      </c>
      <c r="F143" s="310" t="s">
        <v>3012</v>
      </c>
      <c r="G143" s="306"/>
      <c r="H143" s="309" t="s">
        <v>3</v>
      </c>
      <c r="I143" s="267"/>
      <c r="J143" s="306"/>
      <c r="K143" s="306"/>
      <c r="L143" s="134"/>
      <c r="M143" s="136"/>
      <c r="N143" s="137"/>
      <c r="O143" s="137"/>
      <c r="P143" s="137"/>
      <c r="Q143" s="137"/>
      <c r="R143" s="137"/>
      <c r="S143" s="137"/>
      <c r="T143" s="138"/>
      <c r="AT143" s="135" t="s">
        <v>179</v>
      </c>
      <c r="AU143" s="135" t="s">
        <v>78</v>
      </c>
      <c r="AV143" s="13" t="s">
        <v>76</v>
      </c>
      <c r="AW143" s="13" t="s">
        <v>30</v>
      </c>
      <c r="AX143" s="13" t="s">
        <v>68</v>
      </c>
      <c r="AY143" s="135" t="s">
        <v>168</v>
      </c>
    </row>
    <row r="144" spans="1:51" s="14" customFormat="1" ht="12">
      <c r="A144" s="311"/>
      <c r="B144" s="312"/>
      <c r="C144" s="311"/>
      <c r="D144" s="308" t="s">
        <v>179</v>
      </c>
      <c r="E144" s="313" t="s">
        <v>3</v>
      </c>
      <c r="F144" s="314" t="s">
        <v>3026</v>
      </c>
      <c r="G144" s="311"/>
      <c r="H144" s="315">
        <v>1.444</v>
      </c>
      <c r="I144" s="268"/>
      <c r="J144" s="311"/>
      <c r="K144" s="311"/>
      <c r="L144" s="139"/>
      <c r="M144" s="141"/>
      <c r="N144" s="142"/>
      <c r="O144" s="142"/>
      <c r="P144" s="142"/>
      <c r="Q144" s="142"/>
      <c r="R144" s="142"/>
      <c r="S144" s="142"/>
      <c r="T144" s="143"/>
      <c r="AT144" s="140" t="s">
        <v>179</v>
      </c>
      <c r="AU144" s="140" t="s">
        <v>78</v>
      </c>
      <c r="AV144" s="14" t="s">
        <v>78</v>
      </c>
      <c r="AW144" s="14" t="s">
        <v>30</v>
      </c>
      <c r="AX144" s="14" t="s">
        <v>68</v>
      </c>
      <c r="AY144" s="140" t="s">
        <v>168</v>
      </c>
    </row>
    <row r="145" spans="1:51" s="13" customFormat="1" ht="12">
      <c r="A145" s="306"/>
      <c r="B145" s="307"/>
      <c r="C145" s="306"/>
      <c r="D145" s="308" t="s">
        <v>179</v>
      </c>
      <c r="E145" s="309" t="s">
        <v>3</v>
      </c>
      <c r="F145" s="310" t="s">
        <v>3027</v>
      </c>
      <c r="G145" s="306"/>
      <c r="H145" s="309" t="s">
        <v>3</v>
      </c>
      <c r="I145" s="267"/>
      <c r="J145" s="306"/>
      <c r="K145" s="306"/>
      <c r="L145" s="134"/>
      <c r="M145" s="136"/>
      <c r="N145" s="137"/>
      <c r="O145" s="137"/>
      <c r="P145" s="137"/>
      <c r="Q145" s="137"/>
      <c r="R145" s="137"/>
      <c r="S145" s="137"/>
      <c r="T145" s="138"/>
      <c r="AT145" s="135" t="s">
        <v>179</v>
      </c>
      <c r="AU145" s="135" t="s">
        <v>78</v>
      </c>
      <c r="AV145" s="13" t="s">
        <v>76</v>
      </c>
      <c r="AW145" s="13" t="s">
        <v>30</v>
      </c>
      <c r="AX145" s="13" t="s">
        <v>68</v>
      </c>
      <c r="AY145" s="135" t="s">
        <v>168</v>
      </c>
    </row>
    <row r="146" spans="1:51" s="14" customFormat="1" ht="12">
      <c r="A146" s="311"/>
      <c r="B146" s="312"/>
      <c r="C146" s="311"/>
      <c r="D146" s="308" t="s">
        <v>179</v>
      </c>
      <c r="E146" s="313" t="s">
        <v>3</v>
      </c>
      <c r="F146" s="314" t="s">
        <v>3028</v>
      </c>
      <c r="G146" s="311"/>
      <c r="H146" s="315">
        <v>0.846</v>
      </c>
      <c r="I146" s="268"/>
      <c r="J146" s="311"/>
      <c r="K146" s="311"/>
      <c r="L146" s="139"/>
      <c r="M146" s="141"/>
      <c r="N146" s="142"/>
      <c r="O146" s="142"/>
      <c r="P146" s="142"/>
      <c r="Q146" s="142"/>
      <c r="R146" s="142"/>
      <c r="S146" s="142"/>
      <c r="T146" s="143"/>
      <c r="AT146" s="140" t="s">
        <v>179</v>
      </c>
      <c r="AU146" s="140" t="s">
        <v>78</v>
      </c>
      <c r="AV146" s="14" t="s">
        <v>78</v>
      </c>
      <c r="AW146" s="14" t="s">
        <v>30</v>
      </c>
      <c r="AX146" s="14" t="s">
        <v>68</v>
      </c>
      <c r="AY146" s="140" t="s">
        <v>168</v>
      </c>
    </row>
    <row r="147" spans="1:51" s="15" customFormat="1" ht="12">
      <c r="A147" s="316"/>
      <c r="B147" s="317"/>
      <c r="C147" s="316"/>
      <c r="D147" s="308" t="s">
        <v>179</v>
      </c>
      <c r="E147" s="318" t="s">
        <v>3</v>
      </c>
      <c r="F147" s="319" t="s">
        <v>186</v>
      </c>
      <c r="G147" s="316"/>
      <c r="H147" s="320">
        <v>4.189</v>
      </c>
      <c r="I147" s="269"/>
      <c r="J147" s="316"/>
      <c r="K147" s="316"/>
      <c r="L147" s="144"/>
      <c r="M147" s="146"/>
      <c r="N147" s="147"/>
      <c r="O147" s="147"/>
      <c r="P147" s="147"/>
      <c r="Q147" s="147"/>
      <c r="R147" s="147"/>
      <c r="S147" s="147"/>
      <c r="T147" s="148"/>
      <c r="AT147" s="145" t="s">
        <v>179</v>
      </c>
      <c r="AU147" s="145" t="s">
        <v>78</v>
      </c>
      <c r="AV147" s="15" t="s">
        <v>175</v>
      </c>
      <c r="AW147" s="15" t="s">
        <v>30</v>
      </c>
      <c r="AX147" s="15" t="s">
        <v>76</v>
      </c>
      <c r="AY147" s="145" t="s">
        <v>168</v>
      </c>
    </row>
    <row r="148" spans="1:65" s="2" customFormat="1" ht="24.2" customHeight="1">
      <c r="A148" s="273"/>
      <c r="B148" s="276"/>
      <c r="C148" s="298" t="s">
        <v>235</v>
      </c>
      <c r="D148" s="298" t="s">
        <v>170</v>
      </c>
      <c r="E148" s="299" t="s">
        <v>3029</v>
      </c>
      <c r="F148" s="300" t="s">
        <v>3030</v>
      </c>
      <c r="G148" s="301" t="s">
        <v>263</v>
      </c>
      <c r="H148" s="302">
        <v>0.71</v>
      </c>
      <c r="I148" s="266"/>
      <c r="J148" s="303">
        <f>ROUND(I148*H148,2)</f>
        <v>0</v>
      </c>
      <c r="K148" s="300" t="s">
        <v>174</v>
      </c>
      <c r="L148" s="32"/>
      <c r="M148" s="126" t="s">
        <v>3</v>
      </c>
      <c r="N148" s="127" t="s">
        <v>39</v>
      </c>
      <c r="O148" s="128">
        <v>2.236</v>
      </c>
      <c r="P148" s="128">
        <f>O148*H148</f>
        <v>1.58756</v>
      </c>
      <c r="Q148" s="128">
        <v>0.45432</v>
      </c>
      <c r="R148" s="128">
        <f>Q148*H148</f>
        <v>0.3225672</v>
      </c>
      <c r="S148" s="128">
        <v>0</v>
      </c>
      <c r="T148" s="129">
        <f>S148*H148</f>
        <v>0</v>
      </c>
      <c r="U148" s="31"/>
      <c r="V148" s="31"/>
      <c r="W148" s="31"/>
      <c r="X148" s="31"/>
      <c r="Y148" s="31"/>
      <c r="Z148" s="31"/>
      <c r="AA148" s="31"/>
      <c r="AB148" s="31"/>
      <c r="AC148" s="31"/>
      <c r="AD148" s="31"/>
      <c r="AE148" s="31"/>
      <c r="AR148" s="130" t="s">
        <v>175</v>
      </c>
      <c r="AT148" s="130" t="s">
        <v>170</v>
      </c>
      <c r="AU148" s="130" t="s">
        <v>78</v>
      </c>
      <c r="AY148" s="19" t="s">
        <v>168</v>
      </c>
      <c r="BE148" s="131">
        <f>IF(N148="základní",J148,0)</f>
        <v>0</v>
      </c>
      <c r="BF148" s="131">
        <f>IF(N148="snížená",J148,0)</f>
        <v>0</v>
      </c>
      <c r="BG148" s="131">
        <f>IF(N148="zákl. přenesená",J148,0)</f>
        <v>0</v>
      </c>
      <c r="BH148" s="131">
        <f>IF(N148="sníž. přenesená",J148,0)</f>
        <v>0</v>
      </c>
      <c r="BI148" s="131">
        <f>IF(N148="nulová",J148,0)</f>
        <v>0</v>
      </c>
      <c r="BJ148" s="19" t="s">
        <v>76</v>
      </c>
      <c r="BK148" s="131">
        <f>ROUND(I148*H148,2)</f>
        <v>0</v>
      </c>
      <c r="BL148" s="19" t="s">
        <v>175</v>
      </c>
      <c r="BM148" s="130" t="s">
        <v>3031</v>
      </c>
    </row>
    <row r="149" spans="1:47" s="2" customFormat="1" ht="12">
      <c r="A149" s="273"/>
      <c r="B149" s="276"/>
      <c r="C149" s="273"/>
      <c r="D149" s="304" t="s">
        <v>177</v>
      </c>
      <c r="E149" s="273"/>
      <c r="F149" s="305" t="s">
        <v>3032</v>
      </c>
      <c r="G149" s="273"/>
      <c r="H149" s="273"/>
      <c r="I149" s="263"/>
      <c r="J149" s="273"/>
      <c r="K149" s="273"/>
      <c r="L149" s="32"/>
      <c r="M149" s="132"/>
      <c r="N149" s="133"/>
      <c r="O149" s="50"/>
      <c r="P149" s="50"/>
      <c r="Q149" s="50"/>
      <c r="R149" s="50"/>
      <c r="S149" s="50"/>
      <c r="T149" s="51"/>
      <c r="U149" s="31"/>
      <c r="V149" s="31"/>
      <c r="W149" s="31"/>
      <c r="X149" s="31"/>
      <c r="Y149" s="31"/>
      <c r="Z149" s="31"/>
      <c r="AA149" s="31"/>
      <c r="AB149" s="31"/>
      <c r="AC149" s="31"/>
      <c r="AD149" s="31"/>
      <c r="AE149" s="31"/>
      <c r="AT149" s="19" t="s">
        <v>177</v>
      </c>
      <c r="AU149" s="19" t="s">
        <v>78</v>
      </c>
    </row>
    <row r="150" spans="1:51" s="13" customFormat="1" ht="12">
      <c r="A150" s="306"/>
      <c r="B150" s="307"/>
      <c r="C150" s="306"/>
      <c r="D150" s="308" t="s">
        <v>179</v>
      </c>
      <c r="E150" s="309" t="s">
        <v>3</v>
      </c>
      <c r="F150" s="310" t="s">
        <v>1136</v>
      </c>
      <c r="G150" s="306"/>
      <c r="H150" s="309" t="s">
        <v>3</v>
      </c>
      <c r="I150" s="267"/>
      <c r="J150" s="306"/>
      <c r="K150" s="306"/>
      <c r="L150" s="134"/>
      <c r="M150" s="136"/>
      <c r="N150" s="137"/>
      <c r="O150" s="137"/>
      <c r="P150" s="137"/>
      <c r="Q150" s="137"/>
      <c r="R150" s="137"/>
      <c r="S150" s="137"/>
      <c r="T150" s="138"/>
      <c r="AT150" s="135" t="s">
        <v>179</v>
      </c>
      <c r="AU150" s="135" t="s">
        <v>78</v>
      </c>
      <c r="AV150" s="13" t="s">
        <v>76</v>
      </c>
      <c r="AW150" s="13" t="s">
        <v>30</v>
      </c>
      <c r="AX150" s="13" t="s">
        <v>68</v>
      </c>
      <c r="AY150" s="135" t="s">
        <v>168</v>
      </c>
    </row>
    <row r="151" spans="1:51" s="13" customFormat="1" ht="12">
      <c r="A151" s="306"/>
      <c r="B151" s="307"/>
      <c r="C151" s="306"/>
      <c r="D151" s="308" t="s">
        <v>179</v>
      </c>
      <c r="E151" s="309" t="s">
        <v>3</v>
      </c>
      <c r="F151" s="310" t="s">
        <v>3033</v>
      </c>
      <c r="G151" s="306"/>
      <c r="H151" s="309" t="s">
        <v>3</v>
      </c>
      <c r="I151" s="267"/>
      <c r="J151" s="306"/>
      <c r="K151" s="306"/>
      <c r="L151" s="134"/>
      <c r="M151" s="136"/>
      <c r="N151" s="137"/>
      <c r="O151" s="137"/>
      <c r="P151" s="137"/>
      <c r="Q151" s="137"/>
      <c r="R151" s="137"/>
      <c r="S151" s="137"/>
      <c r="T151" s="138"/>
      <c r="AT151" s="135" t="s">
        <v>179</v>
      </c>
      <c r="AU151" s="135" t="s">
        <v>78</v>
      </c>
      <c r="AV151" s="13" t="s">
        <v>76</v>
      </c>
      <c r="AW151" s="13" t="s">
        <v>30</v>
      </c>
      <c r="AX151" s="13" t="s">
        <v>68</v>
      </c>
      <c r="AY151" s="135" t="s">
        <v>168</v>
      </c>
    </row>
    <row r="152" spans="1:51" s="14" customFormat="1" ht="12">
      <c r="A152" s="311"/>
      <c r="B152" s="312"/>
      <c r="C152" s="311"/>
      <c r="D152" s="308" t="s">
        <v>179</v>
      </c>
      <c r="E152" s="313" t="s">
        <v>3</v>
      </c>
      <c r="F152" s="314" t="s">
        <v>3034</v>
      </c>
      <c r="G152" s="311"/>
      <c r="H152" s="315">
        <v>0.71</v>
      </c>
      <c r="I152" s="268"/>
      <c r="J152" s="311"/>
      <c r="K152" s="311"/>
      <c r="L152" s="139"/>
      <c r="M152" s="141"/>
      <c r="N152" s="142"/>
      <c r="O152" s="142"/>
      <c r="P152" s="142"/>
      <c r="Q152" s="142"/>
      <c r="R152" s="142"/>
      <c r="S152" s="142"/>
      <c r="T152" s="143"/>
      <c r="AT152" s="140" t="s">
        <v>179</v>
      </c>
      <c r="AU152" s="140" t="s">
        <v>78</v>
      </c>
      <c r="AV152" s="14" t="s">
        <v>78</v>
      </c>
      <c r="AW152" s="14" t="s">
        <v>30</v>
      </c>
      <c r="AX152" s="14" t="s">
        <v>76</v>
      </c>
      <c r="AY152" s="140" t="s">
        <v>168</v>
      </c>
    </row>
    <row r="153" spans="1:63" s="12" customFormat="1" ht="22.9" customHeight="1">
      <c r="A153" s="291"/>
      <c r="B153" s="292"/>
      <c r="C153" s="291"/>
      <c r="D153" s="293" t="s">
        <v>67</v>
      </c>
      <c r="E153" s="296" t="s">
        <v>452</v>
      </c>
      <c r="F153" s="296" t="s">
        <v>453</v>
      </c>
      <c r="G153" s="291"/>
      <c r="H153" s="291"/>
      <c r="I153" s="271"/>
      <c r="J153" s="297">
        <f>BK153</f>
        <v>0</v>
      </c>
      <c r="K153" s="291"/>
      <c r="L153" s="118"/>
      <c r="M153" s="120"/>
      <c r="N153" s="121"/>
      <c r="O153" s="121"/>
      <c r="P153" s="122">
        <f>SUM(P154:P207)</f>
        <v>72.525453</v>
      </c>
      <c r="Q153" s="121"/>
      <c r="R153" s="122">
        <f>SUM(R154:R207)</f>
        <v>3.31600502</v>
      </c>
      <c r="S153" s="121"/>
      <c r="T153" s="123">
        <f>SUM(T154:T207)</f>
        <v>0</v>
      </c>
      <c r="AR153" s="119" t="s">
        <v>76</v>
      </c>
      <c r="AT153" s="124" t="s">
        <v>67</v>
      </c>
      <c r="AU153" s="124" t="s">
        <v>76</v>
      </c>
      <c r="AY153" s="119" t="s">
        <v>168</v>
      </c>
      <c r="BK153" s="125">
        <f>SUM(BK154:BK207)</f>
        <v>0</v>
      </c>
    </row>
    <row r="154" spans="1:65" s="2" customFormat="1" ht="24.2" customHeight="1">
      <c r="A154" s="273"/>
      <c r="B154" s="276"/>
      <c r="C154" s="298" t="s">
        <v>246</v>
      </c>
      <c r="D154" s="298" t="s">
        <v>170</v>
      </c>
      <c r="E154" s="299" t="s">
        <v>2298</v>
      </c>
      <c r="F154" s="300" t="s">
        <v>2299</v>
      </c>
      <c r="G154" s="301" t="s">
        <v>263</v>
      </c>
      <c r="H154" s="302">
        <v>10.418</v>
      </c>
      <c r="I154" s="266"/>
      <c r="J154" s="303">
        <f>ROUND(I154*H154,2)</f>
        <v>0</v>
      </c>
      <c r="K154" s="300" t="s">
        <v>174</v>
      </c>
      <c r="L154" s="32"/>
      <c r="M154" s="126" t="s">
        <v>3</v>
      </c>
      <c r="N154" s="127" t="s">
        <v>39</v>
      </c>
      <c r="O154" s="128">
        <v>0.08</v>
      </c>
      <c r="P154" s="128">
        <f>O154*H154</f>
        <v>0.83344</v>
      </c>
      <c r="Q154" s="128">
        <v>0</v>
      </c>
      <c r="R154" s="128">
        <f>Q154*H154</f>
        <v>0</v>
      </c>
      <c r="S154" s="128">
        <v>0</v>
      </c>
      <c r="T154" s="129">
        <f>S154*H154</f>
        <v>0</v>
      </c>
      <c r="U154" s="31"/>
      <c r="V154" s="31"/>
      <c r="W154" s="31"/>
      <c r="X154" s="31"/>
      <c r="Y154" s="31"/>
      <c r="Z154" s="31"/>
      <c r="AA154" s="31"/>
      <c r="AB154" s="31"/>
      <c r="AC154" s="31"/>
      <c r="AD154" s="31"/>
      <c r="AE154" s="31"/>
      <c r="AR154" s="130" t="s">
        <v>175</v>
      </c>
      <c r="AT154" s="130" t="s">
        <v>170</v>
      </c>
      <c r="AU154" s="130" t="s">
        <v>78</v>
      </c>
      <c r="AY154" s="19" t="s">
        <v>168</v>
      </c>
      <c r="BE154" s="131">
        <f>IF(N154="základní",J154,0)</f>
        <v>0</v>
      </c>
      <c r="BF154" s="131">
        <f>IF(N154="snížená",J154,0)</f>
        <v>0</v>
      </c>
      <c r="BG154" s="131">
        <f>IF(N154="zákl. přenesená",J154,0)</f>
        <v>0</v>
      </c>
      <c r="BH154" s="131">
        <f>IF(N154="sníž. přenesená",J154,0)</f>
        <v>0</v>
      </c>
      <c r="BI154" s="131">
        <f>IF(N154="nulová",J154,0)</f>
        <v>0</v>
      </c>
      <c r="BJ154" s="19" t="s">
        <v>76</v>
      </c>
      <c r="BK154" s="131">
        <f>ROUND(I154*H154,2)</f>
        <v>0</v>
      </c>
      <c r="BL154" s="19" t="s">
        <v>175</v>
      </c>
      <c r="BM154" s="130" t="s">
        <v>3035</v>
      </c>
    </row>
    <row r="155" spans="1:47" s="2" customFormat="1" ht="12">
      <c r="A155" s="273"/>
      <c r="B155" s="276"/>
      <c r="C155" s="273"/>
      <c r="D155" s="304" t="s">
        <v>177</v>
      </c>
      <c r="E155" s="273"/>
      <c r="F155" s="305" t="s">
        <v>2301</v>
      </c>
      <c r="G155" s="273"/>
      <c r="H155" s="273"/>
      <c r="I155" s="263"/>
      <c r="J155" s="273"/>
      <c r="K155" s="273"/>
      <c r="L155" s="32"/>
      <c r="M155" s="132"/>
      <c r="N155" s="133"/>
      <c r="O155" s="50"/>
      <c r="P155" s="50"/>
      <c r="Q155" s="50"/>
      <c r="R155" s="50"/>
      <c r="S155" s="50"/>
      <c r="T155" s="51"/>
      <c r="U155" s="31"/>
      <c r="V155" s="31"/>
      <c r="W155" s="31"/>
      <c r="X155" s="31"/>
      <c r="Y155" s="31"/>
      <c r="Z155" s="31"/>
      <c r="AA155" s="31"/>
      <c r="AB155" s="31"/>
      <c r="AC155" s="31"/>
      <c r="AD155" s="31"/>
      <c r="AE155" s="31"/>
      <c r="AT155" s="19" t="s">
        <v>177</v>
      </c>
      <c r="AU155" s="19" t="s">
        <v>78</v>
      </c>
    </row>
    <row r="156" spans="1:51" s="13" customFormat="1" ht="12">
      <c r="A156" s="306"/>
      <c r="B156" s="307"/>
      <c r="C156" s="306"/>
      <c r="D156" s="308" t="s">
        <v>179</v>
      </c>
      <c r="E156" s="309" t="s">
        <v>3</v>
      </c>
      <c r="F156" s="310" t="s">
        <v>3036</v>
      </c>
      <c r="G156" s="306"/>
      <c r="H156" s="309" t="s">
        <v>3</v>
      </c>
      <c r="I156" s="267"/>
      <c r="J156" s="306"/>
      <c r="K156" s="306"/>
      <c r="L156" s="134"/>
      <c r="M156" s="136"/>
      <c r="N156" s="137"/>
      <c r="O156" s="137"/>
      <c r="P156" s="137"/>
      <c r="Q156" s="137"/>
      <c r="R156" s="137"/>
      <c r="S156" s="137"/>
      <c r="T156" s="138"/>
      <c r="AT156" s="135" t="s">
        <v>179</v>
      </c>
      <c r="AU156" s="135" t="s">
        <v>78</v>
      </c>
      <c r="AV156" s="13" t="s">
        <v>76</v>
      </c>
      <c r="AW156" s="13" t="s">
        <v>30</v>
      </c>
      <c r="AX156" s="13" t="s">
        <v>68</v>
      </c>
      <c r="AY156" s="135" t="s">
        <v>168</v>
      </c>
    </row>
    <row r="157" spans="1:51" s="14" customFormat="1" ht="12">
      <c r="A157" s="311"/>
      <c r="B157" s="312"/>
      <c r="C157" s="311"/>
      <c r="D157" s="308" t="s">
        <v>179</v>
      </c>
      <c r="E157" s="313" t="s">
        <v>3</v>
      </c>
      <c r="F157" s="314" t="s">
        <v>3037</v>
      </c>
      <c r="G157" s="311"/>
      <c r="H157" s="315">
        <v>5.313</v>
      </c>
      <c r="I157" s="268"/>
      <c r="J157" s="311"/>
      <c r="K157" s="311"/>
      <c r="L157" s="139"/>
      <c r="M157" s="141"/>
      <c r="N157" s="142"/>
      <c r="O157" s="142"/>
      <c r="P157" s="142"/>
      <c r="Q157" s="142"/>
      <c r="R157" s="142"/>
      <c r="S157" s="142"/>
      <c r="T157" s="143"/>
      <c r="AT157" s="140" t="s">
        <v>179</v>
      </c>
      <c r="AU157" s="140" t="s">
        <v>78</v>
      </c>
      <c r="AV157" s="14" t="s">
        <v>78</v>
      </c>
      <c r="AW157" s="14" t="s">
        <v>30</v>
      </c>
      <c r="AX157" s="14" t="s">
        <v>68</v>
      </c>
      <c r="AY157" s="140" t="s">
        <v>168</v>
      </c>
    </row>
    <row r="158" spans="1:51" s="13" customFormat="1" ht="12">
      <c r="A158" s="306"/>
      <c r="B158" s="307"/>
      <c r="C158" s="306"/>
      <c r="D158" s="308" t="s">
        <v>179</v>
      </c>
      <c r="E158" s="309" t="s">
        <v>3</v>
      </c>
      <c r="F158" s="310" t="s">
        <v>3038</v>
      </c>
      <c r="G158" s="306"/>
      <c r="H158" s="309" t="s">
        <v>3</v>
      </c>
      <c r="I158" s="267"/>
      <c r="J158" s="306"/>
      <c r="K158" s="306"/>
      <c r="L158" s="134"/>
      <c r="M158" s="136"/>
      <c r="N158" s="137"/>
      <c r="O158" s="137"/>
      <c r="P158" s="137"/>
      <c r="Q158" s="137"/>
      <c r="R158" s="137"/>
      <c r="S158" s="137"/>
      <c r="T158" s="138"/>
      <c r="AT158" s="135" t="s">
        <v>179</v>
      </c>
      <c r="AU158" s="135" t="s">
        <v>78</v>
      </c>
      <c r="AV158" s="13" t="s">
        <v>76</v>
      </c>
      <c r="AW158" s="13" t="s">
        <v>30</v>
      </c>
      <c r="AX158" s="13" t="s">
        <v>68</v>
      </c>
      <c r="AY158" s="135" t="s">
        <v>168</v>
      </c>
    </row>
    <row r="159" spans="1:51" s="14" customFormat="1" ht="12">
      <c r="A159" s="311"/>
      <c r="B159" s="312"/>
      <c r="C159" s="311"/>
      <c r="D159" s="308" t="s">
        <v>179</v>
      </c>
      <c r="E159" s="313" t="s">
        <v>3</v>
      </c>
      <c r="F159" s="314" t="s">
        <v>3039</v>
      </c>
      <c r="G159" s="311"/>
      <c r="H159" s="315">
        <v>2.355</v>
      </c>
      <c r="I159" s="268"/>
      <c r="J159" s="311"/>
      <c r="K159" s="311"/>
      <c r="L159" s="139"/>
      <c r="M159" s="141"/>
      <c r="N159" s="142"/>
      <c r="O159" s="142"/>
      <c r="P159" s="142"/>
      <c r="Q159" s="142"/>
      <c r="R159" s="142"/>
      <c r="S159" s="142"/>
      <c r="T159" s="143"/>
      <c r="AT159" s="140" t="s">
        <v>179</v>
      </c>
      <c r="AU159" s="140" t="s">
        <v>78</v>
      </c>
      <c r="AV159" s="14" t="s">
        <v>78</v>
      </c>
      <c r="AW159" s="14" t="s">
        <v>30</v>
      </c>
      <c r="AX159" s="14" t="s">
        <v>68</v>
      </c>
      <c r="AY159" s="140" t="s">
        <v>168</v>
      </c>
    </row>
    <row r="160" spans="1:51" s="13" customFormat="1" ht="12">
      <c r="A160" s="306"/>
      <c r="B160" s="307"/>
      <c r="C160" s="306"/>
      <c r="D160" s="308" t="s">
        <v>179</v>
      </c>
      <c r="E160" s="309" t="s">
        <v>3</v>
      </c>
      <c r="F160" s="310" t="s">
        <v>3040</v>
      </c>
      <c r="G160" s="306"/>
      <c r="H160" s="309" t="s">
        <v>3</v>
      </c>
      <c r="I160" s="267"/>
      <c r="J160" s="306"/>
      <c r="K160" s="306"/>
      <c r="L160" s="134"/>
      <c r="M160" s="136"/>
      <c r="N160" s="137"/>
      <c r="O160" s="137"/>
      <c r="P160" s="137"/>
      <c r="Q160" s="137"/>
      <c r="R160" s="137"/>
      <c r="S160" s="137"/>
      <c r="T160" s="138"/>
      <c r="AT160" s="135" t="s">
        <v>179</v>
      </c>
      <c r="AU160" s="135" t="s">
        <v>78</v>
      </c>
      <c r="AV160" s="13" t="s">
        <v>76</v>
      </c>
      <c r="AW160" s="13" t="s">
        <v>30</v>
      </c>
      <c r="AX160" s="13" t="s">
        <v>68</v>
      </c>
      <c r="AY160" s="135" t="s">
        <v>168</v>
      </c>
    </row>
    <row r="161" spans="1:51" s="14" customFormat="1" ht="12">
      <c r="A161" s="311"/>
      <c r="B161" s="312"/>
      <c r="C161" s="311"/>
      <c r="D161" s="308" t="s">
        <v>179</v>
      </c>
      <c r="E161" s="313" t="s">
        <v>3</v>
      </c>
      <c r="F161" s="314" t="s">
        <v>3041</v>
      </c>
      <c r="G161" s="311"/>
      <c r="H161" s="315">
        <v>2.75</v>
      </c>
      <c r="I161" s="268"/>
      <c r="J161" s="311"/>
      <c r="K161" s="311"/>
      <c r="L161" s="139"/>
      <c r="M161" s="141"/>
      <c r="N161" s="142"/>
      <c r="O161" s="142"/>
      <c r="P161" s="142"/>
      <c r="Q161" s="142"/>
      <c r="R161" s="142"/>
      <c r="S161" s="142"/>
      <c r="T161" s="143"/>
      <c r="AT161" s="140" t="s">
        <v>179</v>
      </c>
      <c r="AU161" s="140" t="s">
        <v>78</v>
      </c>
      <c r="AV161" s="14" t="s">
        <v>78</v>
      </c>
      <c r="AW161" s="14" t="s">
        <v>30</v>
      </c>
      <c r="AX161" s="14" t="s">
        <v>68</v>
      </c>
      <c r="AY161" s="140" t="s">
        <v>168</v>
      </c>
    </row>
    <row r="162" spans="1:51" s="15" customFormat="1" ht="12">
      <c r="A162" s="316"/>
      <c r="B162" s="317"/>
      <c r="C162" s="316"/>
      <c r="D162" s="308" t="s">
        <v>179</v>
      </c>
      <c r="E162" s="318" t="s">
        <v>3</v>
      </c>
      <c r="F162" s="319" t="s">
        <v>186</v>
      </c>
      <c r="G162" s="316"/>
      <c r="H162" s="320">
        <v>10.418</v>
      </c>
      <c r="I162" s="269"/>
      <c r="J162" s="316"/>
      <c r="K162" s="316"/>
      <c r="L162" s="144"/>
      <c r="M162" s="146"/>
      <c r="N162" s="147"/>
      <c r="O162" s="147"/>
      <c r="P162" s="147"/>
      <c r="Q162" s="147"/>
      <c r="R162" s="147"/>
      <c r="S162" s="147"/>
      <c r="T162" s="148"/>
      <c r="AT162" s="145" t="s">
        <v>179</v>
      </c>
      <c r="AU162" s="145" t="s">
        <v>78</v>
      </c>
      <c r="AV162" s="15" t="s">
        <v>175</v>
      </c>
      <c r="AW162" s="15" t="s">
        <v>30</v>
      </c>
      <c r="AX162" s="15" t="s">
        <v>76</v>
      </c>
      <c r="AY162" s="145" t="s">
        <v>168</v>
      </c>
    </row>
    <row r="163" spans="1:65" s="2" customFormat="1" ht="24.2" customHeight="1">
      <c r="A163" s="273"/>
      <c r="B163" s="276"/>
      <c r="C163" s="298" t="s">
        <v>103</v>
      </c>
      <c r="D163" s="298" t="s">
        <v>170</v>
      </c>
      <c r="E163" s="299" t="s">
        <v>3042</v>
      </c>
      <c r="F163" s="300" t="s">
        <v>3043</v>
      </c>
      <c r="G163" s="301" t="s">
        <v>263</v>
      </c>
      <c r="H163" s="302">
        <v>27.1</v>
      </c>
      <c r="I163" s="266"/>
      <c r="J163" s="303">
        <f>ROUND(I163*H163,2)</f>
        <v>0</v>
      </c>
      <c r="K163" s="300" t="s">
        <v>174</v>
      </c>
      <c r="L163" s="32"/>
      <c r="M163" s="126" t="s">
        <v>3</v>
      </c>
      <c r="N163" s="127" t="s">
        <v>39</v>
      </c>
      <c r="O163" s="128">
        <v>0.716</v>
      </c>
      <c r="P163" s="128">
        <f>O163*H163</f>
        <v>19.4036</v>
      </c>
      <c r="Q163" s="128">
        <v>0.021</v>
      </c>
      <c r="R163" s="128">
        <f>Q163*H163</f>
        <v>0.5691</v>
      </c>
      <c r="S163" s="128">
        <v>0</v>
      </c>
      <c r="T163" s="129">
        <f>S163*H163</f>
        <v>0</v>
      </c>
      <c r="U163" s="31"/>
      <c r="V163" s="31"/>
      <c r="W163" s="31"/>
      <c r="X163" s="31"/>
      <c r="Y163" s="31"/>
      <c r="Z163" s="31"/>
      <c r="AA163" s="31"/>
      <c r="AB163" s="31"/>
      <c r="AC163" s="31"/>
      <c r="AD163" s="31"/>
      <c r="AE163" s="31"/>
      <c r="AR163" s="130" t="s">
        <v>175</v>
      </c>
      <c r="AT163" s="130" t="s">
        <v>170</v>
      </c>
      <c r="AU163" s="130" t="s">
        <v>78</v>
      </c>
      <c r="AY163" s="19" t="s">
        <v>168</v>
      </c>
      <c r="BE163" s="131">
        <f>IF(N163="základní",J163,0)</f>
        <v>0</v>
      </c>
      <c r="BF163" s="131">
        <f>IF(N163="snížená",J163,0)</f>
        <v>0</v>
      </c>
      <c r="BG163" s="131">
        <f>IF(N163="zákl. přenesená",J163,0)</f>
        <v>0</v>
      </c>
      <c r="BH163" s="131">
        <f>IF(N163="sníž. přenesená",J163,0)</f>
        <v>0</v>
      </c>
      <c r="BI163" s="131">
        <f>IF(N163="nulová",J163,0)</f>
        <v>0</v>
      </c>
      <c r="BJ163" s="19" t="s">
        <v>76</v>
      </c>
      <c r="BK163" s="131">
        <f>ROUND(I163*H163,2)</f>
        <v>0</v>
      </c>
      <c r="BL163" s="19" t="s">
        <v>175</v>
      </c>
      <c r="BM163" s="130" t="s">
        <v>3044</v>
      </c>
    </row>
    <row r="164" spans="1:47" s="2" customFormat="1" ht="12">
      <c r="A164" s="273"/>
      <c r="B164" s="276"/>
      <c r="C164" s="273"/>
      <c r="D164" s="304" t="s">
        <v>177</v>
      </c>
      <c r="E164" s="273"/>
      <c r="F164" s="305" t="s">
        <v>3045</v>
      </c>
      <c r="G164" s="273"/>
      <c r="H164" s="273"/>
      <c r="I164" s="263"/>
      <c r="J164" s="273"/>
      <c r="K164" s="273"/>
      <c r="L164" s="32"/>
      <c r="M164" s="132"/>
      <c r="N164" s="133"/>
      <c r="O164" s="50"/>
      <c r="P164" s="50"/>
      <c r="Q164" s="50"/>
      <c r="R164" s="50"/>
      <c r="S164" s="50"/>
      <c r="T164" s="51"/>
      <c r="U164" s="31"/>
      <c r="V164" s="31"/>
      <c r="W164" s="31"/>
      <c r="X164" s="31"/>
      <c r="Y164" s="31"/>
      <c r="Z164" s="31"/>
      <c r="AA164" s="31"/>
      <c r="AB164" s="31"/>
      <c r="AC164" s="31"/>
      <c r="AD164" s="31"/>
      <c r="AE164" s="31"/>
      <c r="AT164" s="19" t="s">
        <v>177</v>
      </c>
      <c r="AU164" s="19" t="s">
        <v>78</v>
      </c>
    </row>
    <row r="165" spans="1:51" s="13" customFormat="1" ht="12">
      <c r="A165" s="306"/>
      <c r="B165" s="307"/>
      <c r="C165" s="306"/>
      <c r="D165" s="308" t="s">
        <v>179</v>
      </c>
      <c r="E165" s="309" t="s">
        <v>3</v>
      </c>
      <c r="F165" s="310" t="s">
        <v>1136</v>
      </c>
      <c r="G165" s="306"/>
      <c r="H165" s="309" t="s">
        <v>3</v>
      </c>
      <c r="I165" s="267"/>
      <c r="J165" s="306"/>
      <c r="K165" s="306"/>
      <c r="L165" s="134"/>
      <c r="M165" s="136"/>
      <c r="N165" s="137"/>
      <c r="O165" s="137"/>
      <c r="P165" s="137"/>
      <c r="Q165" s="137"/>
      <c r="R165" s="137"/>
      <c r="S165" s="137"/>
      <c r="T165" s="138"/>
      <c r="AT165" s="135" t="s">
        <v>179</v>
      </c>
      <c r="AU165" s="135" t="s">
        <v>78</v>
      </c>
      <c r="AV165" s="13" t="s">
        <v>76</v>
      </c>
      <c r="AW165" s="13" t="s">
        <v>30</v>
      </c>
      <c r="AX165" s="13" t="s">
        <v>68</v>
      </c>
      <c r="AY165" s="135" t="s">
        <v>168</v>
      </c>
    </row>
    <row r="166" spans="1:51" s="14" customFormat="1" ht="12">
      <c r="A166" s="311"/>
      <c r="B166" s="312"/>
      <c r="C166" s="311"/>
      <c r="D166" s="308" t="s">
        <v>179</v>
      </c>
      <c r="E166" s="313" t="s">
        <v>3</v>
      </c>
      <c r="F166" s="314" t="s">
        <v>3046</v>
      </c>
      <c r="G166" s="311"/>
      <c r="H166" s="315">
        <v>15.7</v>
      </c>
      <c r="I166" s="268"/>
      <c r="J166" s="311"/>
      <c r="K166" s="311"/>
      <c r="L166" s="139"/>
      <c r="M166" s="141"/>
      <c r="N166" s="142"/>
      <c r="O166" s="142"/>
      <c r="P166" s="142"/>
      <c r="Q166" s="142"/>
      <c r="R166" s="142"/>
      <c r="S166" s="142"/>
      <c r="T166" s="143"/>
      <c r="AT166" s="140" t="s">
        <v>179</v>
      </c>
      <c r="AU166" s="140" t="s">
        <v>78</v>
      </c>
      <c r="AV166" s="14" t="s">
        <v>78</v>
      </c>
      <c r="AW166" s="14" t="s">
        <v>30</v>
      </c>
      <c r="AX166" s="14" t="s">
        <v>68</v>
      </c>
      <c r="AY166" s="140" t="s">
        <v>168</v>
      </c>
    </row>
    <row r="167" spans="1:51" s="14" customFormat="1" ht="12">
      <c r="A167" s="311"/>
      <c r="B167" s="312"/>
      <c r="C167" s="311"/>
      <c r="D167" s="308" t="s">
        <v>179</v>
      </c>
      <c r="E167" s="313" t="s">
        <v>3</v>
      </c>
      <c r="F167" s="314" t="s">
        <v>3047</v>
      </c>
      <c r="G167" s="311"/>
      <c r="H167" s="315">
        <v>11.4</v>
      </c>
      <c r="I167" s="268"/>
      <c r="J167" s="311"/>
      <c r="K167" s="311"/>
      <c r="L167" s="139"/>
      <c r="M167" s="141"/>
      <c r="N167" s="142"/>
      <c r="O167" s="142"/>
      <c r="P167" s="142"/>
      <c r="Q167" s="142"/>
      <c r="R167" s="142"/>
      <c r="S167" s="142"/>
      <c r="T167" s="143"/>
      <c r="AT167" s="140" t="s">
        <v>179</v>
      </c>
      <c r="AU167" s="140" t="s">
        <v>78</v>
      </c>
      <c r="AV167" s="14" t="s">
        <v>78</v>
      </c>
      <c r="AW167" s="14" t="s">
        <v>30</v>
      </c>
      <c r="AX167" s="14" t="s">
        <v>68</v>
      </c>
      <c r="AY167" s="140" t="s">
        <v>168</v>
      </c>
    </row>
    <row r="168" spans="1:51" s="15" customFormat="1" ht="12">
      <c r="A168" s="316"/>
      <c r="B168" s="317"/>
      <c r="C168" s="316"/>
      <c r="D168" s="308" t="s">
        <v>179</v>
      </c>
      <c r="E168" s="318" t="s">
        <v>3</v>
      </c>
      <c r="F168" s="319" t="s">
        <v>186</v>
      </c>
      <c r="G168" s="316"/>
      <c r="H168" s="320">
        <v>27.1</v>
      </c>
      <c r="I168" s="269"/>
      <c r="J168" s="316"/>
      <c r="K168" s="316"/>
      <c r="L168" s="144"/>
      <c r="M168" s="146"/>
      <c r="N168" s="147"/>
      <c r="O168" s="147"/>
      <c r="P168" s="147"/>
      <c r="Q168" s="147"/>
      <c r="R168" s="147"/>
      <c r="S168" s="147"/>
      <c r="T168" s="148"/>
      <c r="AT168" s="145" t="s">
        <v>179</v>
      </c>
      <c r="AU168" s="145" t="s">
        <v>78</v>
      </c>
      <c r="AV168" s="15" t="s">
        <v>175</v>
      </c>
      <c r="AW168" s="15" t="s">
        <v>30</v>
      </c>
      <c r="AX168" s="15" t="s">
        <v>76</v>
      </c>
      <c r="AY168" s="145" t="s">
        <v>168</v>
      </c>
    </row>
    <row r="169" spans="1:65" s="2" customFormat="1" ht="24.2" customHeight="1">
      <c r="A169" s="273"/>
      <c r="B169" s="276"/>
      <c r="C169" s="298" t="s">
        <v>106</v>
      </c>
      <c r="D169" s="298" t="s">
        <v>170</v>
      </c>
      <c r="E169" s="299" t="s">
        <v>3048</v>
      </c>
      <c r="F169" s="300" t="s">
        <v>3049</v>
      </c>
      <c r="G169" s="301" t="s">
        <v>263</v>
      </c>
      <c r="H169" s="302">
        <v>27.1</v>
      </c>
      <c r="I169" s="266"/>
      <c r="J169" s="303">
        <f>ROUND(I169*H169,2)</f>
        <v>0</v>
      </c>
      <c r="K169" s="300" t="s">
        <v>174</v>
      </c>
      <c r="L169" s="32"/>
      <c r="M169" s="126" t="s">
        <v>3</v>
      </c>
      <c r="N169" s="127" t="s">
        <v>39</v>
      </c>
      <c r="O169" s="128">
        <v>0.058</v>
      </c>
      <c r="P169" s="128">
        <f>O169*H169</f>
        <v>1.5718</v>
      </c>
      <c r="Q169" s="128">
        <v>0.0062</v>
      </c>
      <c r="R169" s="128">
        <f>Q169*H169</f>
        <v>0.16802</v>
      </c>
      <c r="S169" s="128">
        <v>0</v>
      </c>
      <c r="T169" s="129">
        <f>S169*H169</f>
        <v>0</v>
      </c>
      <c r="U169" s="31"/>
      <c r="V169" s="31"/>
      <c r="W169" s="31"/>
      <c r="X169" s="31"/>
      <c r="Y169" s="31"/>
      <c r="Z169" s="31"/>
      <c r="AA169" s="31"/>
      <c r="AB169" s="31"/>
      <c r="AC169" s="31"/>
      <c r="AD169" s="31"/>
      <c r="AE169" s="31"/>
      <c r="AR169" s="130" t="s">
        <v>175</v>
      </c>
      <c r="AT169" s="130" t="s">
        <v>170</v>
      </c>
      <c r="AU169" s="130" t="s">
        <v>78</v>
      </c>
      <c r="AY169" s="19" t="s">
        <v>168</v>
      </c>
      <c r="BE169" s="131">
        <f>IF(N169="základní",J169,0)</f>
        <v>0</v>
      </c>
      <c r="BF169" s="131">
        <f>IF(N169="snížená",J169,0)</f>
        <v>0</v>
      </c>
      <c r="BG169" s="131">
        <f>IF(N169="zákl. přenesená",J169,0)</f>
        <v>0</v>
      </c>
      <c r="BH169" s="131">
        <f>IF(N169="sníž. přenesená",J169,0)</f>
        <v>0</v>
      </c>
      <c r="BI169" s="131">
        <f>IF(N169="nulová",J169,0)</f>
        <v>0</v>
      </c>
      <c r="BJ169" s="19" t="s">
        <v>76</v>
      </c>
      <c r="BK169" s="131">
        <f>ROUND(I169*H169,2)</f>
        <v>0</v>
      </c>
      <c r="BL169" s="19" t="s">
        <v>175</v>
      </c>
      <c r="BM169" s="130" t="s">
        <v>3050</v>
      </c>
    </row>
    <row r="170" spans="1:47" s="2" customFormat="1" ht="12">
      <c r="A170" s="273"/>
      <c r="B170" s="276"/>
      <c r="C170" s="273"/>
      <c r="D170" s="304" t="s">
        <v>177</v>
      </c>
      <c r="E170" s="273"/>
      <c r="F170" s="305" t="s">
        <v>3051</v>
      </c>
      <c r="G170" s="273"/>
      <c r="H170" s="273"/>
      <c r="I170" s="263"/>
      <c r="J170" s="273"/>
      <c r="K170" s="273"/>
      <c r="L170" s="32"/>
      <c r="M170" s="132"/>
      <c r="N170" s="133"/>
      <c r="O170" s="50"/>
      <c r="P170" s="50"/>
      <c r="Q170" s="50"/>
      <c r="R170" s="50"/>
      <c r="S170" s="50"/>
      <c r="T170" s="51"/>
      <c r="U170" s="31"/>
      <c r="V170" s="31"/>
      <c r="W170" s="31"/>
      <c r="X170" s="31"/>
      <c r="Y170" s="31"/>
      <c r="Z170" s="31"/>
      <c r="AA170" s="31"/>
      <c r="AB170" s="31"/>
      <c r="AC170" s="31"/>
      <c r="AD170" s="31"/>
      <c r="AE170" s="31"/>
      <c r="AT170" s="19" t="s">
        <v>177</v>
      </c>
      <c r="AU170" s="19" t="s">
        <v>78</v>
      </c>
    </row>
    <row r="171" spans="1:65" s="2" customFormat="1" ht="21.75" customHeight="1">
      <c r="A171" s="273"/>
      <c r="B171" s="276"/>
      <c r="C171" s="298" t="s">
        <v>109</v>
      </c>
      <c r="D171" s="298" t="s">
        <v>170</v>
      </c>
      <c r="E171" s="299" t="s">
        <v>460</v>
      </c>
      <c r="F171" s="300" t="s">
        <v>461</v>
      </c>
      <c r="G171" s="301" t="s">
        <v>263</v>
      </c>
      <c r="H171" s="302">
        <v>17.6</v>
      </c>
      <c r="I171" s="266"/>
      <c r="J171" s="303">
        <f>ROUND(I171*H171,2)</f>
        <v>0</v>
      </c>
      <c r="K171" s="300" t="s">
        <v>174</v>
      </c>
      <c r="L171" s="32"/>
      <c r="M171" s="126" t="s">
        <v>3</v>
      </c>
      <c r="N171" s="127" t="s">
        <v>39</v>
      </c>
      <c r="O171" s="128">
        <v>0.474</v>
      </c>
      <c r="P171" s="128">
        <f>O171*H171</f>
        <v>8.3424</v>
      </c>
      <c r="Q171" s="128">
        <v>0.02048</v>
      </c>
      <c r="R171" s="128">
        <f>Q171*H171</f>
        <v>0.36044800000000005</v>
      </c>
      <c r="S171" s="128">
        <v>0</v>
      </c>
      <c r="T171" s="129">
        <f>S171*H171</f>
        <v>0</v>
      </c>
      <c r="U171" s="31"/>
      <c r="V171" s="31"/>
      <c r="W171" s="31"/>
      <c r="X171" s="31"/>
      <c r="Y171" s="31"/>
      <c r="Z171" s="31"/>
      <c r="AA171" s="31"/>
      <c r="AB171" s="31"/>
      <c r="AC171" s="31"/>
      <c r="AD171" s="31"/>
      <c r="AE171" s="31"/>
      <c r="AR171" s="130" t="s">
        <v>175</v>
      </c>
      <c r="AT171" s="130" t="s">
        <v>170</v>
      </c>
      <c r="AU171" s="130" t="s">
        <v>78</v>
      </c>
      <c r="AY171" s="19" t="s">
        <v>168</v>
      </c>
      <c r="BE171" s="131">
        <f>IF(N171="základní",J171,0)</f>
        <v>0</v>
      </c>
      <c r="BF171" s="131">
        <f>IF(N171="snížená",J171,0)</f>
        <v>0</v>
      </c>
      <c r="BG171" s="131">
        <f>IF(N171="zákl. přenesená",J171,0)</f>
        <v>0</v>
      </c>
      <c r="BH171" s="131">
        <f>IF(N171="sníž. přenesená",J171,0)</f>
        <v>0</v>
      </c>
      <c r="BI171" s="131">
        <f>IF(N171="nulová",J171,0)</f>
        <v>0</v>
      </c>
      <c r="BJ171" s="19" t="s">
        <v>76</v>
      </c>
      <c r="BK171" s="131">
        <f>ROUND(I171*H171,2)</f>
        <v>0</v>
      </c>
      <c r="BL171" s="19" t="s">
        <v>175</v>
      </c>
      <c r="BM171" s="130" t="s">
        <v>3052</v>
      </c>
    </row>
    <row r="172" spans="1:47" s="2" customFormat="1" ht="12">
      <c r="A172" s="273"/>
      <c r="B172" s="276"/>
      <c r="C172" s="273"/>
      <c r="D172" s="304" t="s">
        <v>177</v>
      </c>
      <c r="E172" s="273"/>
      <c r="F172" s="305" t="s">
        <v>463</v>
      </c>
      <c r="G172" s="273"/>
      <c r="H172" s="273"/>
      <c r="I172" s="263"/>
      <c r="J172" s="273"/>
      <c r="K172" s="273"/>
      <c r="L172" s="32"/>
      <c r="M172" s="132"/>
      <c r="N172" s="133"/>
      <c r="O172" s="50"/>
      <c r="P172" s="50"/>
      <c r="Q172" s="50"/>
      <c r="R172" s="50"/>
      <c r="S172" s="50"/>
      <c r="T172" s="51"/>
      <c r="U172" s="31"/>
      <c r="V172" s="31"/>
      <c r="W172" s="31"/>
      <c r="X172" s="31"/>
      <c r="Y172" s="31"/>
      <c r="Z172" s="31"/>
      <c r="AA172" s="31"/>
      <c r="AB172" s="31"/>
      <c r="AC172" s="31"/>
      <c r="AD172" s="31"/>
      <c r="AE172" s="31"/>
      <c r="AT172" s="19" t="s">
        <v>177</v>
      </c>
      <c r="AU172" s="19" t="s">
        <v>78</v>
      </c>
    </row>
    <row r="173" spans="1:51" s="13" customFormat="1" ht="12">
      <c r="A173" s="306"/>
      <c r="B173" s="307"/>
      <c r="C173" s="306"/>
      <c r="D173" s="308" t="s">
        <v>179</v>
      </c>
      <c r="E173" s="309" t="s">
        <v>3</v>
      </c>
      <c r="F173" s="310" t="s">
        <v>3053</v>
      </c>
      <c r="G173" s="306"/>
      <c r="H173" s="309" t="s">
        <v>3</v>
      </c>
      <c r="I173" s="267"/>
      <c r="J173" s="306"/>
      <c r="K173" s="306"/>
      <c r="L173" s="134"/>
      <c r="M173" s="136"/>
      <c r="N173" s="137"/>
      <c r="O173" s="137"/>
      <c r="P173" s="137"/>
      <c r="Q173" s="137"/>
      <c r="R173" s="137"/>
      <c r="S173" s="137"/>
      <c r="T173" s="138"/>
      <c r="AT173" s="135" t="s">
        <v>179</v>
      </c>
      <c r="AU173" s="135" t="s">
        <v>78</v>
      </c>
      <c r="AV173" s="13" t="s">
        <v>76</v>
      </c>
      <c r="AW173" s="13" t="s">
        <v>30</v>
      </c>
      <c r="AX173" s="13" t="s">
        <v>68</v>
      </c>
      <c r="AY173" s="135" t="s">
        <v>168</v>
      </c>
    </row>
    <row r="174" spans="1:51" s="14" customFormat="1" ht="12">
      <c r="A174" s="311"/>
      <c r="B174" s="312"/>
      <c r="C174" s="311"/>
      <c r="D174" s="308" t="s">
        <v>179</v>
      </c>
      <c r="E174" s="313" t="s">
        <v>3</v>
      </c>
      <c r="F174" s="314" t="s">
        <v>3054</v>
      </c>
      <c r="G174" s="311"/>
      <c r="H174" s="315">
        <v>17.6</v>
      </c>
      <c r="I174" s="268"/>
      <c r="J174" s="311"/>
      <c r="K174" s="311"/>
      <c r="L174" s="139"/>
      <c r="M174" s="141"/>
      <c r="N174" s="142"/>
      <c r="O174" s="142"/>
      <c r="P174" s="142"/>
      <c r="Q174" s="142"/>
      <c r="R174" s="142"/>
      <c r="S174" s="142"/>
      <c r="T174" s="143"/>
      <c r="AT174" s="140" t="s">
        <v>179</v>
      </c>
      <c r="AU174" s="140" t="s">
        <v>78</v>
      </c>
      <c r="AV174" s="14" t="s">
        <v>78</v>
      </c>
      <c r="AW174" s="14" t="s">
        <v>30</v>
      </c>
      <c r="AX174" s="14" t="s">
        <v>76</v>
      </c>
      <c r="AY174" s="140" t="s">
        <v>168</v>
      </c>
    </row>
    <row r="175" spans="1:65" s="2" customFormat="1" ht="24.2" customHeight="1">
      <c r="A175" s="273"/>
      <c r="B175" s="276"/>
      <c r="C175" s="298" t="s">
        <v>289</v>
      </c>
      <c r="D175" s="298" t="s">
        <v>170</v>
      </c>
      <c r="E175" s="299" t="s">
        <v>473</v>
      </c>
      <c r="F175" s="300" t="s">
        <v>474</v>
      </c>
      <c r="G175" s="301" t="s">
        <v>263</v>
      </c>
      <c r="H175" s="302">
        <v>54.2</v>
      </c>
      <c r="I175" s="266"/>
      <c r="J175" s="303">
        <f>ROUND(I175*H175,2)</f>
        <v>0</v>
      </c>
      <c r="K175" s="300" t="s">
        <v>174</v>
      </c>
      <c r="L175" s="32"/>
      <c r="M175" s="126" t="s">
        <v>3</v>
      </c>
      <c r="N175" s="127" t="s">
        <v>39</v>
      </c>
      <c r="O175" s="128">
        <v>0.09</v>
      </c>
      <c r="P175" s="128">
        <f>O175*H175</f>
        <v>4.878</v>
      </c>
      <c r="Q175" s="128">
        <v>0.0079</v>
      </c>
      <c r="R175" s="128">
        <f>Q175*H175</f>
        <v>0.42818000000000006</v>
      </c>
      <c r="S175" s="128">
        <v>0</v>
      </c>
      <c r="T175" s="129">
        <f>S175*H175</f>
        <v>0</v>
      </c>
      <c r="U175" s="31"/>
      <c r="V175" s="31"/>
      <c r="W175" s="31"/>
      <c r="X175" s="31"/>
      <c r="Y175" s="31"/>
      <c r="Z175" s="31"/>
      <c r="AA175" s="31"/>
      <c r="AB175" s="31"/>
      <c r="AC175" s="31"/>
      <c r="AD175" s="31"/>
      <c r="AE175" s="31"/>
      <c r="AR175" s="130" t="s">
        <v>175</v>
      </c>
      <c r="AT175" s="130" t="s">
        <v>170</v>
      </c>
      <c r="AU175" s="130" t="s">
        <v>78</v>
      </c>
      <c r="AY175" s="19" t="s">
        <v>168</v>
      </c>
      <c r="BE175" s="131">
        <f>IF(N175="základní",J175,0)</f>
        <v>0</v>
      </c>
      <c r="BF175" s="131">
        <f>IF(N175="snížená",J175,0)</f>
        <v>0</v>
      </c>
      <c r="BG175" s="131">
        <f>IF(N175="zákl. přenesená",J175,0)</f>
        <v>0</v>
      </c>
      <c r="BH175" s="131">
        <f>IF(N175="sníž. přenesená",J175,0)</f>
        <v>0</v>
      </c>
      <c r="BI175" s="131">
        <f>IF(N175="nulová",J175,0)</f>
        <v>0</v>
      </c>
      <c r="BJ175" s="19" t="s">
        <v>76</v>
      </c>
      <c r="BK175" s="131">
        <f>ROUND(I175*H175,2)</f>
        <v>0</v>
      </c>
      <c r="BL175" s="19" t="s">
        <v>175</v>
      </c>
      <c r="BM175" s="130" t="s">
        <v>3055</v>
      </c>
    </row>
    <row r="176" spans="1:47" s="2" customFormat="1" ht="12">
      <c r="A176" s="273"/>
      <c r="B176" s="276"/>
      <c r="C176" s="273"/>
      <c r="D176" s="304" t="s">
        <v>177</v>
      </c>
      <c r="E176" s="273"/>
      <c r="F176" s="305" t="s">
        <v>476</v>
      </c>
      <c r="G176" s="273"/>
      <c r="H176" s="273"/>
      <c r="I176" s="263"/>
      <c r="J176" s="273"/>
      <c r="K176" s="273"/>
      <c r="L176" s="32"/>
      <c r="M176" s="132"/>
      <c r="N176" s="133"/>
      <c r="O176" s="50"/>
      <c r="P176" s="50"/>
      <c r="Q176" s="50"/>
      <c r="R176" s="50"/>
      <c r="S176" s="50"/>
      <c r="T176" s="51"/>
      <c r="U176" s="31"/>
      <c r="V176" s="31"/>
      <c r="W176" s="31"/>
      <c r="X176" s="31"/>
      <c r="Y176" s="31"/>
      <c r="Z176" s="31"/>
      <c r="AA176" s="31"/>
      <c r="AB176" s="31"/>
      <c r="AC176" s="31"/>
      <c r="AD176" s="31"/>
      <c r="AE176" s="31"/>
      <c r="AT176" s="19" t="s">
        <v>177</v>
      </c>
      <c r="AU176" s="19" t="s">
        <v>78</v>
      </c>
    </row>
    <row r="177" spans="1:51" s="14" customFormat="1" ht="12">
      <c r="A177" s="311"/>
      <c r="B177" s="312"/>
      <c r="C177" s="311"/>
      <c r="D177" s="308" t="s">
        <v>179</v>
      </c>
      <c r="E177" s="311"/>
      <c r="F177" s="314" t="s">
        <v>3056</v>
      </c>
      <c r="G177" s="311"/>
      <c r="H177" s="315">
        <v>54.2</v>
      </c>
      <c r="I177" s="268"/>
      <c r="J177" s="311"/>
      <c r="K177" s="311"/>
      <c r="L177" s="139"/>
      <c r="M177" s="141"/>
      <c r="N177" s="142"/>
      <c r="O177" s="142"/>
      <c r="P177" s="142"/>
      <c r="Q177" s="142"/>
      <c r="R177" s="142"/>
      <c r="S177" s="142"/>
      <c r="T177" s="143"/>
      <c r="AT177" s="140" t="s">
        <v>179</v>
      </c>
      <c r="AU177" s="140" t="s">
        <v>78</v>
      </c>
      <c r="AV177" s="14" t="s">
        <v>78</v>
      </c>
      <c r="AW177" s="14" t="s">
        <v>4</v>
      </c>
      <c r="AX177" s="14" t="s">
        <v>76</v>
      </c>
      <c r="AY177" s="140" t="s">
        <v>168</v>
      </c>
    </row>
    <row r="178" spans="1:65" s="2" customFormat="1" ht="33" customHeight="1">
      <c r="A178" s="273"/>
      <c r="B178" s="276"/>
      <c r="C178" s="298" t="s">
        <v>303</v>
      </c>
      <c r="D178" s="298" t="s">
        <v>170</v>
      </c>
      <c r="E178" s="299" t="s">
        <v>2328</v>
      </c>
      <c r="F178" s="300" t="s">
        <v>2329</v>
      </c>
      <c r="G178" s="301" t="s">
        <v>335</v>
      </c>
      <c r="H178" s="302">
        <v>18.77</v>
      </c>
      <c r="I178" s="266"/>
      <c r="J178" s="303">
        <f>ROUND(I178*H178,2)</f>
        <v>0</v>
      </c>
      <c r="K178" s="300" t="s">
        <v>3</v>
      </c>
      <c r="L178" s="32"/>
      <c r="M178" s="126" t="s">
        <v>3</v>
      </c>
      <c r="N178" s="127" t="s">
        <v>39</v>
      </c>
      <c r="O178" s="128">
        <v>0.096</v>
      </c>
      <c r="P178" s="128">
        <f>O178*H178</f>
        <v>1.80192</v>
      </c>
      <c r="Q178" s="128">
        <v>0</v>
      </c>
      <c r="R178" s="128">
        <f>Q178*H178</f>
        <v>0</v>
      </c>
      <c r="S178" s="128">
        <v>0</v>
      </c>
      <c r="T178" s="129">
        <f>S178*H178</f>
        <v>0</v>
      </c>
      <c r="U178" s="31"/>
      <c r="V178" s="31"/>
      <c r="W178" s="31"/>
      <c r="X178" s="31"/>
      <c r="Y178" s="31"/>
      <c r="Z178" s="31"/>
      <c r="AA178" s="31"/>
      <c r="AB178" s="31"/>
      <c r="AC178" s="31"/>
      <c r="AD178" s="31"/>
      <c r="AE178" s="31"/>
      <c r="AR178" s="130" t="s">
        <v>175</v>
      </c>
      <c r="AT178" s="130" t="s">
        <v>170</v>
      </c>
      <c r="AU178" s="130" t="s">
        <v>78</v>
      </c>
      <c r="AY178" s="19" t="s">
        <v>168</v>
      </c>
      <c r="BE178" s="131">
        <f>IF(N178="základní",J178,0)</f>
        <v>0</v>
      </c>
      <c r="BF178" s="131">
        <f>IF(N178="snížená",J178,0)</f>
        <v>0</v>
      </c>
      <c r="BG178" s="131">
        <f>IF(N178="zákl. přenesená",J178,0)</f>
        <v>0</v>
      </c>
      <c r="BH178" s="131">
        <f>IF(N178="sníž. přenesená",J178,0)</f>
        <v>0</v>
      </c>
      <c r="BI178" s="131">
        <f>IF(N178="nulová",J178,0)</f>
        <v>0</v>
      </c>
      <c r="BJ178" s="19" t="s">
        <v>76</v>
      </c>
      <c r="BK178" s="131">
        <f>ROUND(I178*H178,2)</f>
        <v>0</v>
      </c>
      <c r="BL178" s="19" t="s">
        <v>175</v>
      </c>
      <c r="BM178" s="130" t="s">
        <v>3057</v>
      </c>
    </row>
    <row r="179" spans="1:51" s="13" customFormat="1" ht="12">
      <c r="A179" s="306"/>
      <c r="B179" s="307"/>
      <c r="C179" s="306"/>
      <c r="D179" s="308" t="s">
        <v>179</v>
      </c>
      <c r="E179" s="309" t="s">
        <v>3</v>
      </c>
      <c r="F179" s="310" t="s">
        <v>3036</v>
      </c>
      <c r="G179" s="306"/>
      <c r="H179" s="309" t="s">
        <v>3</v>
      </c>
      <c r="I179" s="267"/>
      <c r="J179" s="306"/>
      <c r="K179" s="306"/>
      <c r="L179" s="134"/>
      <c r="M179" s="136"/>
      <c r="N179" s="137"/>
      <c r="O179" s="137"/>
      <c r="P179" s="137"/>
      <c r="Q179" s="137"/>
      <c r="R179" s="137"/>
      <c r="S179" s="137"/>
      <c r="T179" s="138"/>
      <c r="AT179" s="135" t="s">
        <v>179</v>
      </c>
      <c r="AU179" s="135" t="s">
        <v>78</v>
      </c>
      <c r="AV179" s="13" t="s">
        <v>76</v>
      </c>
      <c r="AW179" s="13" t="s">
        <v>30</v>
      </c>
      <c r="AX179" s="13" t="s">
        <v>68</v>
      </c>
      <c r="AY179" s="135" t="s">
        <v>168</v>
      </c>
    </row>
    <row r="180" spans="1:51" s="14" customFormat="1" ht="12">
      <c r="A180" s="311"/>
      <c r="B180" s="312"/>
      <c r="C180" s="311"/>
      <c r="D180" s="308" t="s">
        <v>179</v>
      </c>
      <c r="E180" s="313" t="s">
        <v>3</v>
      </c>
      <c r="F180" s="314" t="s">
        <v>3058</v>
      </c>
      <c r="G180" s="311"/>
      <c r="H180" s="315">
        <v>6.93</v>
      </c>
      <c r="I180" s="268"/>
      <c r="J180" s="311"/>
      <c r="K180" s="311"/>
      <c r="L180" s="139"/>
      <c r="M180" s="141"/>
      <c r="N180" s="142"/>
      <c r="O180" s="142"/>
      <c r="P180" s="142"/>
      <c r="Q180" s="142"/>
      <c r="R180" s="142"/>
      <c r="S180" s="142"/>
      <c r="T180" s="143"/>
      <c r="AT180" s="140" t="s">
        <v>179</v>
      </c>
      <c r="AU180" s="140" t="s">
        <v>78</v>
      </c>
      <c r="AV180" s="14" t="s">
        <v>78</v>
      </c>
      <c r="AW180" s="14" t="s">
        <v>30</v>
      </c>
      <c r="AX180" s="14" t="s">
        <v>68</v>
      </c>
      <c r="AY180" s="140" t="s">
        <v>168</v>
      </c>
    </row>
    <row r="181" spans="1:51" s="13" customFormat="1" ht="12">
      <c r="A181" s="306"/>
      <c r="B181" s="307"/>
      <c r="C181" s="306"/>
      <c r="D181" s="308" t="s">
        <v>179</v>
      </c>
      <c r="E181" s="309" t="s">
        <v>3</v>
      </c>
      <c r="F181" s="310" t="s">
        <v>3038</v>
      </c>
      <c r="G181" s="306"/>
      <c r="H181" s="309" t="s">
        <v>3</v>
      </c>
      <c r="I181" s="267"/>
      <c r="J181" s="306"/>
      <c r="K181" s="306"/>
      <c r="L181" s="134"/>
      <c r="M181" s="136"/>
      <c r="N181" s="137"/>
      <c r="O181" s="137"/>
      <c r="P181" s="137"/>
      <c r="Q181" s="137"/>
      <c r="R181" s="137"/>
      <c r="S181" s="137"/>
      <c r="T181" s="138"/>
      <c r="AT181" s="135" t="s">
        <v>179</v>
      </c>
      <c r="AU181" s="135" t="s">
        <v>78</v>
      </c>
      <c r="AV181" s="13" t="s">
        <v>76</v>
      </c>
      <c r="AW181" s="13" t="s">
        <v>30</v>
      </c>
      <c r="AX181" s="13" t="s">
        <v>68</v>
      </c>
      <c r="AY181" s="135" t="s">
        <v>168</v>
      </c>
    </row>
    <row r="182" spans="1:51" s="14" customFormat="1" ht="12">
      <c r="A182" s="311"/>
      <c r="B182" s="312"/>
      <c r="C182" s="311"/>
      <c r="D182" s="308" t="s">
        <v>179</v>
      </c>
      <c r="E182" s="313" t="s">
        <v>3</v>
      </c>
      <c r="F182" s="314" t="s">
        <v>3059</v>
      </c>
      <c r="G182" s="311"/>
      <c r="H182" s="315">
        <v>4.64</v>
      </c>
      <c r="I182" s="268"/>
      <c r="J182" s="311"/>
      <c r="K182" s="311"/>
      <c r="L182" s="139"/>
      <c r="M182" s="141"/>
      <c r="N182" s="142"/>
      <c r="O182" s="142"/>
      <c r="P182" s="142"/>
      <c r="Q182" s="142"/>
      <c r="R182" s="142"/>
      <c r="S182" s="142"/>
      <c r="T182" s="143"/>
      <c r="AT182" s="140" t="s">
        <v>179</v>
      </c>
      <c r="AU182" s="140" t="s">
        <v>78</v>
      </c>
      <c r="AV182" s="14" t="s">
        <v>78</v>
      </c>
      <c r="AW182" s="14" t="s">
        <v>30</v>
      </c>
      <c r="AX182" s="14" t="s">
        <v>68</v>
      </c>
      <c r="AY182" s="140" t="s">
        <v>168</v>
      </c>
    </row>
    <row r="183" spans="1:51" s="13" customFormat="1" ht="12">
      <c r="A183" s="306"/>
      <c r="B183" s="307"/>
      <c r="C183" s="306"/>
      <c r="D183" s="308" t="s">
        <v>179</v>
      </c>
      <c r="E183" s="309" t="s">
        <v>3</v>
      </c>
      <c r="F183" s="310" t="s">
        <v>3040</v>
      </c>
      <c r="G183" s="306"/>
      <c r="H183" s="309" t="s">
        <v>3</v>
      </c>
      <c r="I183" s="267"/>
      <c r="J183" s="306"/>
      <c r="K183" s="306"/>
      <c r="L183" s="134"/>
      <c r="M183" s="136"/>
      <c r="N183" s="137"/>
      <c r="O183" s="137"/>
      <c r="P183" s="137"/>
      <c r="Q183" s="137"/>
      <c r="R183" s="137"/>
      <c r="S183" s="137"/>
      <c r="T183" s="138"/>
      <c r="AT183" s="135" t="s">
        <v>179</v>
      </c>
      <c r="AU183" s="135" t="s">
        <v>78</v>
      </c>
      <c r="AV183" s="13" t="s">
        <v>76</v>
      </c>
      <c r="AW183" s="13" t="s">
        <v>30</v>
      </c>
      <c r="AX183" s="13" t="s">
        <v>68</v>
      </c>
      <c r="AY183" s="135" t="s">
        <v>168</v>
      </c>
    </row>
    <row r="184" spans="1:51" s="14" customFormat="1" ht="12">
      <c r="A184" s="311"/>
      <c r="B184" s="312"/>
      <c r="C184" s="311"/>
      <c r="D184" s="308" t="s">
        <v>179</v>
      </c>
      <c r="E184" s="313" t="s">
        <v>3</v>
      </c>
      <c r="F184" s="314" t="s">
        <v>3060</v>
      </c>
      <c r="G184" s="311"/>
      <c r="H184" s="315">
        <v>7.2</v>
      </c>
      <c r="I184" s="268"/>
      <c r="J184" s="311"/>
      <c r="K184" s="311"/>
      <c r="L184" s="139"/>
      <c r="M184" s="141"/>
      <c r="N184" s="142"/>
      <c r="O184" s="142"/>
      <c r="P184" s="142"/>
      <c r="Q184" s="142"/>
      <c r="R184" s="142"/>
      <c r="S184" s="142"/>
      <c r="T184" s="143"/>
      <c r="AT184" s="140" t="s">
        <v>179</v>
      </c>
      <c r="AU184" s="140" t="s">
        <v>78</v>
      </c>
      <c r="AV184" s="14" t="s">
        <v>78</v>
      </c>
      <c r="AW184" s="14" t="s">
        <v>30</v>
      </c>
      <c r="AX184" s="14" t="s">
        <v>68</v>
      </c>
      <c r="AY184" s="140" t="s">
        <v>168</v>
      </c>
    </row>
    <row r="185" spans="1:51" s="15" customFormat="1" ht="12">
      <c r="A185" s="316"/>
      <c r="B185" s="317"/>
      <c r="C185" s="316"/>
      <c r="D185" s="308" t="s">
        <v>179</v>
      </c>
      <c r="E185" s="318" t="s">
        <v>3</v>
      </c>
      <c r="F185" s="319" t="s">
        <v>186</v>
      </c>
      <c r="G185" s="316"/>
      <c r="H185" s="320">
        <v>18.77</v>
      </c>
      <c r="I185" s="269"/>
      <c r="J185" s="316"/>
      <c r="K185" s="316"/>
      <c r="L185" s="144"/>
      <c r="M185" s="146"/>
      <c r="N185" s="147"/>
      <c r="O185" s="147"/>
      <c r="P185" s="147"/>
      <c r="Q185" s="147"/>
      <c r="R185" s="147"/>
      <c r="S185" s="147"/>
      <c r="T185" s="148"/>
      <c r="AT185" s="145" t="s">
        <v>179</v>
      </c>
      <c r="AU185" s="145" t="s">
        <v>78</v>
      </c>
      <c r="AV185" s="15" t="s">
        <v>175</v>
      </c>
      <c r="AW185" s="15" t="s">
        <v>30</v>
      </c>
      <c r="AX185" s="15" t="s">
        <v>76</v>
      </c>
      <c r="AY185" s="145" t="s">
        <v>168</v>
      </c>
    </row>
    <row r="186" spans="1:65" s="2" customFormat="1" ht="16.5" customHeight="1">
      <c r="A186" s="273"/>
      <c r="B186" s="276"/>
      <c r="C186" s="326" t="s">
        <v>9</v>
      </c>
      <c r="D186" s="326" t="s">
        <v>332</v>
      </c>
      <c r="E186" s="327" t="s">
        <v>2332</v>
      </c>
      <c r="F186" s="328" t="s">
        <v>2333</v>
      </c>
      <c r="G186" s="329" t="s">
        <v>335</v>
      </c>
      <c r="H186" s="330">
        <v>19.709</v>
      </c>
      <c r="I186" s="272"/>
      <c r="J186" s="331">
        <f>ROUND(I186*H186,2)</f>
        <v>0</v>
      </c>
      <c r="K186" s="328" t="s">
        <v>174</v>
      </c>
      <c r="L186" s="154"/>
      <c r="M186" s="155" t="s">
        <v>3</v>
      </c>
      <c r="N186" s="156" t="s">
        <v>39</v>
      </c>
      <c r="O186" s="128">
        <v>0</v>
      </c>
      <c r="P186" s="128">
        <f>O186*H186</f>
        <v>0</v>
      </c>
      <c r="Q186" s="128">
        <v>4E-05</v>
      </c>
      <c r="R186" s="128">
        <f>Q186*H186</f>
        <v>0.0007883600000000001</v>
      </c>
      <c r="S186" s="128">
        <v>0</v>
      </c>
      <c r="T186" s="129">
        <f>S186*H186</f>
        <v>0</v>
      </c>
      <c r="U186" s="31"/>
      <c r="V186" s="31"/>
      <c r="W186" s="31"/>
      <c r="X186" s="31"/>
      <c r="Y186" s="31"/>
      <c r="Z186" s="31"/>
      <c r="AA186" s="31"/>
      <c r="AB186" s="31"/>
      <c r="AC186" s="31"/>
      <c r="AD186" s="31"/>
      <c r="AE186" s="31"/>
      <c r="AR186" s="130" t="s">
        <v>235</v>
      </c>
      <c r="AT186" s="130" t="s">
        <v>332</v>
      </c>
      <c r="AU186" s="130" t="s">
        <v>78</v>
      </c>
      <c r="AY186" s="19" t="s">
        <v>168</v>
      </c>
      <c r="BE186" s="131">
        <f>IF(N186="základní",J186,0)</f>
        <v>0</v>
      </c>
      <c r="BF186" s="131">
        <f>IF(N186="snížená",J186,0)</f>
        <v>0</v>
      </c>
      <c r="BG186" s="131">
        <f>IF(N186="zákl. přenesená",J186,0)</f>
        <v>0</v>
      </c>
      <c r="BH186" s="131">
        <f>IF(N186="sníž. přenesená",J186,0)</f>
        <v>0</v>
      </c>
      <c r="BI186" s="131">
        <f>IF(N186="nulová",J186,0)</f>
        <v>0</v>
      </c>
      <c r="BJ186" s="19" t="s">
        <v>76</v>
      </c>
      <c r="BK186" s="131">
        <f>ROUND(I186*H186,2)</f>
        <v>0</v>
      </c>
      <c r="BL186" s="19" t="s">
        <v>175</v>
      </c>
      <c r="BM186" s="130" t="s">
        <v>3061</v>
      </c>
    </row>
    <row r="187" spans="1:51" s="14" customFormat="1" ht="12">
      <c r="A187" s="311"/>
      <c r="B187" s="312"/>
      <c r="C187" s="311"/>
      <c r="D187" s="308" t="s">
        <v>179</v>
      </c>
      <c r="E187" s="311"/>
      <c r="F187" s="314" t="s">
        <v>3062</v>
      </c>
      <c r="G187" s="311"/>
      <c r="H187" s="315">
        <v>19.709</v>
      </c>
      <c r="I187" s="268"/>
      <c r="J187" s="311"/>
      <c r="K187" s="311"/>
      <c r="L187" s="139"/>
      <c r="M187" s="141"/>
      <c r="N187" s="142"/>
      <c r="O187" s="142"/>
      <c r="P187" s="142"/>
      <c r="Q187" s="142"/>
      <c r="R187" s="142"/>
      <c r="S187" s="142"/>
      <c r="T187" s="143"/>
      <c r="AT187" s="140" t="s">
        <v>179</v>
      </c>
      <c r="AU187" s="140" t="s">
        <v>78</v>
      </c>
      <c r="AV187" s="14" t="s">
        <v>78</v>
      </c>
      <c r="AW187" s="14" t="s">
        <v>4</v>
      </c>
      <c r="AX187" s="14" t="s">
        <v>76</v>
      </c>
      <c r="AY187" s="140" t="s">
        <v>168</v>
      </c>
    </row>
    <row r="188" spans="1:65" s="2" customFormat="1" ht="16.5" customHeight="1">
      <c r="A188" s="273"/>
      <c r="B188" s="276"/>
      <c r="C188" s="298" t="s">
        <v>323</v>
      </c>
      <c r="D188" s="298" t="s">
        <v>170</v>
      </c>
      <c r="E188" s="299" t="s">
        <v>3063</v>
      </c>
      <c r="F188" s="300" t="s">
        <v>3064</v>
      </c>
      <c r="G188" s="301" t="s">
        <v>263</v>
      </c>
      <c r="H188" s="302">
        <v>4.297</v>
      </c>
      <c r="I188" s="266"/>
      <c r="J188" s="303">
        <f>ROUND(I188*H188,2)</f>
        <v>0</v>
      </c>
      <c r="K188" s="300" t="s">
        <v>174</v>
      </c>
      <c r="L188" s="32"/>
      <c r="M188" s="126" t="s">
        <v>3</v>
      </c>
      <c r="N188" s="127" t="s">
        <v>39</v>
      </c>
      <c r="O188" s="128">
        <v>1.355</v>
      </c>
      <c r="P188" s="128">
        <f>O188*H188</f>
        <v>5.822435</v>
      </c>
      <c r="Q188" s="128">
        <v>0.03358</v>
      </c>
      <c r="R188" s="128">
        <f>Q188*H188</f>
        <v>0.14429325999999998</v>
      </c>
      <c r="S188" s="128">
        <v>0</v>
      </c>
      <c r="T188" s="129">
        <f>S188*H188</f>
        <v>0</v>
      </c>
      <c r="U188" s="31"/>
      <c r="V188" s="31"/>
      <c r="W188" s="31"/>
      <c r="X188" s="31"/>
      <c r="Y188" s="31"/>
      <c r="Z188" s="31"/>
      <c r="AA188" s="31"/>
      <c r="AB188" s="31"/>
      <c r="AC188" s="31"/>
      <c r="AD188" s="31"/>
      <c r="AE188" s="31"/>
      <c r="AR188" s="130" t="s">
        <v>175</v>
      </c>
      <c r="AT188" s="130" t="s">
        <v>170</v>
      </c>
      <c r="AU188" s="130" t="s">
        <v>78</v>
      </c>
      <c r="AY188" s="19" t="s">
        <v>168</v>
      </c>
      <c r="BE188" s="131">
        <f>IF(N188="základní",J188,0)</f>
        <v>0</v>
      </c>
      <c r="BF188" s="131">
        <f>IF(N188="snížená",J188,0)</f>
        <v>0</v>
      </c>
      <c r="BG188" s="131">
        <f>IF(N188="zákl. přenesená",J188,0)</f>
        <v>0</v>
      </c>
      <c r="BH188" s="131">
        <f>IF(N188="sníž. přenesená",J188,0)</f>
        <v>0</v>
      </c>
      <c r="BI188" s="131">
        <f>IF(N188="nulová",J188,0)</f>
        <v>0</v>
      </c>
      <c r="BJ188" s="19" t="s">
        <v>76</v>
      </c>
      <c r="BK188" s="131">
        <f>ROUND(I188*H188,2)</f>
        <v>0</v>
      </c>
      <c r="BL188" s="19" t="s">
        <v>175</v>
      </c>
      <c r="BM188" s="130" t="s">
        <v>3065</v>
      </c>
    </row>
    <row r="189" spans="1:47" s="2" customFormat="1" ht="12">
      <c r="A189" s="273"/>
      <c r="B189" s="276"/>
      <c r="C189" s="273"/>
      <c r="D189" s="304" t="s">
        <v>177</v>
      </c>
      <c r="E189" s="273"/>
      <c r="F189" s="305" t="s">
        <v>3066</v>
      </c>
      <c r="G189" s="273"/>
      <c r="H189" s="273"/>
      <c r="I189" s="263"/>
      <c r="J189" s="273"/>
      <c r="K189" s="273"/>
      <c r="L189" s="32"/>
      <c r="M189" s="132"/>
      <c r="N189" s="133"/>
      <c r="O189" s="50"/>
      <c r="P189" s="50"/>
      <c r="Q189" s="50"/>
      <c r="R189" s="50"/>
      <c r="S189" s="50"/>
      <c r="T189" s="51"/>
      <c r="U189" s="31"/>
      <c r="V189" s="31"/>
      <c r="W189" s="31"/>
      <c r="X189" s="31"/>
      <c r="Y189" s="31"/>
      <c r="Z189" s="31"/>
      <c r="AA189" s="31"/>
      <c r="AB189" s="31"/>
      <c r="AC189" s="31"/>
      <c r="AD189" s="31"/>
      <c r="AE189" s="31"/>
      <c r="AT189" s="19" t="s">
        <v>177</v>
      </c>
      <c r="AU189" s="19" t="s">
        <v>78</v>
      </c>
    </row>
    <row r="190" spans="1:51" s="13" customFormat="1" ht="12">
      <c r="A190" s="306"/>
      <c r="B190" s="307"/>
      <c r="C190" s="306"/>
      <c r="D190" s="308" t="s">
        <v>179</v>
      </c>
      <c r="E190" s="309" t="s">
        <v>3</v>
      </c>
      <c r="F190" s="310" t="s">
        <v>3067</v>
      </c>
      <c r="G190" s="306"/>
      <c r="H190" s="309" t="s">
        <v>3</v>
      </c>
      <c r="I190" s="267"/>
      <c r="J190" s="306"/>
      <c r="K190" s="306"/>
      <c r="L190" s="134"/>
      <c r="M190" s="136"/>
      <c r="N190" s="137"/>
      <c r="O190" s="137"/>
      <c r="P190" s="137"/>
      <c r="Q190" s="137"/>
      <c r="R190" s="137"/>
      <c r="S190" s="137"/>
      <c r="T190" s="138"/>
      <c r="AT190" s="135" t="s">
        <v>179</v>
      </c>
      <c r="AU190" s="135" t="s">
        <v>78</v>
      </c>
      <c r="AV190" s="13" t="s">
        <v>76</v>
      </c>
      <c r="AW190" s="13" t="s">
        <v>30</v>
      </c>
      <c r="AX190" s="13" t="s">
        <v>68</v>
      </c>
      <c r="AY190" s="135" t="s">
        <v>168</v>
      </c>
    </row>
    <row r="191" spans="1:51" s="13" customFormat="1" ht="12">
      <c r="A191" s="306"/>
      <c r="B191" s="307"/>
      <c r="C191" s="306"/>
      <c r="D191" s="308" t="s">
        <v>179</v>
      </c>
      <c r="E191" s="309" t="s">
        <v>3</v>
      </c>
      <c r="F191" s="310" t="s">
        <v>3068</v>
      </c>
      <c r="G191" s="306"/>
      <c r="H191" s="309" t="s">
        <v>3</v>
      </c>
      <c r="I191" s="267"/>
      <c r="J191" s="306"/>
      <c r="K191" s="306"/>
      <c r="L191" s="134"/>
      <c r="M191" s="136"/>
      <c r="N191" s="137"/>
      <c r="O191" s="137"/>
      <c r="P191" s="137"/>
      <c r="Q191" s="137"/>
      <c r="R191" s="137"/>
      <c r="S191" s="137"/>
      <c r="T191" s="138"/>
      <c r="AT191" s="135" t="s">
        <v>179</v>
      </c>
      <c r="AU191" s="135" t="s">
        <v>78</v>
      </c>
      <c r="AV191" s="13" t="s">
        <v>76</v>
      </c>
      <c r="AW191" s="13" t="s">
        <v>30</v>
      </c>
      <c r="AX191" s="13" t="s">
        <v>68</v>
      </c>
      <c r="AY191" s="135" t="s">
        <v>168</v>
      </c>
    </row>
    <row r="192" spans="1:51" s="14" customFormat="1" ht="12">
      <c r="A192" s="311"/>
      <c r="B192" s="312"/>
      <c r="C192" s="311"/>
      <c r="D192" s="308" t="s">
        <v>179</v>
      </c>
      <c r="E192" s="313" t="s">
        <v>3</v>
      </c>
      <c r="F192" s="314" t="s">
        <v>3069</v>
      </c>
      <c r="G192" s="311"/>
      <c r="H192" s="315">
        <v>4.297</v>
      </c>
      <c r="I192" s="268"/>
      <c r="J192" s="311"/>
      <c r="K192" s="311"/>
      <c r="L192" s="139"/>
      <c r="M192" s="141"/>
      <c r="N192" s="142"/>
      <c r="O192" s="142"/>
      <c r="P192" s="142"/>
      <c r="Q192" s="142"/>
      <c r="R192" s="142"/>
      <c r="S192" s="142"/>
      <c r="T192" s="143"/>
      <c r="AT192" s="140" t="s">
        <v>179</v>
      </c>
      <c r="AU192" s="140" t="s">
        <v>78</v>
      </c>
      <c r="AV192" s="14" t="s">
        <v>78</v>
      </c>
      <c r="AW192" s="14" t="s">
        <v>30</v>
      </c>
      <c r="AX192" s="14" t="s">
        <v>76</v>
      </c>
      <c r="AY192" s="140" t="s">
        <v>168</v>
      </c>
    </row>
    <row r="193" spans="1:65" s="2" customFormat="1" ht="24.2" customHeight="1">
      <c r="A193" s="273"/>
      <c r="B193" s="276"/>
      <c r="C193" s="298" t="s">
        <v>331</v>
      </c>
      <c r="D193" s="298" t="s">
        <v>170</v>
      </c>
      <c r="E193" s="299" t="s">
        <v>3070</v>
      </c>
      <c r="F193" s="300" t="s">
        <v>3071</v>
      </c>
      <c r="G193" s="301" t="s">
        <v>263</v>
      </c>
      <c r="H193" s="302">
        <v>40.422</v>
      </c>
      <c r="I193" s="266"/>
      <c r="J193" s="303">
        <f>ROUND(I193*H193,2)</f>
        <v>0</v>
      </c>
      <c r="K193" s="300" t="s">
        <v>174</v>
      </c>
      <c r="L193" s="32"/>
      <c r="M193" s="126" t="s">
        <v>3</v>
      </c>
      <c r="N193" s="127" t="s">
        <v>39</v>
      </c>
      <c r="O193" s="128">
        <v>0.666</v>
      </c>
      <c r="P193" s="128">
        <f>O193*H193</f>
        <v>26.921052</v>
      </c>
      <c r="Q193" s="128">
        <v>0.0303</v>
      </c>
      <c r="R193" s="128">
        <f>Q193*H193</f>
        <v>1.2247865999999998</v>
      </c>
      <c r="S193" s="128">
        <v>0</v>
      </c>
      <c r="T193" s="129">
        <f>S193*H193</f>
        <v>0</v>
      </c>
      <c r="U193" s="31"/>
      <c r="V193" s="31"/>
      <c r="W193" s="31"/>
      <c r="X193" s="31"/>
      <c r="Y193" s="31"/>
      <c r="Z193" s="31"/>
      <c r="AA193" s="31"/>
      <c r="AB193" s="31"/>
      <c r="AC193" s="31"/>
      <c r="AD193" s="31"/>
      <c r="AE193" s="31"/>
      <c r="AR193" s="130" t="s">
        <v>175</v>
      </c>
      <c r="AT193" s="130" t="s">
        <v>170</v>
      </c>
      <c r="AU193" s="130" t="s">
        <v>78</v>
      </c>
      <c r="AY193" s="19" t="s">
        <v>168</v>
      </c>
      <c r="BE193" s="131">
        <f>IF(N193="základní",J193,0)</f>
        <v>0</v>
      </c>
      <c r="BF193" s="131">
        <f>IF(N193="snížená",J193,0)</f>
        <v>0</v>
      </c>
      <c r="BG193" s="131">
        <f>IF(N193="zákl. přenesená",J193,0)</f>
        <v>0</v>
      </c>
      <c r="BH193" s="131">
        <f>IF(N193="sníž. přenesená",J193,0)</f>
        <v>0</v>
      </c>
      <c r="BI193" s="131">
        <f>IF(N193="nulová",J193,0)</f>
        <v>0</v>
      </c>
      <c r="BJ193" s="19" t="s">
        <v>76</v>
      </c>
      <c r="BK193" s="131">
        <f>ROUND(I193*H193,2)</f>
        <v>0</v>
      </c>
      <c r="BL193" s="19" t="s">
        <v>175</v>
      </c>
      <c r="BM193" s="130" t="s">
        <v>3072</v>
      </c>
    </row>
    <row r="194" spans="1:47" s="2" customFormat="1" ht="12">
      <c r="A194" s="273"/>
      <c r="B194" s="276"/>
      <c r="C194" s="273"/>
      <c r="D194" s="304" t="s">
        <v>177</v>
      </c>
      <c r="E194" s="273"/>
      <c r="F194" s="305" t="s">
        <v>3073</v>
      </c>
      <c r="G194" s="273"/>
      <c r="H194" s="273"/>
      <c r="I194" s="263"/>
      <c r="J194" s="273"/>
      <c r="K194" s="273"/>
      <c r="L194" s="32"/>
      <c r="M194" s="132"/>
      <c r="N194" s="133"/>
      <c r="O194" s="50"/>
      <c r="P194" s="50"/>
      <c r="Q194" s="50"/>
      <c r="R194" s="50"/>
      <c r="S194" s="50"/>
      <c r="T194" s="51"/>
      <c r="U194" s="31"/>
      <c r="V194" s="31"/>
      <c r="W194" s="31"/>
      <c r="X194" s="31"/>
      <c r="Y194" s="31"/>
      <c r="Z194" s="31"/>
      <c r="AA194" s="31"/>
      <c r="AB194" s="31"/>
      <c r="AC194" s="31"/>
      <c r="AD194" s="31"/>
      <c r="AE194" s="31"/>
      <c r="AT194" s="19" t="s">
        <v>177</v>
      </c>
      <c r="AU194" s="19" t="s">
        <v>78</v>
      </c>
    </row>
    <row r="195" spans="1:51" s="13" customFormat="1" ht="12">
      <c r="A195" s="306"/>
      <c r="B195" s="307"/>
      <c r="C195" s="306"/>
      <c r="D195" s="308" t="s">
        <v>179</v>
      </c>
      <c r="E195" s="309" t="s">
        <v>3</v>
      </c>
      <c r="F195" s="310" t="s">
        <v>1136</v>
      </c>
      <c r="G195" s="306"/>
      <c r="H195" s="309" t="s">
        <v>3</v>
      </c>
      <c r="I195" s="267"/>
      <c r="J195" s="306"/>
      <c r="K195" s="306"/>
      <c r="L195" s="134"/>
      <c r="M195" s="136"/>
      <c r="N195" s="137"/>
      <c r="O195" s="137"/>
      <c r="P195" s="137"/>
      <c r="Q195" s="137"/>
      <c r="R195" s="137"/>
      <c r="S195" s="137"/>
      <c r="T195" s="138"/>
      <c r="AT195" s="135" t="s">
        <v>179</v>
      </c>
      <c r="AU195" s="135" t="s">
        <v>78</v>
      </c>
      <c r="AV195" s="13" t="s">
        <v>76</v>
      </c>
      <c r="AW195" s="13" t="s">
        <v>30</v>
      </c>
      <c r="AX195" s="13" t="s">
        <v>68</v>
      </c>
      <c r="AY195" s="135" t="s">
        <v>168</v>
      </c>
    </row>
    <row r="196" spans="1:51" s="13" customFormat="1" ht="12">
      <c r="A196" s="306"/>
      <c r="B196" s="307"/>
      <c r="C196" s="306"/>
      <c r="D196" s="308" t="s">
        <v>179</v>
      </c>
      <c r="E196" s="309" t="s">
        <v>3</v>
      </c>
      <c r="F196" s="310" t="s">
        <v>3074</v>
      </c>
      <c r="G196" s="306"/>
      <c r="H196" s="309" t="s">
        <v>3</v>
      </c>
      <c r="I196" s="267"/>
      <c r="J196" s="306"/>
      <c r="K196" s="306"/>
      <c r="L196" s="134"/>
      <c r="M196" s="136"/>
      <c r="N196" s="137"/>
      <c r="O196" s="137"/>
      <c r="P196" s="137"/>
      <c r="Q196" s="137"/>
      <c r="R196" s="137"/>
      <c r="S196" s="137"/>
      <c r="T196" s="138"/>
      <c r="AT196" s="135" t="s">
        <v>179</v>
      </c>
      <c r="AU196" s="135" t="s">
        <v>78</v>
      </c>
      <c r="AV196" s="13" t="s">
        <v>76</v>
      </c>
      <c r="AW196" s="13" t="s">
        <v>30</v>
      </c>
      <c r="AX196" s="13" t="s">
        <v>68</v>
      </c>
      <c r="AY196" s="135" t="s">
        <v>168</v>
      </c>
    </row>
    <row r="197" spans="1:51" s="14" customFormat="1" ht="12">
      <c r="A197" s="311"/>
      <c r="B197" s="312"/>
      <c r="C197" s="311"/>
      <c r="D197" s="308" t="s">
        <v>179</v>
      </c>
      <c r="E197" s="313" t="s">
        <v>3</v>
      </c>
      <c r="F197" s="314" t="s">
        <v>3075</v>
      </c>
      <c r="G197" s="311"/>
      <c r="H197" s="315">
        <v>59.717</v>
      </c>
      <c r="I197" s="268"/>
      <c r="J197" s="311"/>
      <c r="K197" s="311"/>
      <c r="L197" s="139"/>
      <c r="M197" s="141"/>
      <c r="N197" s="142"/>
      <c r="O197" s="142"/>
      <c r="P197" s="142"/>
      <c r="Q197" s="142"/>
      <c r="R197" s="142"/>
      <c r="S197" s="142"/>
      <c r="T197" s="143"/>
      <c r="AT197" s="140" t="s">
        <v>179</v>
      </c>
      <c r="AU197" s="140" t="s">
        <v>78</v>
      </c>
      <c r="AV197" s="14" t="s">
        <v>78</v>
      </c>
      <c r="AW197" s="14" t="s">
        <v>30</v>
      </c>
      <c r="AX197" s="14" t="s">
        <v>68</v>
      </c>
      <c r="AY197" s="140" t="s">
        <v>168</v>
      </c>
    </row>
    <row r="198" spans="1:51" s="14" customFormat="1" ht="12">
      <c r="A198" s="311"/>
      <c r="B198" s="312"/>
      <c r="C198" s="311"/>
      <c r="D198" s="308" t="s">
        <v>179</v>
      </c>
      <c r="E198" s="313" t="s">
        <v>3</v>
      </c>
      <c r="F198" s="314" t="s">
        <v>542</v>
      </c>
      <c r="G198" s="311"/>
      <c r="H198" s="315">
        <v>-1.195</v>
      </c>
      <c r="I198" s="268"/>
      <c r="J198" s="311"/>
      <c r="K198" s="311"/>
      <c r="L198" s="139"/>
      <c r="M198" s="141"/>
      <c r="N198" s="142"/>
      <c r="O198" s="142"/>
      <c r="P198" s="142"/>
      <c r="Q198" s="142"/>
      <c r="R198" s="142"/>
      <c r="S198" s="142"/>
      <c r="T198" s="143"/>
      <c r="AT198" s="140" t="s">
        <v>179</v>
      </c>
      <c r="AU198" s="140" t="s">
        <v>78</v>
      </c>
      <c r="AV198" s="14" t="s">
        <v>78</v>
      </c>
      <c r="AW198" s="14" t="s">
        <v>30</v>
      </c>
      <c r="AX198" s="14" t="s">
        <v>68</v>
      </c>
      <c r="AY198" s="140" t="s">
        <v>168</v>
      </c>
    </row>
    <row r="199" spans="1:51" s="14" customFormat="1" ht="12">
      <c r="A199" s="311"/>
      <c r="B199" s="312"/>
      <c r="C199" s="311"/>
      <c r="D199" s="308" t="s">
        <v>179</v>
      </c>
      <c r="E199" s="313" t="s">
        <v>3</v>
      </c>
      <c r="F199" s="314" t="s">
        <v>3076</v>
      </c>
      <c r="G199" s="311"/>
      <c r="H199" s="315">
        <v>0.01</v>
      </c>
      <c r="I199" s="268"/>
      <c r="J199" s="311"/>
      <c r="K199" s="311"/>
      <c r="L199" s="139"/>
      <c r="M199" s="141"/>
      <c r="N199" s="142"/>
      <c r="O199" s="142"/>
      <c r="P199" s="142"/>
      <c r="Q199" s="142"/>
      <c r="R199" s="142"/>
      <c r="S199" s="142"/>
      <c r="T199" s="143"/>
      <c r="AT199" s="140" t="s">
        <v>179</v>
      </c>
      <c r="AU199" s="140" t="s">
        <v>78</v>
      </c>
      <c r="AV199" s="14" t="s">
        <v>78</v>
      </c>
      <c r="AW199" s="14" t="s">
        <v>30</v>
      </c>
      <c r="AX199" s="14" t="s">
        <v>68</v>
      </c>
      <c r="AY199" s="140" t="s">
        <v>168</v>
      </c>
    </row>
    <row r="200" spans="1:51" s="14" customFormat="1" ht="12">
      <c r="A200" s="311"/>
      <c r="B200" s="312"/>
      <c r="C200" s="311"/>
      <c r="D200" s="308" t="s">
        <v>179</v>
      </c>
      <c r="E200" s="313" t="s">
        <v>3</v>
      </c>
      <c r="F200" s="314" t="s">
        <v>3077</v>
      </c>
      <c r="G200" s="311"/>
      <c r="H200" s="315">
        <v>-0.475</v>
      </c>
      <c r="I200" s="268"/>
      <c r="J200" s="311"/>
      <c r="K200" s="311"/>
      <c r="L200" s="139"/>
      <c r="M200" s="141"/>
      <c r="N200" s="142"/>
      <c r="O200" s="142"/>
      <c r="P200" s="142"/>
      <c r="Q200" s="142"/>
      <c r="R200" s="142"/>
      <c r="S200" s="142"/>
      <c r="T200" s="143"/>
      <c r="AT200" s="140" t="s">
        <v>179</v>
      </c>
      <c r="AU200" s="140" t="s">
        <v>78</v>
      </c>
      <c r="AV200" s="14" t="s">
        <v>78</v>
      </c>
      <c r="AW200" s="14" t="s">
        <v>30</v>
      </c>
      <c r="AX200" s="14" t="s">
        <v>68</v>
      </c>
      <c r="AY200" s="140" t="s">
        <v>168</v>
      </c>
    </row>
    <row r="201" spans="1:51" s="14" customFormat="1" ht="12">
      <c r="A201" s="311"/>
      <c r="B201" s="312"/>
      <c r="C201" s="311"/>
      <c r="D201" s="308" t="s">
        <v>179</v>
      </c>
      <c r="E201" s="313" t="s">
        <v>3</v>
      </c>
      <c r="F201" s="314" t="s">
        <v>3078</v>
      </c>
      <c r="G201" s="311"/>
      <c r="H201" s="315">
        <v>-0.653</v>
      </c>
      <c r="I201" s="268"/>
      <c r="J201" s="311"/>
      <c r="K201" s="311"/>
      <c r="L201" s="139"/>
      <c r="M201" s="141"/>
      <c r="N201" s="142"/>
      <c r="O201" s="142"/>
      <c r="P201" s="142"/>
      <c r="Q201" s="142"/>
      <c r="R201" s="142"/>
      <c r="S201" s="142"/>
      <c r="T201" s="143"/>
      <c r="AT201" s="140" t="s">
        <v>179</v>
      </c>
      <c r="AU201" s="140" t="s">
        <v>78</v>
      </c>
      <c r="AV201" s="14" t="s">
        <v>78</v>
      </c>
      <c r="AW201" s="14" t="s">
        <v>30</v>
      </c>
      <c r="AX201" s="14" t="s">
        <v>68</v>
      </c>
      <c r="AY201" s="140" t="s">
        <v>168</v>
      </c>
    </row>
    <row r="202" spans="1:51" s="14" customFormat="1" ht="12">
      <c r="A202" s="311"/>
      <c r="B202" s="312"/>
      <c r="C202" s="311"/>
      <c r="D202" s="308" t="s">
        <v>179</v>
      </c>
      <c r="E202" s="313" t="s">
        <v>3</v>
      </c>
      <c r="F202" s="314" t="s">
        <v>3079</v>
      </c>
      <c r="G202" s="311"/>
      <c r="H202" s="315">
        <v>-0.502</v>
      </c>
      <c r="I202" s="268"/>
      <c r="J202" s="311"/>
      <c r="K202" s="311"/>
      <c r="L202" s="139"/>
      <c r="M202" s="141"/>
      <c r="N202" s="142"/>
      <c r="O202" s="142"/>
      <c r="P202" s="142"/>
      <c r="Q202" s="142"/>
      <c r="R202" s="142"/>
      <c r="S202" s="142"/>
      <c r="T202" s="143"/>
      <c r="AT202" s="140" t="s">
        <v>179</v>
      </c>
      <c r="AU202" s="140" t="s">
        <v>78</v>
      </c>
      <c r="AV202" s="14" t="s">
        <v>78</v>
      </c>
      <c r="AW202" s="14" t="s">
        <v>30</v>
      </c>
      <c r="AX202" s="14" t="s">
        <v>68</v>
      </c>
      <c r="AY202" s="140" t="s">
        <v>168</v>
      </c>
    </row>
    <row r="203" spans="1:51" s="13" customFormat="1" ht="12">
      <c r="A203" s="306"/>
      <c r="B203" s="307"/>
      <c r="C203" s="306"/>
      <c r="D203" s="308" t="s">
        <v>179</v>
      </c>
      <c r="E203" s="309" t="s">
        <v>3</v>
      </c>
      <c r="F203" s="310" t="s">
        <v>3080</v>
      </c>
      <c r="G203" s="306"/>
      <c r="H203" s="309" t="s">
        <v>3</v>
      </c>
      <c r="I203" s="267"/>
      <c r="J203" s="306"/>
      <c r="K203" s="306"/>
      <c r="L203" s="134"/>
      <c r="M203" s="136"/>
      <c r="N203" s="137"/>
      <c r="O203" s="137"/>
      <c r="P203" s="137"/>
      <c r="Q203" s="137"/>
      <c r="R203" s="137"/>
      <c r="S203" s="137"/>
      <c r="T203" s="138"/>
      <c r="AT203" s="135" t="s">
        <v>179</v>
      </c>
      <c r="AU203" s="135" t="s">
        <v>78</v>
      </c>
      <c r="AV203" s="13" t="s">
        <v>76</v>
      </c>
      <c r="AW203" s="13" t="s">
        <v>30</v>
      </c>
      <c r="AX203" s="13" t="s">
        <v>68</v>
      </c>
      <c r="AY203" s="135" t="s">
        <v>168</v>
      </c>
    </row>
    <row r="204" spans="1:51" s="14" customFormat="1" ht="12">
      <c r="A204" s="311"/>
      <c r="B204" s="312"/>
      <c r="C204" s="311"/>
      <c r="D204" s="308" t="s">
        <v>179</v>
      </c>
      <c r="E204" s="313" t="s">
        <v>3</v>
      </c>
      <c r="F204" s="314" t="s">
        <v>3081</v>
      </c>
      <c r="G204" s="311"/>
      <c r="H204" s="315">
        <v>-16.48</v>
      </c>
      <c r="I204" s="268"/>
      <c r="J204" s="311"/>
      <c r="K204" s="311"/>
      <c r="L204" s="139"/>
      <c r="M204" s="141"/>
      <c r="N204" s="142"/>
      <c r="O204" s="142"/>
      <c r="P204" s="142"/>
      <c r="Q204" s="142"/>
      <c r="R204" s="142"/>
      <c r="S204" s="142"/>
      <c r="T204" s="143"/>
      <c r="AT204" s="140" t="s">
        <v>179</v>
      </c>
      <c r="AU204" s="140" t="s">
        <v>78</v>
      </c>
      <c r="AV204" s="14" t="s">
        <v>78</v>
      </c>
      <c r="AW204" s="14" t="s">
        <v>30</v>
      </c>
      <c r="AX204" s="14" t="s">
        <v>68</v>
      </c>
      <c r="AY204" s="140" t="s">
        <v>168</v>
      </c>
    </row>
    <row r="205" spans="1:51" s="15" customFormat="1" ht="12">
      <c r="A205" s="316"/>
      <c r="B205" s="317"/>
      <c r="C205" s="316"/>
      <c r="D205" s="308" t="s">
        <v>179</v>
      </c>
      <c r="E205" s="318" t="s">
        <v>3</v>
      </c>
      <c r="F205" s="319" t="s">
        <v>186</v>
      </c>
      <c r="G205" s="316"/>
      <c r="H205" s="320">
        <v>40.422</v>
      </c>
      <c r="I205" s="269"/>
      <c r="J205" s="316"/>
      <c r="K205" s="316"/>
      <c r="L205" s="144"/>
      <c r="M205" s="146"/>
      <c r="N205" s="147"/>
      <c r="O205" s="147"/>
      <c r="P205" s="147"/>
      <c r="Q205" s="147"/>
      <c r="R205" s="147"/>
      <c r="S205" s="147"/>
      <c r="T205" s="148"/>
      <c r="AT205" s="145" t="s">
        <v>179</v>
      </c>
      <c r="AU205" s="145" t="s">
        <v>78</v>
      </c>
      <c r="AV205" s="15" t="s">
        <v>175</v>
      </c>
      <c r="AW205" s="15" t="s">
        <v>30</v>
      </c>
      <c r="AX205" s="15" t="s">
        <v>76</v>
      </c>
      <c r="AY205" s="145" t="s">
        <v>168</v>
      </c>
    </row>
    <row r="206" spans="1:65" s="2" customFormat="1" ht="24.2" customHeight="1">
      <c r="A206" s="273"/>
      <c r="B206" s="276"/>
      <c r="C206" s="298" t="s">
        <v>338</v>
      </c>
      <c r="D206" s="298" t="s">
        <v>170</v>
      </c>
      <c r="E206" s="299" t="s">
        <v>3082</v>
      </c>
      <c r="F206" s="300" t="s">
        <v>3083</v>
      </c>
      <c r="G206" s="301" t="s">
        <v>263</v>
      </c>
      <c r="H206" s="302">
        <v>40.422</v>
      </c>
      <c r="I206" s="266"/>
      <c r="J206" s="303">
        <f>ROUND(I206*H206,2)</f>
        <v>0</v>
      </c>
      <c r="K206" s="300" t="s">
        <v>174</v>
      </c>
      <c r="L206" s="32"/>
      <c r="M206" s="126" t="s">
        <v>3</v>
      </c>
      <c r="N206" s="127" t="s">
        <v>39</v>
      </c>
      <c r="O206" s="128">
        <v>0.073</v>
      </c>
      <c r="P206" s="128">
        <f>O206*H206</f>
        <v>2.9508059999999996</v>
      </c>
      <c r="Q206" s="128">
        <v>0.0104</v>
      </c>
      <c r="R206" s="128">
        <f>Q206*H206</f>
        <v>0.42038879999999995</v>
      </c>
      <c r="S206" s="128">
        <v>0</v>
      </c>
      <c r="T206" s="129">
        <f>S206*H206</f>
        <v>0</v>
      </c>
      <c r="U206" s="31"/>
      <c r="V206" s="31"/>
      <c r="W206" s="31"/>
      <c r="X206" s="31"/>
      <c r="Y206" s="31"/>
      <c r="Z206" s="31"/>
      <c r="AA206" s="31"/>
      <c r="AB206" s="31"/>
      <c r="AC206" s="31"/>
      <c r="AD206" s="31"/>
      <c r="AE206" s="31"/>
      <c r="AR206" s="130" t="s">
        <v>175</v>
      </c>
      <c r="AT206" s="130" t="s">
        <v>170</v>
      </c>
      <c r="AU206" s="130" t="s">
        <v>78</v>
      </c>
      <c r="AY206" s="19" t="s">
        <v>168</v>
      </c>
      <c r="BE206" s="131">
        <f>IF(N206="základní",J206,0)</f>
        <v>0</v>
      </c>
      <c r="BF206" s="131">
        <f>IF(N206="snížená",J206,0)</f>
        <v>0</v>
      </c>
      <c r="BG206" s="131">
        <f>IF(N206="zákl. přenesená",J206,0)</f>
        <v>0</v>
      </c>
      <c r="BH206" s="131">
        <f>IF(N206="sníž. přenesená",J206,0)</f>
        <v>0</v>
      </c>
      <c r="BI206" s="131">
        <f>IF(N206="nulová",J206,0)</f>
        <v>0</v>
      </c>
      <c r="BJ206" s="19" t="s">
        <v>76</v>
      </c>
      <c r="BK206" s="131">
        <f>ROUND(I206*H206,2)</f>
        <v>0</v>
      </c>
      <c r="BL206" s="19" t="s">
        <v>175</v>
      </c>
      <c r="BM206" s="130" t="s">
        <v>3084</v>
      </c>
    </row>
    <row r="207" spans="1:47" s="2" customFormat="1" ht="12">
      <c r="A207" s="273"/>
      <c r="B207" s="276"/>
      <c r="C207" s="273"/>
      <c r="D207" s="304" t="s">
        <v>177</v>
      </c>
      <c r="E207" s="273"/>
      <c r="F207" s="305" t="s">
        <v>3085</v>
      </c>
      <c r="G207" s="273"/>
      <c r="H207" s="273"/>
      <c r="I207" s="263"/>
      <c r="J207" s="273"/>
      <c r="K207" s="273"/>
      <c r="L207" s="32"/>
      <c r="M207" s="132"/>
      <c r="N207" s="133"/>
      <c r="O207" s="50"/>
      <c r="P207" s="50"/>
      <c r="Q207" s="50"/>
      <c r="R207" s="50"/>
      <c r="S207" s="50"/>
      <c r="T207" s="51"/>
      <c r="U207" s="31"/>
      <c r="V207" s="31"/>
      <c r="W207" s="31"/>
      <c r="X207" s="31"/>
      <c r="Y207" s="31"/>
      <c r="Z207" s="31"/>
      <c r="AA207" s="31"/>
      <c r="AB207" s="31"/>
      <c r="AC207" s="31"/>
      <c r="AD207" s="31"/>
      <c r="AE207" s="31"/>
      <c r="AT207" s="19" t="s">
        <v>177</v>
      </c>
      <c r="AU207" s="19" t="s">
        <v>78</v>
      </c>
    </row>
    <row r="208" spans="1:63" s="12" customFormat="1" ht="22.9" customHeight="1">
      <c r="A208" s="291"/>
      <c r="B208" s="292"/>
      <c r="C208" s="291"/>
      <c r="D208" s="293" t="s">
        <v>67</v>
      </c>
      <c r="E208" s="296" t="s">
        <v>486</v>
      </c>
      <c r="F208" s="296" t="s">
        <v>487</v>
      </c>
      <c r="G208" s="291"/>
      <c r="H208" s="291"/>
      <c r="I208" s="271"/>
      <c r="J208" s="297">
        <f>BK208</f>
        <v>0</v>
      </c>
      <c r="K208" s="291"/>
      <c r="L208" s="118"/>
      <c r="M208" s="120"/>
      <c r="N208" s="121"/>
      <c r="O208" s="121"/>
      <c r="P208" s="122">
        <f>SUM(P209:P235)</f>
        <v>6.60894</v>
      </c>
      <c r="Q208" s="121"/>
      <c r="R208" s="122">
        <f>SUM(R209:R235)</f>
        <v>0.1105354</v>
      </c>
      <c r="S208" s="121"/>
      <c r="T208" s="123">
        <f>SUM(T209:T235)</f>
        <v>0</v>
      </c>
      <c r="AR208" s="119" t="s">
        <v>76</v>
      </c>
      <c r="AT208" s="124" t="s">
        <v>67</v>
      </c>
      <c r="AU208" s="124" t="s">
        <v>76</v>
      </c>
      <c r="AY208" s="119" t="s">
        <v>168</v>
      </c>
      <c r="BK208" s="125">
        <f>SUM(BK209:BK235)</f>
        <v>0</v>
      </c>
    </row>
    <row r="209" spans="1:65" s="2" customFormat="1" ht="24.2" customHeight="1">
      <c r="A209" s="273"/>
      <c r="B209" s="276"/>
      <c r="C209" s="298" t="s">
        <v>343</v>
      </c>
      <c r="D209" s="298" t="s">
        <v>170</v>
      </c>
      <c r="E209" s="299" t="s">
        <v>2443</v>
      </c>
      <c r="F209" s="300" t="s">
        <v>2444</v>
      </c>
      <c r="G209" s="301" t="s">
        <v>263</v>
      </c>
      <c r="H209" s="302">
        <v>7.668</v>
      </c>
      <c r="I209" s="266"/>
      <c r="J209" s="303">
        <f>ROUND(I209*H209,2)</f>
        <v>0</v>
      </c>
      <c r="K209" s="300" t="s">
        <v>174</v>
      </c>
      <c r="L209" s="32"/>
      <c r="M209" s="126" t="s">
        <v>3</v>
      </c>
      <c r="N209" s="127" t="s">
        <v>39</v>
      </c>
      <c r="O209" s="128">
        <v>0.04</v>
      </c>
      <c r="P209" s="128">
        <f>O209*H209</f>
        <v>0.30672</v>
      </c>
      <c r="Q209" s="128">
        <v>0</v>
      </c>
      <c r="R209" s="128">
        <f>Q209*H209</f>
        <v>0</v>
      </c>
      <c r="S209" s="128">
        <v>0</v>
      </c>
      <c r="T209" s="129">
        <f>S209*H209</f>
        <v>0</v>
      </c>
      <c r="U209" s="31"/>
      <c r="V209" s="31"/>
      <c r="W209" s="31"/>
      <c r="X209" s="31"/>
      <c r="Y209" s="31"/>
      <c r="Z209" s="31"/>
      <c r="AA209" s="31"/>
      <c r="AB209" s="31"/>
      <c r="AC209" s="31"/>
      <c r="AD209" s="31"/>
      <c r="AE209" s="31"/>
      <c r="AR209" s="130" t="s">
        <v>175</v>
      </c>
      <c r="AT209" s="130" t="s">
        <v>170</v>
      </c>
      <c r="AU209" s="130" t="s">
        <v>78</v>
      </c>
      <c r="AY209" s="19" t="s">
        <v>168</v>
      </c>
      <c r="BE209" s="131">
        <f>IF(N209="základní",J209,0)</f>
        <v>0</v>
      </c>
      <c r="BF209" s="131">
        <f>IF(N209="snížená",J209,0)</f>
        <v>0</v>
      </c>
      <c r="BG209" s="131">
        <f>IF(N209="zákl. přenesená",J209,0)</f>
        <v>0</v>
      </c>
      <c r="BH209" s="131">
        <f>IF(N209="sníž. přenesená",J209,0)</f>
        <v>0</v>
      </c>
      <c r="BI209" s="131">
        <f>IF(N209="nulová",J209,0)</f>
        <v>0</v>
      </c>
      <c r="BJ209" s="19" t="s">
        <v>76</v>
      </c>
      <c r="BK209" s="131">
        <f>ROUND(I209*H209,2)</f>
        <v>0</v>
      </c>
      <c r="BL209" s="19" t="s">
        <v>175</v>
      </c>
      <c r="BM209" s="130" t="s">
        <v>3086</v>
      </c>
    </row>
    <row r="210" spans="1:47" s="2" customFormat="1" ht="12">
      <c r="A210" s="273"/>
      <c r="B210" s="276"/>
      <c r="C210" s="273"/>
      <c r="D210" s="304" t="s">
        <v>177</v>
      </c>
      <c r="E210" s="273"/>
      <c r="F210" s="305" t="s">
        <v>2446</v>
      </c>
      <c r="G210" s="273"/>
      <c r="H210" s="273"/>
      <c r="I210" s="263"/>
      <c r="J210" s="273"/>
      <c r="K210" s="273"/>
      <c r="L210" s="32"/>
      <c r="M210" s="132"/>
      <c r="N210" s="133"/>
      <c r="O210" s="50"/>
      <c r="P210" s="50"/>
      <c r="Q210" s="50"/>
      <c r="R210" s="50"/>
      <c r="S210" s="50"/>
      <c r="T210" s="51"/>
      <c r="U210" s="31"/>
      <c r="V210" s="31"/>
      <c r="W210" s="31"/>
      <c r="X210" s="31"/>
      <c r="Y210" s="31"/>
      <c r="Z210" s="31"/>
      <c r="AA210" s="31"/>
      <c r="AB210" s="31"/>
      <c r="AC210" s="31"/>
      <c r="AD210" s="31"/>
      <c r="AE210" s="31"/>
      <c r="AT210" s="19" t="s">
        <v>177</v>
      </c>
      <c r="AU210" s="19" t="s">
        <v>78</v>
      </c>
    </row>
    <row r="211" spans="1:51" s="13" customFormat="1" ht="12">
      <c r="A211" s="306"/>
      <c r="B211" s="307"/>
      <c r="C211" s="306"/>
      <c r="D211" s="308" t="s">
        <v>179</v>
      </c>
      <c r="E211" s="309" t="s">
        <v>3</v>
      </c>
      <c r="F211" s="310" t="s">
        <v>3036</v>
      </c>
      <c r="G211" s="306"/>
      <c r="H211" s="309" t="s">
        <v>3</v>
      </c>
      <c r="I211" s="267"/>
      <c r="J211" s="306"/>
      <c r="K211" s="306"/>
      <c r="L211" s="134"/>
      <c r="M211" s="136"/>
      <c r="N211" s="137"/>
      <c r="O211" s="137"/>
      <c r="P211" s="137"/>
      <c r="Q211" s="137"/>
      <c r="R211" s="137"/>
      <c r="S211" s="137"/>
      <c r="T211" s="138"/>
      <c r="AT211" s="135" t="s">
        <v>179</v>
      </c>
      <c r="AU211" s="135" t="s">
        <v>78</v>
      </c>
      <c r="AV211" s="13" t="s">
        <v>76</v>
      </c>
      <c r="AW211" s="13" t="s">
        <v>30</v>
      </c>
      <c r="AX211" s="13" t="s">
        <v>68</v>
      </c>
      <c r="AY211" s="135" t="s">
        <v>168</v>
      </c>
    </row>
    <row r="212" spans="1:51" s="14" customFormat="1" ht="12">
      <c r="A212" s="311"/>
      <c r="B212" s="312"/>
      <c r="C212" s="311"/>
      <c r="D212" s="308" t="s">
        <v>179</v>
      </c>
      <c r="E212" s="313" t="s">
        <v>3</v>
      </c>
      <c r="F212" s="314" t="s">
        <v>3037</v>
      </c>
      <c r="G212" s="311"/>
      <c r="H212" s="315">
        <v>5.313</v>
      </c>
      <c r="I212" s="268"/>
      <c r="J212" s="311"/>
      <c r="K212" s="311"/>
      <c r="L212" s="139"/>
      <c r="M212" s="141"/>
      <c r="N212" s="142"/>
      <c r="O212" s="142"/>
      <c r="P212" s="142"/>
      <c r="Q212" s="142"/>
      <c r="R212" s="142"/>
      <c r="S212" s="142"/>
      <c r="T212" s="143"/>
      <c r="AT212" s="140" t="s">
        <v>179</v>
      </c>
      <c r="AU212" s="140" t="s">
        <v>78</v>
      </c>
      <c r="AV212" s="14" t="s">
        <v>78</v>
      </c>
      <c r="AW212" s="14" t="s">
        <v>30</v>
      </c>
      <c r="AX212" s="14" t="s">
        <v>68</v>
      </c>
      <c r="AY212" s="140" t="s">
        <v>168</v>
      </c>
    </row>
    <row r="213" spans="1:51" s="13" customFormat="1" ht="12">
      <c r="A213" s="306"/>
      <c r="B213" s="307"/>
      <c r="C213" s="306"/>
      <c r="D213" s="308" t="s">
        <v>179</v>
      </c>
      <c r="E213" s="309" t="s">
        <v>3</v>
      </c>
      <c r="F213" s="310" t="s">
        <v>3038</v>
      </c>
      <c r="G213" s="306"/>
      <c r="H213" s="309" t="s">
        <v>3</v>
      </c>
      <c r="I213" s="267"/>
      <c r="J213" s="306"/>
      <c r="K213" s="306"/>
      <c r="L213" s="134"/>
      <c r="M213" s="136"/>
      <c r="N213" s="137"/>
      <c r="O213" s="137"/>
      <c r="P213" s="137"/>
      <c r="Q213" s="137"/>
      <c r="R213" s="137"/>
      <c r="S213" s="137"/>
      <c r="T213" s="138"/>
      <c r="AT213" s="135" t="s">
        <v>179</v>
      </c>
      <c r="AU213" s="135" t="s">
        <v>78</v>
      </c>
      <c r="AV213" s="13" t="s">
        <v>76</v>
      </c>
      <c r="AW213" s="13" t="s">
        <v>30</v>
      </c>
      <c r="AX213" s="13" t="s">
        <v>68</v>
      </c>
      <c r="AY213" s="135" t="s">
        <v>168</v>
      </c>
    </row>
    <row r="214" spans="1:51" s="14" customFormat="1" ht="12">
      <c r="A214" s="311"/>
      <c r="B214" s="312"/>
      <c r="C214" s="311"/>
      <c r="D214" s="308" t="s">
        <v>179</v>
      </c>
      <c r="E214" s="313" t="s">
        <v>3</v>
      </c>
      <c r="F214" s="314" t="s">
        <v>3039</v>
      </c>
      <c r="G214" s="311"/>
      <c r="H214" s="315">
        <v>2.355</v>
      </c>
      <c r="I214" s="268"/>
      <c r="J214" s="311"/>
      <c r="K214" s="311"/>
      <c r="L214" s="139"/>
      <c r="M214" s="141"/>
      <c r="N214" s="142"/>
      <c r="O214" s="142"/>
      <c r="P214" s="142"/>
      <c r="Q214" s="142"/>
      <c r="R214" s="142"/>
      <c r="S214" s="142"/>
      <c r="T214" s="143"/>
      <c r="AT214" s="140" t="s">
        <v>179</v>
      </c>
      <c r="AU214" s="140" t="s">
        <v>78</v>
      </c>
      <c r="AV214" s="14" t="s">
        <v>78</v>
      </c>
      <c r="AW214" s="14" t="s">
        <v>30</v>
      </c>
      <c r="AX214" s="14" t="s">
        <v>68</v>
      </c>
      <c r="AY214" s="140" t="s">
        <v>168</v>
      </c>
    </row>
    <row r="215" spans="1:51" s="15" customFormat="1" ht="12">
      <c r="A215" s="316"/>
      <c r="B215" s="317"/>
      <c r="C215" s="316"/>
      <c r="D215" s="308" t="s">
        <v>179</v>
      </c>
      <c r="E215" s="318" t="s">
        <v>3</v>
      </c>
      <c r="F215" s="319" t="s">
        <v>186</v>
      </c>
      <c r="G215" s="316"/>
      <c r="H215" s="320">
        <v>7.668</v>
      </c>
      <c r="I215" s="269"/>
      <c r="J215" s="316"/>
      <c r="K215" s="316"/>
      <c r="L215" s="144"/>
      <c r="M215" s="146"/>
      <c r="N215" s="147"/>
      <c r="O215" s="147"/>
      <c r="P215" s="147"/>
      <c r="Q215" s="147"/>
      <c r="R215" s="147"/>
      <c r="S215" s="147"/>
      <c r="T215" s="148"/>
      <c r="AT215" s="145" t="s">
        <v>179</v>
      </c>
      <c r="AU215" s="145" t="s">
        <v>78</v>
      </c>
      <c r="AV215" s="15" t="s">
        <v>175</v>
      </c>
      <c r="AW215" s="15" t="s">
        <v>30</v>
      </c>
      <c r="AX215" s="15" t="s">
        <v>76</v>
      </c>
      <c r="AY215" s="145" t="s">
        <v>168</v>
      </c>
    </row>
    <row r="216" spans="1:65" s="2" customFormat="1" ht="33" customHeight="1">
      <c r="A216" s="273"/>
      <c r="B216" s="276"/>
      <c r="C216" s="298" t="s">
        <v>354</v>
      </c>
      <c r="D216" s="298" t="s">
        <v>170</v>
      </c>
      <c r="E216" s="299" t="s">
        <v>2447</v>
      </c>
      <c r="F216" s="300" t="s">
        <v>2329</v>
      </c>
      <c r="G216" s="301" t="s">
        <v>335</v>
      </c>
      <c r="H216" s="302">
        <v>11.57</v>
      </c>
      <c r="I216" s="266"/>
      <c r="J216" s="303">
        <f>ROUND(I216*H216,2)</f>
        <v>0</v>
      </c>
      <c r="K216" s="300" t="s">
        <v>174</v>
      </c>
      <c r="L216" s="32"/>
      <c r="M216" s="126" t="s">
        <v>3</v>
      </c>
      <c r="N216" s="127" t="s">
        <v>39</v>
      </c>
      <c r="O216" s="128">
        <v>0.096</v>
      </c>
      <c r="P216" s="128">
        <f>O216*H216</f>
        <v>1.1107200000000002</v>
      </c>
      <c r="Q216" s="128">
        <v>0</v>
      </c>
      <c r="R216" s="128">
        <f>Q216*H216</f>
        <v>0</v>
      </c>
      <c r="S216" s="128">
        <v>0</v>
      </c>
      <c r="T216" s="129">
        <f>S216*H216</f>
        <v>0</v>
      </c>
      <c r="U216" s="31"/>
      <c r="V216" s="31"/>
      <c r="W216" s="31"/>
      <c r="X216" s="31"/>
      <c r="Y216" s="31"/>
      <c r="Z216" s="31"/>
      <c r="AA216" s="31"/>
      <c r="AB216" s="31"/>
      <c r="AC216" s="31"/>
      <c r="AD216" s="31"/>
      <c r="AE216" s="31"/>
      <c r="AR216" s="130" t="s">
        <v>175</v>
      </c>
      <c r="AT216" s="130" t="s">
        <v>170</v>
      </c>
      <c r="AU216" s="130" t="s">
        <v>78</v>
      </c>
      <c r="AY216" s="19" t="s">
        <v>168</v>
      </c>
      <c r="BE216" s="131">
        <f>IF(N216="základní",J216,0)</f>
        <v>0</v>
      </c>
      <c r="BF216" s="131">
        <f>IF(N216="snížená",J216,0)</f>
        <v>0</v>
      </c>
      <c r="BG216" s="131">
        <f>IF(N216="zákl. přenesená",J216,0)</f>
        <v>0</v>
      </c>
      <c r="BH216" s="131">
        <f>IF(N216="sníž. přenesená",J216,0)</f>
        <v>0</v>
      </c>
      <c r="BI216" s="131">
        <f>IF(N216="nulová",J216,0)</f>
        <v>0</v>
      </c>
      <c r="BJ216" s="19" t="s">
        <v>76</v>
      </c>
      <c r="BK216" s="131">
        <f>ROUND(I216*H216,2)</f>
        <v>0</v>
      </c>
      <c r="BL216" s="19" t="s">
        <v>175</v>
      </c>
      <c r="BM216" s="130" t="s">
        <v>3087</v>
      </c>
    </row>
    <row r="217" spans="1:47" s="2" customFormat="1" ht="12">
      <c r="A217" s="273"/>
      <c r="B217" s="276"/>
      <c r="C217" s="273"/>
      <c r="D217" s="304" t="s">
        <v>177</v>
      </c>
      <c r="E217" s="273"/>
      <c r="F217" s="305" t="s">
        <v>2449</v>
      </c>
      <c r="G217" s="273"/>
      <c r="H217" s="273"/>
      <c r="I217" s="263"/>
      <c r="J217" s="273"/>
      <c r="K217" s="273"/>
      <c r="L217" s="32"/>
      <c r="M217" s="132"/>
      <c r="N217" s="133"/>
      <c r="O217" s="50"/>
      <c r="P217" s="50"/>
      <c r="Q217" s="50"/>
      <c r="R217" s="50"/>
      <c r="S217" s="50"/>
      <c r="T217" s="51"/>
      <c r="U217" s="31"/>
      <c r="V217" s="31"/>
      <c r="W217" s="31"/>
      <c r="X217" s="31"/>
      <c r="Y217" s="31"/>
      <c r="Z217" s="31"/>
      <c r="AA217" s="31"/>
      <c r="AB217" s="31"/>
      <c r="AC217" s="31"/>
      <c r="AD217" s="31"/>
      <c r="AE217" s="31"/>
      <c r="AT217" s="19" t="s">
        <v>177</v>
      </c>
      <c r="AU217" s="19" t="s">
        <v>78</v>
      </c>
    </row>
    <row r="218" spans="1:51" s="13" customFormat="1" ht="12">
      <c r="A218" s="306"/>
      <c r="B218" s="307"/>
      <c r="C218" s="306"/>
      <c r="D218" s="308" t="s">
        <v>179</v>
      </c>
      <c r="E218" s="309" t="s">
        <v>3</v>
      </c>
      <c r="F218" s="310" t="s">
        <v>3036</v>
      </c>
      <c r="G218" s="306"/>
      <c r="H218" s="309" t="s">
        <v>3</v>
      </c>
      <c r="I218" s="267"/>
      <c r="J218" s="306"/>
      <c r="K218" s="306"/>
      <c r="L218" s="134"/>
      <c r="M218" s="136"/>
      <c r="N218" s="137"/>
      <c r="O218" s="137"/>
      <c r="P218" s="137"/>
      <c r="Q218" s="137"/>
      <c r="R218" s="137"/>
      <c r="S218" s="137"/>
      <c r="T218" s="138"/>
      <c r="AT218" s="135" t="s">
        <v>179</v>
      </c>
      <c r="AU218" s="135" t="s">
        <v>78</v>
      </c>
      <c r="AV218" s="13" t="s">
        <v>76</v>
      </c>
      <c r="AW218" s="13" t="s">
        <v>30</v>
      </c>
      <c r="AX218" s="13" t="s">
        <v>68</v>
      </c>
      <c r="AY218" s="135" t="s">
        <v>168</v>
      </c>
    </row>
    <row r="219" spans="1:51" s="14" customFormat="1" ht="12">
      <c r="A219" s="311"/>
      <c r="B219" s="312"/>
      <c r="C219" s="311"/>
      <c r="D219" s="308" t="s">
        <v>179</v>
      </c>
      <c r="E219" s="313" t="s">
        <v>3</v>
      </c>
      <c r="F219" s="314" t="s">
        <v>3058</v>
      </c>
      <c r="G219" s="311"/>
      <c r="H219" s="315">
        <v>6.93</v>
      </c>
      <c r="I219" s="268"/>
      <c r="J219" s="311"/>
      <c r="K219" s="311"/>
      <c r="L219" s="139"/>
      <c r="M219" s="141"/>
      <c r="N219" s="142"/>
      <c r="O219" s="142"/>
      <c r="P219" s="142"/>
      <c r="Q219" s="142"/>
      <c r="R219" s="142"/>
      <c r="S219" s="142"/>
      <c r="T219" s="143"/>
      <c r="AT219" s="140" t="s">
        <v>179</v>
      </c>
      <c r="AU219" s="140" t="s">
        <v>78</v>
      </c>
      <c r="AV219" s="14" t="s">
        <v>78</v>
      </c>
      <c r="AW219" s="14" t="s">
        <v>30</v>
      </c>
      <c r="AX219" s="14" t="s">
        <v>68</v>
      </c>
      <c r="AY219" s="140" t="s">
        <v>168</v>
      </c>
    </row>
    <row r="220" spans="1:51" s="13" customFormat="1" ht="12">
      <c r="A220" s="306"/>
      <c r="B220" s="307"/>
      <c r="C220" s="306"/>
      <c r="D220" s="308" t="s">
        <v>179</v>
      </c>
      <c r="E220" s="309" t="s">
        <v>3</v>
      </c>
      <c r="F220" s="310" t="s">
        <v>3038</v>
      </c>
      <c r="G220" s="306"/>
      <c r="H220" s="309" t="s">
        <v>3</v>
      </c>
      <c r="I220" s="267"/>
      <c r="J220" s="306"/>
      <c r="K220" s="306"/>
      <c r="L220" s="134"/>
      <c r="M220" s="136"/>
      <c r="N220" s="137"/>
      <c r="O220" s="137"/>
      <c r="P220" s="137"/>
      <c r="Q220" s="137"/>
      <c r="R220" s="137"/>
      <c r="S220" s="137"/>
      <c r="T220" s="138"/>
      <c r="AT220" s="135" t="s">
        <v>179</v>
      </c>
      <c r="AU220" s="135" t="s">
        <v>78</v>
      </c>
      <c r="AV220" s="13" t="s">
        <v>76</v>
      </c>
      <c r="AW220" s="13" t="s">
        <v>30</v>
      </c>
      <c r="AX220" s="13" t="s">
        <v>68</v>
      </c>
      <c r="AY220" s="135" t="s">
        <v>168</v>
      </c>
    </row>
    <row r="221" spans="1:51" s="14" customFormat="1" ht="12">
      <c r="A221" s="311"/>
      <c r="B221" s="312"/>
      <c r="C221" s="311"/>
      <c r="D221" s="308" t="s">
        <v>179</v>
      </c>
      <c r="E221" s="313" t="s">
        <v>3</v>
      </c>
      <c r="F221" s="314" t="s">
        <v>3059</v>
      </c>
      <c r="G221" s="311"/>
      <c r="H221" s="315">
        <v>4.64</v>
      </c>
      <c r="I221" s="268"/>
      <c r="J221" s="311"/>
      <c r="K221" s="311"/>
      <c r="L221" s="139"/>
      <c r="M221" s="141"/>
      <c r="N221" s="142"/>
      <c r="O221" s="142"/>
      <c r="P221" s="142"/>
      <c r="Q221" s="142"/>
      <c r="R221" s="142"/>
      <c r="S221" s="142"/>
      <c r="T221" s="143"/>
      <c r="AT221" s="140" t="s">
        <v>179</v>
      </c>
      <c r="AU221" s="140" t="s">
        <v>78</v>
      </c>
      <c r="AV221" s="14" t="s">
        <v>78</v>
      </c>
      <c r="AW221" s="14" t="s">
        <v>30</v>
      </c>
      <c r="AX221" s="14" t="s">
        <v>68</v>
      </c>
      <c r="AY221" s="140" t="s">
        <v>168</v>
      </c>
    </row>
    <row r="222" spans="1:51" s="15" customFormat="1" ht="12">
      <c r="A222" s="316"/>
      <c r="B222" s="317"/>
      <c r="C222" s="316"/>
      <c r="D222" s="308" t="s">
        <v>179</v>
      </c>
      <c r="E222" s="318" t="s">
        <v>3</v>
      </c>
      <c r="F222" s="319" t="s">
        <v>186</v>
      </c>
      <c r="G222" s="316"/>
      <c r="H222" s="320">
        <v>11.57</v>
      </c>
      <c r="I222" s="269"/>
      <c r="J222" s="316"/>
      <c r="K222" s="316"/>
      <c r="L222" s="144"/>
      <c r="M222" s="146"/>
      <c r="N222" s="147"/>
      <c r="O222" s="147"/>
      <c r="P222" s="147"/>
      <c r="Q222" s="147"/>
      <c r="R222" s="147"/>
      <c r="S222" s="147"/>
      <c r="T222" s="148"/>
      <c r="AT222" s="145" t="s">
        <v>179</v>
      </c>
      <c r="AU222" s="145" t="s">
        <v>78</v>
      </c>
      <c r="AV222" s="15" t="s">
        <v>175</v>
      </c>
      <c r="AW222" s="15" t="s">
        <v>30</v>
      </c>
      <c r="AX222" s="15" t="s">
        <v>76</v>
      </c>
      <c r="AY222" s="145" t="s">
        <v>168</v>
      </c>
    </row>
    <row r="223" spans="1:65" s="2" customFormat="1" ht="16.5" customHeight="1">
      <c r="A223" s="273"/>
      <c r="B223" s="276"/>
      <c r="C223" s="326" t="s">
        <v>8</v>
      </c>
      <c r="D223" s="326" t="s">
        <v>332</v>
      </c>
      <c r="E223" s="327" t="s">
        <v>2450</v>
      </c>
      <c r="F223" s="328" t="s">
        <v>2451</v>
      </c>
      <c r="G223" s="329" t="s">
        <v>335</v>
      </c>
      <c r="H223" s="330">
        <v>12.149</v>
      </c>
      <c r="I223" s="272"/>
      <c r="J223" s="331">
        <f>ROUND(I223*H223,2)</f>
        <v>0</v>
      </c>
      <c r="K223" s="328" t="s">
        <v>174</v>
      </c>
      <c r="L223" s="154"/>
      <c r="M223" s="155" t="s">
        <v>3</v>
      </c>
      <c r="N223" s="156" t="s">
        <v>39</v>
      </c>
      <c r="O223" s="128">
        <v>0</v>
      </c>
      <c r="P223" s="128">
        <f>O223*H223</f>
        <v>0</v>
      </c>
      <c r="Q223" s="128">
        <v>0.0001</v>
      </c>
      <c r="R223" s="128">
        <f>Q223*H223</f>
        <v>0.0012148999999999999</v>
      </c>
      <c r="S223" s="128">
        <v>0</v>
      </c>
      <c r="T223" s="129">
        <f>S223*H223</f>
        <v>0</v>
      </c>
      <c r="U223" s="31"/>
      <c r="V223" s="31"/>
      <c r="W223" s="31"/>
      <c r="X223" s="31"/>
      <c r="Y223" s="31"/>
      <c r="Z223" s="31"/>
      <c r="AA223" s="31"/>
      <c r="AB223" s="31"/>
      <c r="AC223" s="31"/>
      <c r="AD223" s="31"/>
      <c r="AE223" s="31"/>
      <c r="AR223" s="130" t="s">
        <v>235</v>
      </c>
      <c r="AT223" s="130" t="s">
        <v>332</v>
      </c>
      <c r="AU223" s="130" t="s">
        <v>78</v>
      </c>
      <c r="AY223" s="19" t="s">
        <v>168</v>
      </c>
      <c r="BE223" s="131">
        <f>IF(N223="základní",J223,0)</f>
        <v>0</v>
      </c>
      <c r="BF223" s="131">
        <f>IF(N223="snížená",J223,0)</f>
        <v>0</v>
      </c>
      <c r="BG223" s="131">
        <f>IF(N223="zákl. přenesená",J223,0)</f>
        <v>0</v>
      </c>
      <c r="BH223" s="131">
        <f>IF(N223="sníž. přenesená",J223,0)</f>
        <v>0</v>
      </c>
      <c r="BI223" s="131">
        <f>IF(N223="nulová",J223,0)</f>
        <v>0</v>
      </c>
      <c r="BJ223" s="19" t="s">
        <v>76</v>
      </c>
      <c r="BK223" s="131">
        <f>ROUND(I223*H223,2)</f>
        <v>0</v>
      </c>
      <c r="BL223" s="19" t="s">
        <v>175</v>
      </c>
      <c r="BM223" s="130" t="s">
        <v>3088</v>
      </c>
    </row>
    <row r="224" spans="1:51" s="14" customFormat="1" ht="12">
      <c r="A224" s="311"/>
      <c r="B224" s="312"/>
      <c r="C224" s="311"/>
      <c r="D224" s="308" t="s">
        <v>179</v>
      </c>
      <c r="E224" s="311"/>
      <c r="F224" s="314" t="s">
        <v>3089</v>
      </c>
      <c r="G224" s="311"/>
      <c r="H224" s="315">
        <v>12.149</v>
      </c>
      <c r="I224" s="268"/>
      <c r="J224" s="311"/>
      <c r="K224" s="311"/>
      <c r="L224" s="139"/>
      <c r="M224" s="141"/>
      <c r="N224" s="142"/>
      <c r="O224" s="142"/>
      <c r="P224" s="142"/>
      <c r="Q224" s="142"/>
      <c r="R224" s="142"/>
      <c r="S224" s="142"/>
      <c r="T224" s="143"/>
      <c r="AT224" s="140" t="s">
        <v>179</v>
      </c>
      <c r="AU224" s="140" t="s">
        <v>78</v>
      </c>
      <c r="AV224" s="14" t="s">
        <v>78</v>
      </c>
      <c r="AW224" s="14" t="s">
        <v>4</v>
      </c>
      <c r="AX224" s="14" t="s">
        <v>76</v>
      </c>
      <c r="AY224" s="140" t="s">
        <v>168</v>
      </c>
    </row>
    <row r="225" spans="1:65" s="2" customFormat="1" ht="24.2" customHeight="1">
      <c r="A225" s="273"/>
      <c r="B225" s="276"/>
      <c r="C225" s="298" t="s">
        <v>361</v>
      </c>
      <c r="D225" s="298" t="s">
        <v>170</v>
      </c>
      <c r="E225" s="299" t="s">
        <v>3090</v>
      </c>
      <c r="F225" s="300" t="s">
        <v>3091</v>
      </c>
      <c r="G225" s="301" t="s">
        <v>335</v>
      </c>
      <c r="H225" s="302">
        <v>15.36</v>
      </c>
      <c r="I225" s="266"/>
      <c r="J225" s="303">
        <f>ROUND(I225*H225,2)</f>
        <v>0</v>
      </c>
      <c r="K225" s="300" t="s">
        <v>174</v>
      </c>
      <c r="L225" s="32"/>
      <c r="M225" s="126" t="s">
        <v>3</v>
      </c>
      <c r="N225" s="127" t="s">
        <v>39</v>
      </c>
      <c r="O225" s="128">
        <v>0.3</v>
      </c>
      <c r="P225" s="128">
        <f>O225*H225</f>
        <v>4.608</v>
      </c>
      <c r="Q225" s="128">
        <v>0.00176</v>
      </c>
      <c r="R225" s="128">
        <f>Q225*H225</f>
        <v>0.0270336</v>
      </c>
      <c r="S225" s="128">
        <v>0</v>
      </c>
      <c r="T225" s="129">
        <f>S225*H225</f>
        <v>0</v>
      </c>
      <c r="U225" s="31"/>
      <c r="V225" s="31"/>
      <c r="W225" s="31"/>
      <c r="X225" s="31"/>
      <c r="Y225" s="31"/>
      <c r="Z225" s="31"/>
      <c r="AA225" s="31"/>
      <c r="AB225" s="31"/>
      <c r="AC225" s="31"/>
      <c r="AD225" s="31"/>
      <c r="AE225" s="31"/>
      <c r="AR225" s="130" t="s">
        <v>175</v>
      </c>
      <c r="AT225" s="130" t="s">
        <v>170</v>
      </c>
      <c r="AU225" s="130" t="s">
        <v>78</v>
      </c>
      <c r="AY225" s="19" t="s">
        <v>168</v>
      </c>
      <c r="BE225" s="131">
        <f>IF(N225="základní",J225,0)</f>
        <v>0</v>
      </c>
      <c r="BF225" s="131">
        <f>IF(N225="snížená",J225,0)</f>
        <v>0</v>
      </c>
      <c r="BG225" s="131">
        <f>IF(N225="zákl. přenesená",J225,0)</f>
        <v>0</v>
      </c>
      <c r="BH225" s="131">
        <f>IF(N225="sníž. přenesená",J225,0)</f>
        <v>0</v>
      </c>
      <c r="BI225" s="131">
        <f>IF(N225="nulová",J225,0)</f>
        <v>0</v>
      </c>
      <c r="BJ225" s="19" t="s">
        <v>76</v>
      </c>
      <c r="BK225" s="131">
        <f>ROUND(I225*H225,2)</f>
        <v>0</v>
      </c>
      <c r="BL225" s="19" t="s">
        <v>175</v>
      </c>
      <c r="BM225" s="130" t="s">
        <v>3092</v>
      </c>
    </row>
    <row r="226" spans="1:47" s="2" customFormat="1" ht="12">
      <c r="A226" s="273"/>
      <c r="B226" s="276"/>
      <c r="C226" s="273"/>
      <c r="D226" s="304" t="s">
        <v>177</v>
      </c>
      <c r="E226" s="273"/>
      <c r="F226" s="305" t="s">
        <v>3093</v>
      </c>
      <c r="G226" s="273"/>
      <c r="H226" s="273"/>
      <c r="I226" s="263"/>
      <c r="J226" s="273"/>
      <c r="K226" s="273"/>
      <c r="L226" s="32"/>
      <c r="M226" s="132"/>
      <c r="N226" s="133"/>
      <c r="O226" s="50"/>
      <c r="P226" s="50"/>
      <c r="Q226" s="50"/>
      <c r="R226" s="50"/>
      <c r="S226" s="50"/>
      <c r="T226" s="51"/>
      <c r="U226" s="31"/>
      <c r="V226" s="31"/>
      <c r="W226" s="31"/>
      <c r="X226" s="31"/>
      <c r="Y226" s="31"/>
      <c r="Z226" s="31"/>
      <c r="AA226" s="31"/>
      <c r="AB226" s="31"/>
      <c r="AC226" s="31"/>
      <c r="AD226" s="31"/>
      <c r="AE226" s="31"/>
      <c r="AT226" s="19" t="s">
        <v>177</v>
      </c>
      <c r="AU226" s="19" t="s">
        <v>78</v>
      </c>
    </row>
    <row r="227" spans="1:51" s="13" customFormat="1" ht="12">
      <c r="A227" s="306"/>
      <c r="B227" s="307"/>
      <c r="C227" s="306"/>
      <c r="D227" s="308" t="s">
        <v>179</v>
      </c>
      <c r="E227" s="309" t="s">
        <v>3</v>
      </c>
      <c r="F227" s="310" t="s">
        <v>3036</v>
      </c>
      <c r="G227" s="306"/>
      <c r="H227" s="309" t="s">
        <v>3</v>
      </c>
      <c r="I227" s="267"/>
      <c r="J227" s="306"/>
      <c r="K227" s="306"/>
      <c r="L227" s="134"/>
      <c r="M227" s="136"/>
      <c r="N227" s="137"/>
      <c r="O227" s="137"/>
      <c r="P227" s="137"/>
      <c r="Q227" s="137"/>
      <c r="R227" s="137"/>
      <c r="S227" s="137"/>
      <c r="T227" s="138"/>
      <c r="AT227" s="135" t="s">
        <v>179</v>
      </c>
      <c r="AU227" s="135" t="s">
        <v>78</v>
      </c>
      <c r="AV227" s="13" t="s">
        <v>76</v>
      </c>
      <c r="AW227" s="13" t="s">
        <v>30</v>
      </c>
      <c r="AX227" s="13" t="s">
        <v>68</v>
      </c>
      <c r="AY227" s="135" t="s">
        <v>168</v>
      </c>
    </row>
    <row r="228" spans="1:51" s="14" customFormat="1" ht="12">
      <c r="A228" s="311"/>
      <c r="B228" s="312"/>
      <c r="C228" s="311"/>
      <c r="D228" s="308" t="s">
        <v>179</v>
      </c>
      <c r="E228" s="313" t="s">
        <v>3</v>
      </c>
      <c r="F228" s="314" t="s">
        <v>3094</v>
      </c>
      <c r="G228" s="311"/>
      <c r="H228" s="315">
        <v>9.22</v>
      </c>
      <c r="I228" s="268"/>
      <c r="J228" s="311"/>
      <c r="K228" s="311"/>
      <c r="L228" s="139"/>
      <c r="M228" s="141"/>
      <c r="N228" s="142"/>
      <c r="O228" s="142"/>
      <c r="P228" s="142"/>
      <c r="Q228" s="142"/>
      <c r="R228" s="142"/>
      <c r="S228" s="142"/>
      <c r="T228" s="143"/>
      <c r="AT228" s="140" t="s">
        <v>179</v>
      </c>
      <c r="AU228" s="140" t="s">
        <v>78</v>
      </c>
      <c r="AV228" s="14" t="s">
        <v>78</v>
      </c>
      <c r="AW228" s="14" t="s">
        <v>30</v>
      </c>
      <c r="AX228" s="14" t="s">
        <v>68</v>
      </c>
      <c r="AY228" s="140" t="s">
        <v>168</v>
      </c>
    </row>
    <row r="229" spans="1:51" s="13" customFormat="1" ht="12">
      <c r="A229" s="306"/>
      <c r="B229" s="307"/>
      <c r="C229" s="306"/>
      <c r="D229" s="308" t="s">
        <v>179</v>
      </c>
      <c r="E229" s="309" t="s">
        <v>3</v>
      </c>
      <c r="F229" s="310" t="s">
        <v>3038</v>
      </c>
      <c r="G229" s="306"/>
      <c r="H229" s="309" t="s">
        <v>3</v>
      </c>
      <c r="I229" s="267"/>
      <c r="J229" s="306"/>
      <c r="K229" s="306"/>
      <c r="L229" s="134"/>
      <c r="M229" s="136"/>
      <c r="N229" s="137"/>
      <c r="O229" s="137"/>
      <c r="P229" s="137"/>
      <c r="Q229" s="137"/>
      <c r="R229" s="137"/>
      <c r="S229" s="137"/>
      <c r="T229" s="138"/>
      <c r="AT229" s="135" t="s">
        <v>179</v>
      </c>
      <c r="AU229" s="135" t="s">
        <v>78</v>
      </c>
      <c r="AV229" s="13" t="s">
        <v>76</v>
      </c>
      <c r="AW229" s="13" t="s">
        <v>30</v>
      </c>
      <c r="AX229" s="13" t="s">
        <v>68</v>
      </c>
      <c r="AY229" s="135" t="s">
        <v>168</v>
      </c>
    </row>
    <row r="230" spans="1:51" s="14" customFormat="1" ht="12">
      <c r="A230" s="311"/>
      <c r="B230" s="312"/>
      <c r="C230" s="311"/>
      <c r="D230" s="308" t="s">
        <v>179</v>
      </c>
      <c r="E230" s="313" t="s">
        <v>3</v>
      </c>
      <c r="F230" s="314" t="s">
        <v>3095</v>
      </c>
      <c r="G230" s="311"/>
      <c r="H230" s="315">
        <v>6.14</v>
      </c>
      <c r="I230" s="268"/>
      <c r="J230" s="311"/>
      <c r="K230" s="311"/>
      <c r="L230" s="139"/>
      <c r="M230" s="141"/>
      <c r="N230" s="142"/>
      <c r="O230" s="142"/>
      <c r="P230" s="142"/>
      <c r="Q230" s="142"/>
      <c r="R230" s="142"/>
      <c r="S230" s="142"/>
      <c r="T230" s="143"/>
      <c r="AT230" s="140" t="s">
        <v>179</v>
      </c>
      <c r="AU230" s="140" t="s">
        <v>78</v>
      </c>
      <c r="AV230" s="14" t="s">
        <v>78</v>
      </c>
      <c r="AW230" s="14" t="s">
        <v>30</v>
      </c>
      <c r="AX230" s="14" t="s">
        <v>68</v>
      </c>
      <c r="AY230" s="140" t="s">
        <v>168</v>
      </c>
    </row>
    <row r="231" spans="1:51" s="15" customFormat="1" ht="12">
      <c r="A231" s="316"/>
      <c r="B231" s="317"/>
      <c r="C231" s="316"/>
      <c r="D231" s="308" t="s">
        <v>179</v>
      </c>
      <c r="E231" s="318" t="s">
        <v>3</v>
      </c>
      <c r="F231" s="319" t="s">
        <v>186</v>
      </c>
      <c r="G231" s="316"/>
      <c r="H231" s="320">
        <v>15.36</v>
      </c>
      <c r="I231" s="269"/>
      <c r="J231" s="316"/>
      <c r="K231" s="316"/>
      <c r="L231" s="144"/>
      <c r="M231" s="146"/>
      <c r="N231" s="147"/>
      <c r="O231" s="147"/>
      <c r="P231" s="147"/>
      <c r="Q231" s="147"/>
      <c r="R231" s="147"/>
      <c r="S231" s="147"/>
      <c r="T231" s="148"/>
      <c r="AT231" s="145" t="s">
        <v>179</v>
      </c>
      <c r="AU231" s="145" t="s">
        <v>78</v>
      </c>
      <c r="AV231" s="15" t="s">
        <v>175</v>
      </c>
      <c r="AW231" s="15" t="s">
        <v>30</v>
      </c>
      <c r="AX231" s="15" t="s">
        <v>76</v>
      </c>
      <c r="AY231" s="145" t="s">
        <v>168</v>
      </c>
    </row>
    <row r="232" spans="1:65" s="2" customFormat="1" ht="16.5" customHeight="1">
      <c r="A232" s="273"/>
      <c r="B232" s="276"/>
      <c r="C232" s="326" t="s">
        <v>366</v>
      </c>
      <c r="D232" s="326" t="s">
        <v>332</v>
      </c>
      <c r="E232" s="327" t="s">
        <v>3096</v>
      </c>
      <c r="F232" s="328" t="s">
        <v>3097</v>
      </c>
      <c r="G232" s="329" t="s">
        <v>263</v>
      </c>
      <c r="H232" s="330">
        <v>3.84</v>
      </c>
      <c r="I232" s="272"/>
      <c r="J232" s="331">
        <f>ROUND(I232*H232,2)</f>
        <v>0</v>
      </c>
      <c r="K232" s="328" t="s">
        <v>174</v>
      </c>
      <c r="L232" s="154"/>
      <c r="M232" s="155" t="s">
        <v>3</v>
      </c>
      <c r="N232" s="156" t="s">
        <v>39</v>
      </c>
      <c r="O232" s="128">
        <v>0</v>
      </c>
      <c r="P232" s="128">
        <f>O232*H232</f>
        <v>0</v>
      </c>
      <c r="Q232" s="128">
        <v>0.00051</v>
      </c>
      <c r="R232" s="128">
        <f>Q232*H232</f>
        <v>0.0019584</v>
      </c>
      <c r="S232" s="128">
        <v>0</v>
      </c>
      <c r="T232" s="129">
        <f>S232*H232</f>
        <v>0</v>
      </c>
      <c r="U232" s="31"/>
      <c r="V232" s="31"/>
      <c r="W232" s="31"/>
      <c r="X232" s="31"/>
      <c r="Y232" s="31"/>
      <c r="Z232" s="31"/>
      <c r="AA232" s="31"/>
      <c r="AB232" s="31"/>
      <c r="AC232" s="31"/>
      <c r="AD232" s="31"/>
      <c r="AE232" s="31"/>
      <c r="AR232" s="130" t="s">
        <v>235</v>
      </c>
      <c r="AT232" s="130" t="s">
        <v>332</v>
      </c>
      <c r="AU232" s="130" t="s">
        <v>78</v>
      </c>
      <c r="AY232" s="19" t="s">
        <v>168</v>
      </c>
      <c r="BE232" s="131">
        <f>IF(N232="základní",J232,0)</f>
        <v>0</v>
      </c>
      <c r="BF232" s="131">
        <f>IF(N232="snížená",J232,0)</f>
        <v>0</v>
      </c>
      <c r="BG232" s="131">
        <f>IF(N232="zákl. přenesená",J232,0)</f>
        <v>0</v>
      </c>
      <c r="BH232" s="131">
        <f>IF(N232="sníž. přenesená",J232,0)</f>
        <v>0</v>
      </c>
      <c r="BI232" s="131">
        <f>IF(N232="nulová",J232,0)</f>
        <v>0</v>
      </c>
      <c r="BJ232" s="19" t="s">
        <v>76</v>
      </c>
      <c r="BK232" s="131">
        <f>ROUND(I232*H232,2)</f>
        <v>0</v>
      </c>
      <c r="BL232" s="19" t="s">
        <v>175</v>
      </c>
      <c r="BM232" s="130" t="s">
        <v>3098</v>
      </c>
    </row>
    <row r="233" spans="1:51" s="14" customFormat="1" ht="12">
      <c r="A233" s="311"/>
      <c r="B233" s="312"/>
      <c r="C233" s="311"/>
      <c r="D233" s="308" t="s">
        <v>179</v>
      </c>
      <c r="E233" s="313" t="s">
        <v>3</v>
      </c>
      <c r="F233" s="314" t="s">
        <v>3099</v>
      </c>
      <c r="G233" s="311"/>
      <c r="H233" s="315">
        <v>3.84</v>
      </c>
      <c r="I233" s="268"/>
      <c r="J233" s="311"/>
      <c r="K233" s="311"/>
      <c r="L233" s="139"/>
      <c r="M233" s="141"/>
      <c r="N233" s="142"/>
      <c r="O233" s="142"/>
      <c r="P233" s="142"/>
      <c r="Q233" s="142"/>
      <c r="R233" s="142"/>
      <c r="S233" s="142"/>
      <c r="T233" s="143"/>
      <c r="AT233" s="140" t="s">
        <v>179</v>
      </c>
      <c r="AU233" s="140" t="s">
        <v>78</v>
      </c>
      <c r="AV233" s="14" t="s">
        <v>78</v>
      </c>
      <c r="AW233" s="14" t="s">
        <v>30</v>
      </c>
      <c r="AX233" s="14" t="s">
        <v>76</v>
      </c>
      <c r="AY233" s="140" t="s">
        <v>168</v>
      </c>
    </row>
    <row r="234" spans="1:65" s="2" customFormat="1" ht="16.5" customHeight="1">
      <c r="A234" s="273"/>
      <c r="B234" s="276"/>
      <c r="C234" s="298" t="s">
        <v>382</v>
      </c>
      <c r="D234" s="298" t="s">
        <v>170</v>
      </c>
      <c r="E234" s="299" t="s">
        <v>571</v>
      </c>
      <c r="F234" s="300" t="s">
        <v>572</v>
      </c>
      <c r="G234" s="301" t="s">
        <v>335</v>
      </c>
      <c r="H234" s="302">
        <v>3.89</v>
      </c>
      <c r="I234" s="266"/>
      <c r="J234" s="303">
        <f>ROUND(I234*H234,2)</f>
        <v>0</v>
      </c>
      <c r="K234" s="300" t="s">
        <v>174</v>
      </c>
      <c r="L234" s="32"/>
      <c r="M234" s="126" t="s">
        <v>3</v>
      </c>
      <c r="N234" s="127" t="s">
        <v>39</v>
      </c>
      <c r="O234" s="128">
        <v>0.15</v>
      </c>
      <c r="P234" s="128">
        <f>O234*H234</f>
        <v>0.5835</v>
      </c>
      <c r="Q234" s="128">
        <v>0.02065</v>
      </c>
      <c r="R234" s="128">
        <f>Q234*H234</f>
        <v>0.08032850000000001</v>
      </c>
      <c r="S234" s="128">
        <v>0</v>
      </c>
      <c r="T234" s="129">
        <f>S234*H234</f>
        <v>0</v>
      </c>
      <c r="U234" s="31"/>
      <c r="V234" s="31"/>
      <c r="W234" s="31"/>
      <c r="X234" s="31"/>
      <c r="Y234" s="31"/>
      <c r="Z234" s="31"/>
      <c r="AA234" s="31"/>
      <c r="AB234" s="31"/>
      <c r="AC234" s="31"/>
      <c r="AD234" s="31"/>
      <c r="AE234" s="31"/>
      <c r="AR234" s="130" t="s">
        <v>175</v>
      </c>
      <c r="AT234" s="130" t="s">
        <v>170</v>
      </c>
      <c r="AU234" s="130" t="s">
        <v>78</v>
      </c>
      <c r="AY234" s="19" t="s">
        <v>168</v>
      </c>
      <c r="BE234" s="131">
        <f>IF(N234="základní",J234,0)</f>
        <v>0</v>
      </c>
      <c r="BF234" s="131">
        <f>IF(N234="snížená",J234,0)</f>
        <v>0</v>
      </c>
      <c r="BG234" s="131">
        <f>IF(N234="zákl. přenesená",J234,0)</f>
        <v>0</v>
      </c>
      <c r="BH234" s="131">
        <f>IF(N234="sníž. přenesená",J234,0)</f>
        <v>0</v>
      </c>
      <c r="BI234" s="131">
        <f>IF(N234="nulová",J234,0)</f>
        <v>0</v>
      </c>
      <c r="BJ234" s="19" t="s">
        <v>76</v>
      </c>
      <c r="BK234" s="131">
        <f>ROUND(I234*H234,2)</f>
        <v>0</v>
      </c>
      <c r="BL234" s="19" t="s">
        <v>175</v>
      </c>
      <c r="BM234" s="130" t="s">
        <v>3100</v>
      </c>
    </row>
    <row r="235" spans="1:47" s="2" customFormat="1" ht="12">
      <c r="A235" s="273"/>
      <c r="B235" s="276"/>
      <c r="C235" s="273"/>
      <c r="D235" s="304" t="s">
        <v>177</v>
      </c>
      <c r="E235" s="273"/>
      <c r="F235" s="305" t="s">
        <v>574</v>
      </c>
      <c r="G235" s="273"/>
      <c r="H235" s="273"/>
      <c r="I235" s="263"/>
      <c r="J235" s="273"/>
      <c r="K235" s="273"/>
      <c r="L235" s="32"/>
      <c r="M235" s="132"/>
      <c r="N235" s="133"/>
      <c r="O235" s="50"/>
      <c r="P235" s="50"/>
      <c r="Q235" s="50"/>
      <c r="R235" s="50"/>
      <c r="S235" s="50"/>
      <c r="T235" s="51"/>
      <c r="U235" s="31"/>
      <c r="V235" s="31"/>
      <c r="W235" s="31"/>
      <c r="X235" s="31"/>
      <c r="Y235" s="31"/>
      <c r="Z235" s="31"/>
      <c r="AA235" s="31"/>
      <c r="AB235" s="31"/>
      <c r="AC235" s="31"/>
      <c r="AD235" s="31"/>
      <c r="AE235" s="31"/>
      <c r="AT235" s="19" t="s">
        <v>177</v>
      </c>
      <c r="AU235" s="19" t="s">
        <v>78</v>
      </c>
    </row>
    <row r="236" spans="1:63" s="12" customFormat="1" ht="22.9" customHeight="1">
      <c r="A236" s="291"/>
      <c r="B236" s="292"/>
      <c r="C236" s="291"/>
      <c r="D236" s="293" t="s">
        <v>67</v>
      </c>
      <c r="E236" s="296" t="s">
        <v>623</v>
      </c>
      <c r="F236" s="296" t="s">
        <v>624</v>
      </c>
      <c r="G236" s="291"/>
      <c r="H236" s="291"/>
      <c r="I236" s="271"/>
      <c r="J236" s="297">
        <f>BK236</f>
        <v>0</v>
      </c>
      <c r="K236" s="291"/>
      <c r="L236" s="118"/>
      <c r="M236" s="120"/>
      <c r="N236" s="121"/>
      <c r="O236" s="121"/>
      <c r="P236" s="122">
        <f>SUM(P237:P243)</f>
        <v>3.318</v>
      </c>
      <c r="Q236" s="121"/>
      <c r="R236" s="122">
        <f>SUM(R237:R243)</f>
        <v>0.004108</v>
      </c>
      <c r="S236" s="121"/>
      <c r="T236" s="123">
        <f>SUM(T237:T243)</f>
        <v>0</v>
      </c>
      <c r="AR236" s="119" t="s">
        <v>76</v>
      </c>
      <c r="AT236" s="124" t="s">
        <v>67</v>
      </c>
      <c r="AU236" s="124" t="s">
        <v>76</v>
      </c>
      <c r="AY236" s="119" t="s">
        <v>168</v>
      </c>
      <c r="BK236" s="125">
        <f>SUM(BK237:BK243)</f>
        <v>0</v>
      </c>
    </row>
    <row r="237" spans="1:65" s="2" customFormat="1" ht="24.2" customHeight="1">
      <c r="A237" s="273"/>
      <c r="B237" s="276"/>
      <c r="C237" s="298" t="s">
        <v>390</v>
      </c>
      <c r="D237" s="298" t="s">
        <v>170</v>
      </c>
      <c r="E237" s="299" t="s">
        <v>669</v>
      </c>
      <c r="F237" s="300" t="s">
        <v>670</v>
      </c>
      <c r="G237" s="301" t="s">
        <v>263</v>
      </c>
      <c r="H237" s="302">
        <v>31.6</v>
      </c>
      <c r="I237" s="266"/>
      <c r="J237" s="303">
        <f>ROUND(I237*H237,2)</f>
        <v>0</v>
      </c>
      <c r="K237" s="300" t="s">
        <v>174</v>
      </c>
      <c r="L237" s="32"/>
      <c r="M237" s="126" t="s">
        <v>3</v>
      </c>
      <c r="N237" s="127" t="s">
        <v>39</v>
      </c>
      <c r="O237" s="128">
        <v>0.105</v>
      </c>
      <c r="P237" s="128">
        <f>O237*H237</f>
        <v>3.318</v>
      </c>
      <c r="Q237" s="128">
        <v>0.00013</v>
      </c>
      <c r="R237" s="128">
        <f>Q237*H237</f>
        <v>0.004108</v>
      </c>
      <c r="S237" s="128">
        <v>0</v>
      </c>
      <c r="T237" s="129">
        <f>S237*H237</f>
        <v>0</v>
      </c>
      <c r="U237" s="31"/>
      <c r="V237" s="31"/>
      <c r="W237" s="31"/>
      <c r="X237" s="31"/>
      <c r="Y237" s="31"/>
      <c r="Z237" s="31"/>
      <c r="AA237" s="31"/>
      <c r="AB237" s="31"/>
      <c r="AC237" s="31"/>
      <c r="AD237" s="31"/>
      <c r="AE237" s="31"/>
      <c r="AR237" s="130" t="s">
        <v>175</v>
      </c>
      <c r="AT237" s="130" t="s">
        <v>170</v>
      </c>
      <c r="AU237" s="130" t="s">
        <v>78</v>
      </c>
      <c r="AY237" s="19" t="s">
        <v>168</v>
      </c>
      <c r="BE237" s="131">
        <f>IF(N237="základní",J237,0)</f>
        <v>0</v>
      </c>
      <c r="BF237" s="131">
        <f>IF(N237="snížená",J237,0)</f>
        <v>0</v>
      </c>
      <c r="BG237" s="131">
        <f>IF(N237="zákl. přenesená",J237,0)</f>
        <v>0</v>
      </c>
      <c r="BH237" s="131">
        <f>IF(N237="sníž. přenesená",J237,0)</f>
        <v>0</v>
      </c>
      <c r="BI237" s="131">
        <f>IF(N237="nulová",J237,0)</f>
        <v>0</v>
      </c>
      <c r="BJ237" s="19" t="s">
        <v>76</v>
      </c>
      <c r="BK237" s="131">
        <f>ROUND(I237*H237,2)</f>
        <v>0</v>
      </c>
      <c r="BL237" s="19" t="s">
        <v>175</v>
      </c>
      <c r="BM237" s="130" t="s">
        <v>3101</v>
      </c>
    </row>
    <row r="238" spans="1:47" s="2" customFormat="1" ht="12">
      <c r="A238" s="273"/>
      <c r="B238" s="276"/>
      <c r="C238" s="273"/>
      <c r="D238" s="304" t="s">
        <v>177</v>
      </c>
      <c r="E238" s="273"/>
      <c r="F238" s="305" t="s">
        <v>672</v>
      </c>
      <c r="G238" s="273"/>
      <c r="H238" s="273"/>
      <c r="I238" s="263"/>
      <c r="J238" s="273"/>
      <c r="K238" s="273"/>
      <c r="L238" s="32"/>
      <c r="M238" s="132"/>
      <c r="N238" s="133"/>
      <c r="O238" s="50"/>
      <c r="P238" s="50"/>
      <c r="Q238" s="50"/>
      <c r="R238" s="50"/>
      <c r="S238" s="50"/>
      <c r="T238" s="51"/>
      <c r="U238" s="31"/>
      <c r="V238" s="31"/>
      <c r="W238" s="31"/>
      <c r="X238" s="31"/>
      <c r="Y238" s="31"/>
      <c r="Z238" s="31"/>
      <c r="AA238" s="31"/>
      <c r="AB238" s="31"/>
      <c r="AC238" s="31"/>
      <c r="AD238" s="31"/>
      <c r="AE238" s="31"/>
      <c r="AT238" s="19" t="s">
        <v>177</v>
      </c>
      <c r="AU238" s="19" t="s">
        <v>78</v>
      </c>
    </row>
    <row r="239" spans="1:51" s="13" customFormat="1" ht="12">
      <c r="A239" s="306"/>
      <c r="B239" s="307"/>
      <c r="C239" s="306"/>
      <c r="D239" s="308" t="s">
        <v>179</v>
      </c>
      <c r="E239" s="309" t="s">
        <v>3</v>
      </c>
      <c r="F239" s="310" t="s">
        <v>1136</v>
      </c>
      <c r="G239" s="306"/>
      <c r="H239" s="309" t="s">
        <v>3</v>
      </c>
      <c r="I239" s="267"/>
      <c r="J239" s="306"/>
      <c r="K239" s="306"/>
      <c r="L239" s="134"/>
      <c r="M239" s="136"/>
      <c r="N239" s="137"/>
      <c r="O239" s="137"/>
      <c r="P239" s="137"/>
      <c r="Q239" s="137"/>
      <c r="R239" s="137"/>
      <c r="S239" s="137"/>
      <c r="T239" s="138"/>
      <c r="AT239" s="135" t="s">
        <v>179</v>
      </c>
      <c r="AU239" s="135" t="s">
        <v>78</v>
      </c>
      <c r="AV239" s="13" t="s">
        <v>76</v>
      </c>
      <c r="AW239" s="13" t="s">
        <v>30</v>
      </c>
      <c r="AX239" s="13" t="s">
        <v>68</v>
      </c>
      <c r="AY239" s="135" t="s">
        <v>168</v>
      </c>
    </row>
    <row r="240" spans="1:51" s="14" customFormat="1" ht="12">
      <c r="A240" s="311"/>
      <c r="B240" s="312"/>
      <c r="C240" s="311"/>
      <c r="D240" s="308" t="s">
        <v>179</v>
      </c>
      <c r="E240" s="313" t="s">
        <v>3</v>
      </c>
      <c r="F240" s="314" t="s">
        <v>3046</v>
      </c>
      <c r="G240" s="311"/>
      <c r="H240" s="315">
        <v>15.7</v>
      </c>
      <c r="I240" s="268"/>
      <c r="J240" s="311"/>
      <c r="K240" s="311"/>
      <c r="L240" s="139"/>
      <c r="M240" s="141"/>
      <c r="N240" s="142"/>
      <c r="O240" s="142"/>
      <c r="P240" s="142"/>
      <c r="Q240" s="142"/>
      <c r="R240" s="142"/>
      <c r="S240" s="142"/>
      <c r="T240" s="143"/>
      <c r="AT240" s="140" t="s">
        <v>179</v>
      </c>
      <c r="AU240" s="140" t="s">
        <v>78</v>
      </c>
      <c r="AV240" s="14" t="s">
        <v>78</v>
      </c>
      <c r="AW240" s="14" t="s">
        <v>30</v>
      </c>
      <c r="AX240" s="14" t="s">
        <v>68</v>
      </c>
      <c r="AY240" s="140" t="s">
        <v>168</v>
      </c>
    </row>
    <row r="241" spans="1:51" s="14" customFormat="1" ht="12">
      <c r="A241" s="311"/>
      <c r="B241" s="312"/>
      <c r="C241" s="311"/>
      <c r="D241" s="308" t="s">
        <v>179</v>
      </c>
      <c r="E241" s="313" t="s">
        <v>3</v>
      </c>
      <c r="F241" s="314" t="s">
        <v>3047</v>
      </c>
      <c r="G241" s="311"/>
      <c r="H241" s="315">
        <v>11.4</v>
      </c>
      <c r="I241" s="268"/>
      <c r="J241" s="311"/>
      <c r="K241" s="311"/>
      <c r="L241" s="139"/>
      <c r="M241" s="141"/>
      <c r="N241" s="142"/>
      <c r="O241" s="142"/>
      <c r="P241" s="142"/>
      <c r="Q241" s="142"/>
      <c r="R241" s="142"/>
      <c r="S241" s="142"/>
      <c r="T241" s="143"/>
      <c r="AT241" s="140" t="s">
        <v>179</v>
      </c>
      <c r="AU241" s="140" t="s">
        <v>78</v>
      </c>
      <c r="AV241" s="14" t="s">
        <v>78</v>
      </c>
      <c r="AW241" s="14" t="s">
        <v>30</v>
      </c>
      <c r="AX241" s="14" t="s">
        <v>68</v>
      </c>
      <c r="AY241" s="140" t="s">
        <v>168</v>
      </c>
    </row>
    <row r="242" spans="1:51" s="14" customFormat="1" ht="12">
      <c r="A242" s="311"/>
      <c r="B242" s="312"/>
      <c r="C242" s="311"/>
      <c r="D242" s="308" t="s">
        <v>179</v>
      </c>
      <c r="E242" s="313" t="s">
        <v>3</v>
      </c>
      <c r="F242" s="314" t="s">
        <v>3102</v>
      </c>
      <c r="G242" s="311"/>
      <c r="H242" s="315">
        <v>4.5</v>
      </c>
      <c r="I242" s="268"/>
      <c r="J242" s="311"/>
      <c r="K242" s="311"/>
      <c r="L242" s="139"/>
      <c r="M242" s="141"/>
      <c r="N242" s="142"/>
      <c r="O242" s="142"/>
      <c r="P242" s="142"/>
      <c r="Q242" s="142"/>
      <c r="R242" s="142"/>
      <c r="S242" s="142"/>
      <c r="T242" s="143"/>
      <c r="AT242" s="140" t="s">
        <v>179</v>
      </c>
      <c r="AU242" s="140" t="s">
        <v>78</v>
      </c>
      <c r="AV242" s="14" t="s">
        <v>78</v>
      </c>
      <c r="AW242" s="14" t="s">
        <v>30</v>
      </c>
      <c r="AX242" s="14" t="s">
        <v>68</v>
      </c>
      <c r="AY242" s="140" t="s">
        <v>168</v>
      </c>
    </row>
    <row r="243" spans="1:51" s="15" customFormat="1" ht="12">
      <c r="A243" s="316"/>
      <c r="B243" s="317"/>
      <c r="C243" s="316"/>
      <c r="D243" s="308" t="s">
        <v>179</v>
      </c>
      <c r="E243" s="318" t="s">
        <v>3</v>
      </c>
      <c r="F243" s="319" t="s">
        <v>186</v>
      </c>
      <c r="G243" s="316"/>
      <c r="H243" s="320">
        <v>31.6</v>
      </c>
      <c r="I243" s="269"/>
      <c r="J243" s="316"/>
      <c r="K243" s="316"/>
      <c r="L243" s="144"/>
      <c r="M243" s="146"/>
      <c r="N243" s="147"/>
      <c r="O243" s="147"/>
      <c r="P243" s="147"/>
      <c r="Q243" s="147"/>
      <c r="R243" s="147"/>
      <c r="S243" s="147"/>
      <c r="T243" s="148"/>
      <c r="AT243" s="145" t="s">
        <v>179</v>
      </c>
      <c r="AU243" s="145" t="s">
        <v>78</v>
      </c>
      <c r="AV243" s="15" t="s">
        <v>175</v>
      </c>
      <c r="AW243" s="15" t="s">
        <v>30</v>
      </c>
      <c r="AX243" s="15" t="s">
        <v>76</v>
      </c>
      <c r="AY243" s="145" t="s">
        <v>168</v>
      </c>
    </row>
    <row r="244" spans="1:63" s="12" customFormat="1" ht="22.9" customHeight="1">
      <c r="A244" s="291"/>
      <c r="B244" s="292"/>
      <c r="C244" s="291"/>
      <c r="D244" s="293" t="s">
        <v>67</v>
      </c>
      <c r="E244" s="296" t="s">
        <v>683</v>
      </c>
      <c r="F244" s="296" t="s">
        <v>684</v>
      </c>
      <c r="G244" s="291"/>
      <c r="H244" s="291"/>
      <c r="I244" s="271"/>
      <c r="J244" s="297">
        <f>BK244</f>
        <v>0</v>
      </c>
      <c r="K244" s="291"/>
      <c r="L244" s="118"/>
      <c r="M244" s="120"/>
      <c r="N244" s="121"/>
      <c r="O244" s="121"/>
      <c r="P244" s="122">
        <f>SUM(P245:P251)</f>
        <v>23.069200000000002</v>
      </c>
      <c r="Q244" s="121"/>
      <c r="R244" s="122">
        <f>SUM(R245:R251)</f>
        <v>0.0029960000000000004</v>
      </c>
      <c r="S244" s="121"/>
      <c r="T244" s="123">
        <f>SUM(T245:T251)</f>
        <v>0</v>
      </c>
      <c r="AR244" s="119" t="s">
        <v>76</v>
      </c>
      <c r="AT244" s="124" t="s">
        <v>67</v>
      </c>
      <c r="AU244" s="124" t="s">
        <v>76</v>
      </c>
      <c r="AY244" s="119" t="s">
        <v>168</v>
      </c>
      <c r="BK244" s="125">
        <f>SUM(BK245:BK251)</f>
        <v>0</v>
      </c>
    </row>
    <row r="245" spans="1:65" s="2" customFormat="1" ht="24.2" customHeight="1">
      <c r="A245" s="273"/>
      <c r="B245" s="276"/>
      <c r="C245" s="298" t="s">
        <v>398</v>
      </c>
      <c r="D245" s="298" t="s">
        <v>170</v>
      </c>
      <c r="E245" s="299" t="s">
        <v>685</v>
      </c>
      <c r="F245" s="300" t="s">
        <v>686</v>
      </c>
      <c r="G245" s="301" t="s">
        <v>263</v>
      </c>
      <c r="H245" s="302">
        <v>74.9</v>
      </c>
      <c r="I245" s="266"/>
      <c r="J245" s="303">
        <f>ROUND(I245*H245,2)</f>
        <v>0</v>
      </c>
      <c r="K245" s="300" t="s">
        <v>174</v>
      </c>
      <c r="L245" s="32"/>
      <c r="M245" s="126" t="s">
        <v>3</v>
      </c>
      <c r="N245" s="127" t="s">
        <v>39</v>
      </c>
      <c r="O245" s="128">
        <v>0.308</v>
      </c>
      <c r="P245" s="128">
        <f>O245*H245</f>
        <v>23.069200000000002</v>
      </c>
      <c r="Q245" s="128">
        <v>4E-05</v>
      </c>
      <c r="R245" s="128">
        <f>Q245*H245</f>
        <v>0.0029960000000000004</v>
      </c>
      <c r="S245" s="128">
        <v>0</v>
      </c>
      <c r="T245" s="129">
        <f>S245*H245</f>
        <v>0</v>
      </c>
      <c r="U245" s="31"/>
      <c r="V245" s="31"/>
      <c r="W245" s="31"/>
      <c r="X245" s="31"/>
      <c r="Y245" s="31"/>
      <c r="Z245" s="31"/>
      <c r="AA245" s="31"/>
      <c r="AB245" s="31"/>
      <c r="AC245" s="31"/>
      <c r="AD245" s="31"/>
      <c r="AE245" s="31"/>
      <c r="AR245" s="130" t="s">
        <v>175</v>
      </c>
      <c r="AT245" s="130" t="s">
        <v>170</v>
      </c>
      <c r="AU245" s="130" t="s">
        <v>78</v>
      </c>
      <c r="AY245" s="19" t="s">
        <v>168</v>
      </c>
      <c r="BE245" s="131">
        <f>IF(N245="základní",J245,0)</f>
        <v>0</v>
      </c>
      <c r="BF245" s="131">
        <f>IF(N245="snížená",J245,0)</f>
        <v>0</v>
      </c>
      <c r="BG245" s="131">
        <f>IF(N245="zákl. přenesená",J245,0)</f>
        <v>0</v>
      </c>
      <c r="BH245" s="131">
        <f>IF(N245="sníž. přenesená",J245,0)</f>
        <v>0</v>
      </c>
      <c r="BI245" s="131">
        <f>IF(N245="nulová",J245,0)</f>
        <v>0</v>
      </c>
      <c r="BJ245" s="19" t="s">
        <v>76</v>
      </c>
      <c r="BK245" s="131">
        <f>ROUND(I245*H245,2)</f>
        <v>0</v>
      </c>
      <c r="BL245" s="19" t="s">
        <v>175</v>
      </c>
      <c r="BM245" s="130" t="s">
        <v>3103</v>
      </c>
    </row>
    <row r="246" spans="1:47" s="2" customFormat="1" ht="12">
      <c r="A246" s="273"/>
      <c r="B246" s="276"/>
      <c r="C246" s="273"/>
      <c r="D246" s="304" t="s">
        <v>177</v>
      </c>
      <c r="E246" s="273"/>
      <c r="F246" s="305" t="s">
        <v>688</v>
      </c>
      <c r="G246" s="273"/>
      <c r="H246" s="273"/>
      <c r="I246" s="263"/>
      <c r="J246" s="273"/>
      <c r="K246" s="273"/>
      <c r="L246" s="32"/>
      <c r="M246" s="132"/>
      <c r="N246" s="133"/>
      <c r="O246" s="50"/>
      <c r="P246" s="50"/>
      <c r="Q246" s="50"/>
      <c r="R246" s="50"/>
      <c r="S246" s="50"/>
      <c r="T246" s="51"/>
      <c r="U246" s="31"/>
      <c r="V246" s="31"/>
      <c r="W246" s="31"/>
      <c r="X246" s="31"/>
      <c r="Y246" s="31"/>
      <c r="Z246" s="31"/>
      <c r="AA246" s="31"/>
      <c r="AB246" s="31"/>
      <c r="AC246" s="31"/>
      <c r="AD246" s="31"/>
      <c r="AE246" s="31"/>
      <c r="AT246" s="19" t="s">
        <v>177</v>
      </c>
      <c r="AU246" s="19" t="s">
        <v>78</v>
      </c>
    </row>
    <row r="247" spans="1:51" s="13" customFormat="1" ht="12">
      <c r="A247" s="306"/>
      <c r="B247" s="307"/>
      <c r="C247" s="306"/>
      <c r="D247" s="308" t="s">
        <v>179</v>
      </c>
      <c r="E247" s="309" t="s">
        <v>3</v>
      </c>
      <c r="F247" s="310" t="s">
        <v>1136</v>
      </c>
      <c r="G247" s="306"/>
      <c r="H247" s="309" t="s">
        <v>3</v>
      </c>
      <c r="I247" s="267"/>
      <c r="J247" s="306"/>
      <c r="K247" s="306"/>
      <c r="L247" s="134"/>
      <c r="M247" s="136"/>
      <c r="N247" s="137"/>
      <c r="O247" s="137"/>
      <c r="P247" s="137"/>
      <c r="Q247" s="137"/>
      <c r="R247" s="137"/>
      <c r="S247" s="137"/>
      <c r="T247" s="138"/>
      <c r="AT247" s="135" t="s">
        <v>179</v>
      </c>
      <c r="AU247" s="135" t="s">
        <v>78</v>
      </c>
      <c r="AV247" s="13" t="s">
        <v>76</v>
      </c>
      <c r="AW247" s="13" t="s">
        <v>30</v>
      </c>
      <c r="AX247" s="13" t="s">
        <v>68</v>
      </c>
      <c r="AY247" s="135" t="s">
        <v>168</v>
      </c>
    </row>
    <row r="248" spans="1:51" s="14" customFormat="1" ht="12">
      <c r="A248" s="311"/>
      <c r="B248" s="312"/>
      <c r="C248" s="311"/>
      <c r="D248" s="308" t="s">
        <v>179</v>
      </c>
      <c r="E248" s="313" t="s">
        <v>3</v>
      </c>
      <c r="F248" s="314" t="s">
        <v>3046</v>
      </c>
      <c r="G248" s="311"/>
      <c r="H248" s="315">
        <v>15.7</v>
      </c>
      <c r="I248" s="268"/>
      <c r="J248" s="311"/>
      <c r="K248" s="311"/>
      <c r="L248" s="139"/>
      <c r="M248" s="141"/>
      <c r="N248" s="142"/>
      <c r="O248" s="142"/>
      <c r="P248" s="142"/>
      <c r="Q248" s="142"/>
      <c r="R248" s="142"/>
      <c r="S248" s="142"/>
      <c r="T248" s="143"/>
      <c r="AT248" s="140" t="s">
        <v>179</v>
      </c>
      <c r="AU248" s="140" t="s">
        <v>78</v>
      </c>
      <c r="AV248" s="14" t="s">
        <v>78</v>
      </c>
      <c r="AW248" s="14" t="s">
        <v>30</v>
      </c>
      <c r="AX248" s="14" t="s">
        <v>68</v>
      </c>
      <c r="AY248" s="140" t="s">
        <v>168</v>
      </c>
    </row>
    <row r="249" spans="1:51" s="14" customFormat="1" ht="12">
      <c r="A249" s="311"/>
      <c r="B249" s="312"/>
      <c r="C249" s="311"/>
      <c r="D249" s="308" t="s">
        <v>179</v>
      </c>
      <c r="E249" s="313" t="s">
        <v>3</v>
      </c>
      <c r="F249" s="314" t="s">
        <v>3047</v>
      </c>
      <c r="G249" s="311"/>
      <c r="H249" s="315">
        <v>11.4</v>
      </c>
      <c r="I249" s="268"/>
      <c r="J249" s="311"/>
      <c r="K249" s="311"/>
      <c r="L249" s="139"/>
      <c r="M249" s="141"/>
      <c r="N249" s="142"/>
      <c r="O249" s="142"/>
      <c r="P249" s="142"/>
      <c r="Q249" s="142"/>
      <c r="R249" s="142"/>
      <c r="S249" s="142"/>
      <c r="T249" s="143"/>
      <c r="AT249" s="140" t="s">
        <v>179</v>
      </c>
      <c r="AU249" s="140" t="s">
        <v>78</v>
      </c>
      <c r="AV249" s="14" t="s">
        <v>78</v>
      </c>
      <c r="AW249" s="14" t="s">
        <v>30</v>
      </c>
      <c r="AX249" s="14" t="s">
        <v>68</v>
      </c>
      <c r="AY249" s="140" t="s">
        <v>168</v>
      </c>
    </row>
    <row r="250" spans="1:51" s="14" customFormat="1" ht="12">
      <c r="A250" s="311"/>
      <c r="B250" s="312"/>
      <c r="C250" s="311"/>
      <c r="D250" s="308" t="s">
        <v>179</v>
      </c>
      <c r="E250" s="313" t="s">
        <v>3</v>
      </c>
      <c r="F250" s="314" t="s">
        <v>3104</v>
      </c>
      <c r="G250" s="311"/>
      <c r="H250" s="315">
        <v>47.8</v>
      </c>
      <c r="I250" s="268"/>
      <c r="J250" s="311"/>
      <c r="K250" s="311"/>
      <c r="L250" s="139"/>
      <c r="M250" s="141"/>
      <c r="N250" s="142"/>
      <c r="O250" s="142"/>
      <c r="P250" s="142"/>
      <c r="Q250" s="142"/>
      <c r="R250" s="142"/>
      <c r="S250" s="142"/>
      <c r="T250" s="143"/>
      <c r="AT250" s="140" t="s">
        <v>179</v>
      </c>
      <c r="AU250" s="140" t="s">
        <v>78</v>
      </c>
      <c r="AV250" s="14" t="s">
        <v>78</v>
      </c>
      <c r="AW250" s="14" t="s">
        <v>30</v>
      </c>
      <c r="AX250" s="14" t="s">
        <v>68</v>
      </c>
      <c r="AY250" s="140" t="s">
        <v>168</v>
      </c>
    </row>
    <row r="251" spans="1:51" s="15" customFormat="1" ht="12">
      <c r="A251" s="316"/>
      <c r="B251" s="317"/>
      <c r="C251" s="316"/>
      <c r="D251" s="308" t="s">
        <v>179</v>
      </c>
      <c r="E251" s="318" t="s">
        <v>3</v>
      </c>
      <c r="F251" s="319" t="s">
        <v>186</v>
      </c>
      <c r="G251" s="316"/>
      <c r="H251" s="320">
        <v>74.9</v>
      </c>
      <c r="I251" s="269"/>
      <c r="J251" s="316"/>
      <c r="K251" s="316"/>
      <c r="L251" s="144"/>
      <c r="M251" s="146"/>
      <c r="N251" s="147"/>
      <c r="O251" s="147"/>
      <c r="P251" s="147"/>
      <c r="Q251" s="147"/>
      <c r="R251" s="147"/>
      <c r="S251" s="147"/>
      <c r="T251" s="148"/>
      <c r="AT251" s="145" t="s">
        <v>179</v>
      </c>
      <c r="AU251" s="145" t="s">
        <v>78</v>
      </c>
      <c r="AV251" s="15" t="s">
        <v>175</v>
      </c>
      <c r="AW251" s="15" t="s">
        <v>30</v>
      </c>
      <c r="AX251" s="15" t="s">
        <v>76</v>
      </c>
      <c r="AY251" s="145" t="s">
        <v>168</v>
      </c>
    </row>
    <row r="252" spans="1:63" s="12" customFormat="1" ht="22.9" customHeight="1">
      <c r="A252" s="291"/>
      <c r="B252" s="292"/>
      <c r="C252" s="291"/>
      <c r="D252" s="293" t="s">
        <v>67</v>
      </c>
      <c r="E252" s="296" t="s">
        <v>711</v>
      </c>
      <c r="F252" s="296" t="s">
        <v>712</v>
      </c>
      <c r="G252" s="291"/>
      <c r="H252" s="291"/>
      <c r="I252" s="271"/>
      <c r="J252" s="297">
        <f>BK252</f>
        <v>0</v>
      </c>
      <c r="K252" s="291"/>
      <c r="L252" s="118"/>
      <c r="M252" s="120"/>
      <c r="N252" s="121"/>
      <c r="O252" s="121"/>
      <c r="P252" s="122">
        <f>SUM(P253:P286)</f>
        <v>10.62148</v>
      </c>
      <c r="Q252" s="121"/>
      <c r="R252" s="122">
        <f>SUM(R253:R286)</f>
        <v>0</v>
      </c>
      <c r="S252" s="121"/>
      <c r="T252" s="123">
        <f>SUM(T253:T286)</f>
        <v>0.663</v>
      </c>
      <c r="AR252" s="119" t="s">
        <v>76</v>
      </c>
      <c r="AT252" s="124" t="s">
        <v>67</v>
      </c>
      <c r="AU252" s="124" t="s">
        <v>76</v>
      </c>
      <c r="AY252" s="119" t="s">
        <v>168</v>
      </c>
      <c r="BK252" s="125">
        <f>SUM(BK253:BK286)</f>
        <v>0</v>
      </c>
    </row>
    <row r="253" spans="1:65" s="2" customFormat="1" ht="24.2" customHeight="1">
      <c r="A253" s="273"/>
      <c r="B253" s="276"/>
      <c r="C253" s="298" t="s">
        <v>406</v>
      </c>
      <c r="D253" s="298" t="s">
        <v>170</v>
      </c>
      <c r="E253" s="299" t="s">
        <v>3105</v>
      </c>
      <c r="F253" s="300" t="s">
        <v>3106</v>
      </c>
      <c r="G253" s="301" t="s">
        <v>326</v>
      </c>
      <c r="H253" s="302">
        <v>2</v>
      </c>
      <c r="I253" s="266"/>
      <c r="J253" s="303">
        <f>ROUND(I253*H253,2)</f>
        <v>0</v>
      </c>
      <c r="K253" s="300" t="s">
        <v>174</v>
      </c>
      <c r="L253" s="32"/>
      <c r="M253" s="126" t="s">
        <v>3</v>
      </c>
      <c r="N253" s="127" t="s">
        <v>39</v>
      </c>
      <c r="O253" s="128">
        <v>1.087</v>
      </c>
      <c r="P253" s="128">
        <f>O253*H253</f>
        <v>2.174</v>
      </c>
      <c r="Q253" s="128">
        <v>0</v>
      </c>
      <c r="R253" s="128">
        <f>Q253*H253</f>
        <v>0</v>
      </c>
      <c r="S253" s="128">
        <v>0</v>
      </c>
      <c r="T253" s="129">
        <f>S253*H253</f>
        <v>0</v>
      </c>
      <c r="U253" s="31"/>
      <c r="V253" s="31"/>
      <c r="W253" s="31"/>
      <c r="X253" s="31"/>
      <c r="Y253" s="31"/>
      <c r="Z253" s="31"/>
      <c r="AA253" s="31"/>
      <c r="AB253" s="31"/>
      <c r="AC253" s="31"/>
      <c r="AD253" s="31"/>
      <c r="AE253" s="31"/>
      <c r="AR253" s="130" t="s">
        <v>175</v>
      </c>
      <c r="AT253" s="130" t="s">
        <v>170</v>
      </c>
      <c r="AU253" s="130" t="s">
        <v>78</v>
      </c>
      <c r="AY253" s="19" t="s">
        <v>168</v>
      </c>
      <c r="BE253" s="131">
        <f>IF(N253="základní",J253,0)</f>
        <v>0</v>
      </c>
      <c r="BF253" s="131">
        <f>IF(N253="snížená",J253,0)</f>
        <v>0</v>
      </c>
      <c r="BG253" s="131">
        <f>IF(N253="zákl. přenesená",J253,0)</f>
        <v>0</v>
      </c>
      <c r="BH253" s="131">
        <f>IF(N253="sníž. přenesená",J253,0)</f>
        <v>0</v>
      </c>
      <c r="BI253" s="131">
        <f>IF(N253="nulová",J253,0)</f>
        <v>0</v>
      </c>
      <c r="BJ253" s="19" t="s">
        <v>76</v>
      </c>
      <c r="BK253" s="131">
        <f>ROUND(I253*H253,2)</f>
        <v>0</v>
      </c>
      <c r="BL253" s="19" t="s">
        <v>175</v>
      </c>
      <c r="BM253" s="130" t="s">
        <v>3107</v>
      </c>
    </row>
    <row r="254" spans="1:47" s="2" customFormat="1" ht="12">
      <c r="A254" s="273"/>
      <c r="B254" s="276"/>
      <c r="C254" s="273"/>
      <c r="D254" s="304" t="s">
        <v>177</v>
      </c>
      <c r="E254" s="273"/>
      <c r="F254" s="305" t="s">
        <v>3108</v>
      </c>
      <c r="G254" s="273"/>
      <c r="H254" s="273"/>
      <c r="I254" s="263"/>
      <c r="J254" s="273"/>
      <c r="K254" s="273"/>
      <c r="L254" s="32"/>
      <c r="M254" s="132"/>
      <c r="N254" s="133"/>
      <c r="O254" s="50"/>
      <c r="P254" s="50"/>
      <c r="Q254" s="50"/>
      <c r="R254" s="50"/>
      <c r="S254" s="50"/>
      <c r="T254" s="51"/>
      <c r="U254" s="31"/>
      <c r="V254" s="31"/>
      <c r="W254" s="31"/>
      <c r="X254" s="31"/>
      <c r="Y254" s="31"/>
      <c r="Z254" s="31"/>
      <c r="AA254" s="31"/>
      <c r="AB254" s="31"/>
      <c r="AC254" s="31"/>
      <c r="AD254" s="31"/>
      <c r="AE254" s="31"/>
      <c r="AT254" s="19" t="s">
        <v>177</v>
      </c>
      <c r="AU254" s="19" t="s">
        <v>78</v>
      </c>
    </row>
    <row r="255" spans="1:51" s="13" customFormat="1" ht="12">
      <c r="A255" s="306"/>
      <c r="B255" s="307"/>
      <c r="C255" s="306"/>
      <c r="D255" s="308" t="s">
        <v>179</v>
      </c>
      <c r="E255" s="309" t="s">
        <v>3</v>
      </c>
      <c r="F255" s="310" t="s">
        <v>3109</v>
      </c>
      <c r="G255" s="306"/>
      <c r="H255" s="309" t="s">
        <v>3</v>
      </c>
      <c r="I255" s="267"/>
      <c r="J255" s="306"/>
      <c r="K255" s="306"/>
      <c r="L255" s="134"/>
      <c r="M255" s="136"/>
      <c r="N255" s="137"/>
      <c r="O255" s="137"/>
      <c r="P255" s="137"/>
      <c r="Q255" s="137"/>
      <c r="R255" s="137"/>
      <c r="S255" s="137"/>
      <c r="T255" s="138"/>
      <c r="AT255" s="135" t="s">
        <v>179</v>
      </c>
      <c r="AU255" s="135" t="s">
        <v>78</v>
      </c>
      <c r="AV255" s="13" t="s">
        <v>76</v>
      </c>
      <c r="AW255" s="13" t="s">
        <v>30</v>
      </c>
      <c r="AX255" s="13" t="s">
        <v>68</v>
      </c>
      <c r="AY255" s="135" t="s">
        <v>168</v>
      </c>
    </row>
    <row r="256" spans="1:51" s="13" customFormat="1" ht="12">
      <c r="A256" s="306"/>
      <c r="B256" s="307"/>
      <c r="C256" s="306"/>
      <c r="D256" s="308" t="s">
        <v>179</v>
      </c>
      <c r="E256" s="309" t="s">
        <v>3</v>
      </c>
      <c r="F256" s="310" t="s">
        <v>3110</v>
      </c>
      <c r="G256" s="306"/>
      <c r="H256" s="309" t="s">
        <v>3</v>
      </c>
      <c r="I256" s="267"/>
      <c r="J256" s="306"/>
      <c r="K256" s="306"/>
      <c r="L256" s="134"/>
      <c r="M256" s="136"/>
      <c r="N256" s="137"/>
      <c r="O256" s="137"/>
      <c r="P256" s="137"/>
      <c r="Q256" s="137"/>
      <c r="R256" s="137"/>
      <c r="S256" s="137"/>
      <c r="T256" s="138"/>
      <c r="AT256" s="135" t="s">
        <v>179</v>
      </c>
      <c r="AU256" s="135" t="s">
        <v>78</v>
      </c>
      <c r="AV256" s="13" t="s">
        <v>76</v>
      </c>
      <c r="AW256" s="13" t="s">
        <v>30</v>
      </c>
      <c r="AX256" s="13" t="s">
        <v>68</v>
      </c>
      <c r="AY256" s="135" t="s">
        <v>168</v>
      </c>
    </row>
    <row r="257" spans="1:51" s="14" customFormat="1" ht="12">
      <c r="A257" s="311"/>
      <c r="B257" s="312"/>
      <c r="C257" s="311"/>
      <c r="D257" s="308" t="s">
        <v>179</v>
      </c>
      <c r="E257" s="313" t="s">
        <v>3</v>
      </c>
      <c r="F257" s="314" t="s">
        <v>76</v>
      </c>
      <c r="G257" s="311"/>
      <c r="H257" s="315">
        <v>1</v>
      </c>
      <c r="I257" s="268"/>
      <c r="J257" s="311"/>
      <c r="K257" s="311"/>
      <c r="L257" s="139"/>
      <c r="M257" s="141"/>
      <c r="N257" s="142"/>
      <c r="O257" s="142"/>
      <c r="P257" s="142"/>
      <c r="Q257" s="142"/>
      <c r="R257" s="142"/>
      <c r="S257" s="142"/>
      <c r="T257" s="143"/>
      <c r="AT257" s="140" t="s">
        <v>179</v>
      </c>
      <c r="AU257" s="140" t="s">
        <v>78</v>
      </c>
      <c r="AV257" s="14" t="s">
        <v>78</v>
      </c>
      <c r="AW257" s="14" t="s">
        <v>30</v>
      </c>
      <c r="AX257" s="14" t="s">
        <v>68</v>
      </c>
      <c r="AY257" s="140" t="s">
        <v>168</v>
      </c>
    </row>
    <row r="258" spans="1:51" s="13" customFormat="1" ht="12">
      <c r="A258" s="306"/>
      <c r="B258" s="307"/>
      <c r="C258" s="306"/>
      <c r="D258" s="308" t="s">
        <v>179</v>
      </c>
      <c r="E258" s="309" t="s">
        <v>3</v>
      </c>
      <c r="F258" s="310" t="s">
        <v>3111</v>
      </c>
      <c r="G258" s="306"/>
      <c r="H258" s="309" t="s">
        <v>3</v>
      </c>
      <c r="I258" s="267"/>
      <c r="J258" s="306"/>
      <c r="K258" s="306"/>
      <c r="L258" s="134"/>
      <c r="M258" s="136"/>
      <c r="N258" s="137"/>
      <c r="O258" s="137"/>
      <c r="P258" s="137"/>
      <c r="Q258" s="137"/>
      <c r="R258" s="137"/>
      <c r="S258" s="137"/>
      <c r="T258" s="138"/>
      <c r="AT258" s="135" t="s">
        <v>179</v>
      </c>
      <c r="AU258" s="135" t="s">
        <v>78</v>
      </c>
      <c r="AV258" s="13" t="s">
        <v>76</v>
      </c>
      <c r="AW258" s="13" t="s">
        <v>30</v>
      </c>
      <c r="AX258" s="13" t="s">
        <v>68</v>
      </c>
      <c r="AY258" s="135" t="s">
        <v>168</v>
      </c>
    </row>
    <row r="259" spans="1:51" s="14" customFormat="1" ht="12">
      <c r="A259" s="311"/>
      <c r="B259" s="312"/>
      <c r="C259" s="311"/>
      <c r="D259" s="308" t="s">
        <v>179</v>
      </c>
      <c r="E259" s="313" t="s">
        <v>3</v>
      </c>
      <c r="F259" s="314" t="s">
        <v>76</v>
      </c>
      <c r="G259" s="311"/>
      <c r="H259" s="315">
        <v>1</v>
      </c>
      <c r="I259" s="268"/>
      <c r="J259" s="311"/>
      <c r="K259" s="311"/>
      <c r="L259" s="139"/>
      <c r="M259" s="141"/>
      <c r="N259" s="142"/>
      <c r="O259" s="142"/>
      <c r="P259" s="142"/>
      <c r="Q259" s="142"/>
      <c r="R259" s="142"/>
      <c r="S259" s="142"/>
      <c r="T259" s="143"/>
      <c r="AT259" s="140" t="s">
        <v>179</v>
      </c>
      <c r="AU259" s="140" t="s">
        <v>78</v>
      </c>
      <c r="AV259" s="14" t="s">
        <v>78</v>
      </c>
      <c r="AW259" s="14" t="s">
        <v>30</v>
      </c>
      <c r="AX259" s="14" t="s">
        <v>68</v>
      </c>
      <c r="AY259" s="140" t="s">
        <v>168</v>
      </c>
    </row>
    <row r="260" spans="1:51" s="15" customFormat="1" ht="12">
      <c r="A260" s="316"/>
      <c r="B260" s="317"/>
      <c r="C260" s="316"/>
      <c r="D260" s="308" t="s">
        <v>179</v>
      </c>
      <c r="E260" s="318" t="s">
        <v>3</v>
      </c>
      <c r="F260" s="319" t="s">
        <v>186</v>
      </c>
      <c r="G260" s="316"/>
      <c r="H260" s="320">
        <v>2</v>
      </c>
      <c r="I260" s="269"/>
      <c r="J260" s="316"/>
      <c r="K260" s="316"/>
      <c r="L260" s="144"/>
      <c r="M260" s="146"/>
      <c r="N260" s="147"/>
      <c r="O260" s="147"/>
      <c r="P260" s="147"/>
      <c r="Q260" s="147"/>
      <c r="R260" s="147"/>
      <c r="S260" s="147"/>
      <c r="T260" s="148"/>
      <c r="AT260" s="145" t="s">
        <v>179</v>
      </c>
      <c r="AU260" s="145" t="s">
        <v>78</v>
      </c>
      <c r="AV260" s="15" t="s">
        <v>175</v>
      </c>
      <c r="AW260" s="15" t="s">
        <v>30</v>
      </c>
      <c r="AX260" s="15" t="s">
        <v>76</v>
      </c>
      <c r="AY260" s="145" t="s">
        <v>168</v>
      </c>
    </row>
    <row r="261" spans="1:65" s="2" customFormat="1" ht="24.2" customHeight="1">
      <c r="A261" s="273"/>
      <c r="B261" s="276"/>
      <c r="C261" s="298" t="s">
        <v>412</v>
      </c>
      <c r="D261" s="298" t="s">
        <v>170</v>
      </c>
      <c r="E261" s="299" t="s">
        <v>3112</v>
      </c>
      <c r="F261" s="300" t="s">
        <v>3113</v>
      </c>
      <c r="G261" s="301" t="s">
        <v>263</v>
      </c>
      <c r="H261" s="302">
        <v>4.189</v>
      </c>
      <c r="I261" s="266"/>
      <c r="J261" s="303">
        <f>ROUND(I261*H261,2)</f>
        <v>0</v>
      </c>
      <c r="K261" s="300" t="s">
        <v>174</v>
      </c>
      <c r="L261" s="32"/>
      <c r="M261" s="126" t="s">
        <v>3</v>
      </c>
      <c r="N261" s="127" t="s">
        <v>39</v>
      </c>
      <c r="O261" s="128">
        <v>0.59</v>
      </c>
      <c r="P261" s="128">
        <f>O261*H261</f>
        <v>2.47151</v>
      </c>
      <c r="Q261" s="128">
        <v>0</v>
      </c>
      <c r="R261" s="128">
        <f>Q261*H261</f>
        <v>0</v>
      </c>
      <c r="S261" s="128">
        <v>0.059</v>
      </c>
      <c r="T261" s="129">
        <f>S261*H261</f>
        <v>0.24715099999999998</v>
      </c>
      <c r="U261" s="31"/>
      <c r="V261" s="31"/>
      <c r="W261" s="31"/>
      <c r="X261" s="31"/>
      <c r="Y261" s="31"/>
      <c r="Z261" s="31"/>
      <c r="AA261" s="31"/>
      <c r="AB261" s="31"/>
      <c r="AC261" s="31"/>
      <c r="AD261" s="31"/>
      <c r="AE261" s="31"/>
      <c r="AR261" s="130" t="s">
        <v>175</v>
      </c>
      <c r="AT261" s="130" t="s">
        <v>170</v>
      </c>
      <c r="AU261" s="130" t="s">
        <v>78</v>
      </c>
      <c r="AY261" s="19" t="s">
        <v>168</v>
      </c>
      <c r="BE261" s="131">
        <f>IF(N261="základní",J261,0)</f>
        <v>0</v>
      </c>
      <c r="BF261" s="131">
        <f>IF(N261="snížená",J261,0)</f>
        <v>0</v>
      </c>
      <c r="BG261" s="131">
        <f>IF(N261="zákl. přenesená",J261,0)</f>
        <v>0</v>
      </c>
      <c r="BH261" s="131">
        <f>IF(N261="sníž. přenesená",J261,0)</f>
        <v>0</v>
      </c>
      <c r="BI261" s="131">
        <f>IF(N261="nulová",J261,0)</f>
        <v>0</v>
      </c>
      <c r="BJ261" s="19" t="s">
        <v>76</v>
      </c>
      <c r="BK261" s="131">
        <f>ROUND(I261*H261,2)</f>
        <v>0</v>
      </c>
      <c r="BL261" s="19" t="s">
        <v>175</v>
      </c>
      <c r="BM261" s="130" t="s">
        <v>3114</v>
      </c>
    </row>
    <row r="262" spans="1:47" s="2" customFormat="1" ht="12">
      <c r="A262" s="273"/>
      <c r="B262" s="276"/>
      <c r="C262" s="273"/>
      <c r="D262" s="304" t="s">
        <v>177</v>
      </c>
      <c r="E262" s="273"/>
      <c r="F262" s="305" t="s">
        <v>3115</v>
      </c>
      <c r="G262" s="273"/>
      <c r="H262" s="273"/>
      <c r="I262" s="263"/>
      <c r="J262" s="273"/>
      <c r="K262" s="273"/>
      <c r="L262" s="32"/>
      <c r="M262" s="132"/>
      <c r="N262" s="133"/>
      <c r="O262" s="50"/>
      <c r="P262" s="50"/>
      <c r="Q262" s="50"/>
      <c r="R262" s="50"/>
      <c r="S262" s="50"/>
      <c r="T262" s="51"/>
      <c r="U262" s="31"/>
      <c r="V262" s="31"/>
      <c r="W262" s="31"/>
      <c r="X262" s="31"/>
      <c r="Y262" s="31"/>
      <c r="Z262" s="31"/>
      <c r="AA262" s="31"/>
      <c r="AB262" s="31"/>
      <c r="AC262" s="31"/>
      <c r="AD262" s="31"/>
      <c r="AE262" s="31"/>
      <c r="AT262" s="19" t="s">
        <v>177</v>
      </c>
      <c r="AU262" s="19" t="s">
        <v>78</v>
      </c>
    </row>
    <row r="263" spans="1:51" s="13" customFormat="1" ht="12">
      <c r="A263" s="306"/>
      <c r="B263" s="307"/>
      <c r="C263" s="306"/>
      <c r="D263" s="308" t="s">
        <v>179</v>
      </c>
      <c r="E263" s="309" t="s">
        <v>3</v>
      </c>
      <c r="F263" s="310" t="s">
        <v>1136</v>
      </c>
      <c r="G263" s="306"/>
      <c r="H263" s="309" t="s">
        <v>3</v>
      </c>
      <c r="I263" s="267"/>
      <c r="J263" s="306"/>
      <c r="K263" s="306"/>
      <c r="L263" s="134"/>
      <c r="M263" s="136"/>
      <c r="N263" s="137"/>
      <c r="O263" s="137"/>
      <c r="P263" s="137"/>
      <c r="Q263" s="137"/>
      <c r="R263" s="137"/>
      <c r="S263" s="137"/>
      <c r="T263" s="138"/>
      <c r="AT263" s="135" t="s">
        <v>179</v>
      </c>
      <c r="AU263" s="135" t="s">
        <v>78</v>
      </c>
      <c r="AV263" s="13" t="s">
        <v>76</v>
      </c>
      <c r="AW263" s="13" t="s">
        <v>30</v>
      </c>
      <c r="AX263" s="13" t="s">
        <v>68</v>
      </c>
      <c r="AY263" s="135" t="s">
        <v>168</v>
      </c>
    </row>
    <row r="264" spans="1:51" s="13" customFormat="1" ht="12">
      <c r="A264" s="306"/>
      <c r="B264" s="307"/>
      <c r="C264" s="306"/>
      <c r="D264" s="308" t="s">
        <v>179</v>
      </c>
      <c r="E264" s="309" t="s">
        <v>3</v>
      </c>
      <c r="F264" s="310" t="s">
        <v>3023</v>
      </c>
      <c r="G264" s="306"/>
      <c r="H264" s="309" t="s">
        <v>3</v>
      </c>
      <c r="I264" s="267"/>
      <c r="J264" s="306"/>
      <c r="K264" s="306"/>
      <c r="L264" s="134"/>
      <c r="M264" s="136"/>
      <c r="N264" s="137"/>
      <c r="O264" s="137"/>
      <c r="P264" s="137"/>
      <c r="Q264" s="137"/>
      <c r="R264" s="137"/>
      <c r="S264" s="137"/>
      <c r="T264" s="138"/>
      <c r="AT264" s="135" t="s">
        <v>179</v>
      </c>
      <c r="AU264" s="135" t="s">
        <v>78</v>
      </c>
      <c r="AV264" s="13" t="s">
        <v>76</v>
      </c>
      <c r="AW264" s="13" t="s">
        <v>30</v>
      </c>
      <c r="AX264" s="13" t="s">
        <v>68</v>
      </c>
      <c r="AY264" s="135" t="s">
        <v>168</v>
      </c>
    </row>
    <row r="265" spans="1:51" s="14" customFormat="1" ht="12">
      <c r="A265" s="311"/>
      <c r="B265" s="312"/>
      <c r="C265" s="311"/>
      <c r="D265" s="308" t="s">
        <v>179</v>
      </c>
      <c r="E265" s="313" t="s">
        <v>3</v>
      </c>
      <c r="F265" s="314" t="s">
        <v>3024</v>
      </c>
      <c r="G265" s="311"/>
      <c r="H265" s="315">
        <v>0.329</v>
      </c>
      <c r="I265" s="268"/>
      <c r="J265" s="311"/>
      <c r="K265" s="311"/>
      <c r="L265" s="139"/>
      <c r="M265" s="141"/>
      <c r="N265" s="142"/>
      <c r="O265" s="142"/>
      <c r="P265" s="142"/>
      <c r="Q265" s="142"/>
      <c r="R265" s="142"/>
      <c r="S265" s="142"/>
      <c r="T265" s="143"/>
      <c r="AT265" s="140" t="s">
        <v>179</v>
      </c>
      <c r="AU265" s="140" t="s">
        <v>78</v>
      </c>
      <c r="AV265" s="14" t="s">
        <v>78</v>
      </c>
      <c r="AW265" s="14" t="s">
        <v>30</v>
      </c>
      <c r="AX265" s="14" t="s">
        <v>68</v>
      </c>
      <c r="AY265" s="140" t="s">
        <v>168</v>
      </c>
    </row>
    <row r="266" spans="1:51" s="13" customFormat="1" ht="12">
      <c r="A266" s="306"/>
      <c r="B266" s="307"/>
      <c r="C266" s="306"/>
      <c r="D266" s="308" t="s">
        <v>179</v>
      </c>
      <c r="E266" s="309" t="s">
        <v>3</v>
      </c>
      <c r="F266" s="310" t="s">
        <v>3007</v>
      </c>
      <c r="G266" s="306"/>
      <c r="H266" s="309" t="s">
        <v>3</v>
      </c>
      <c r="I266" s="267"/>
      <c r="J266" s="306"/>
      <c r="K266" s="306"/>
      <c r="L266" s="134"/>
      <c r="M266" s="136"/>
      <c r="N266" s="137"/>
      <c r="O266" s="137"/>
      <c r="P266" s="137"/>
      <c r="Q266" s="137"/>
      <c r="R266" s="137"/>
      <c r="S266" s="137"/>
      <c r="T266" s="138"/>
      <c r="AT266" s="135" t="s">
        <v>179</v>
      </c>
      <c r="AU266" s="135" t="s">
        <v>78</v>
      </c>
      <c r="AV266" s="13" t="s">
        <v>76</v>
      </c>
      <c r="AW266" s="13" t="s">
        <v>30</v>
      </c>
      <c r="AX266" s="13" t="s">
        <v>68</v>
      </c>
      <c r="AY266" s="135" t="s">
        <v>168</v>
      </c>
    </row>
    <row r="267" spans="1:51" s="14" customFormat="1" ht="12">
      <c r="A267" s="311"/>
      <c r="B267" s="312"/>
      <c r="C267" s="311"/>
      <c r="D267" s="308" t="s">
        <v>179</v>
      </c>
      <c r="E267" s="313" t="s">
        <v>3</v>
      </c>
      <c r="F267" s="314" t="s">
        <v>3025</v>
      </c>
      <c r="G267" s="311"/>
      <c r="H267" s="315">
        <v>1.57</v>
      </c>
      <c r="I267" s="268"/>
      <c r="J267" s="311"/>
      <c r="K267" s="311"/>
      <c r="L267" s="139"/>
      <c r="M267" s="141"/>
      <c r="N267" s="142"/>
      <c r="O267" s="142"/>
      <c r="P267" s="142"/>
      <c r="Q267" s="142"/>
      <c r="R267" s="142"/>
      <c r="S267" s="142"/>
      <c r="T267" s="143"/>
      <c r="AT267" s="140" t="s">
        <v>179</v>
      </c>
      <c r="AU267" s="140" t="s">
        <v>78</v>
      </c>
      <c r="AV267" s="14" t="s">
        <v>78</v>
      </c>
      <c r="AW267" s="14" t="s">
        <v>30</v>
      </c>
      <c r="AX267" s="14" t="s">
        <v>68</v>
      </c>
      <c r="AY267" s="140" t="s">
        <v>168</v>
      </c>
    </row>
    <row r="268" spans="1:51" s="13" customFormat="1" ht="12">
      <c r="A268" s="306"/>
      <c r="B268" s="307"/>
      <c r="C268" s="306"/>
      <c r="D268" s="308" t="s">
        <v>179</v>
      </c>
      <c r="E268" s="309" t="s">
        <v>3</v>
      </c>
      <c r="F268" s="310" t="s">
        <v>3012</v>
      </c>
      <c r="G268" s="306"/>
      <c r="H268" s="309" t="s">
        <v>3</v>
      </c>
      <c r="I268" s="267"/>
      <c r="J268" s="306"/>
      <c r="K268" s="306"/>
      <c r="L268" s="134"/>
      <c r="M268" s="136"/>
      <c r="N268" s="137"/>
      <c r="O268" s="137"/>
      <c r="P268" s="137"/>
      <c r="Q268" s="137"/>
      <c r="R268" s="137"/>
      <c r="S268" s="137"/>
      <c r="T268" s="138"/>
      <c r="AT268" s="135" t="s">
        <v>179</v>
      </c>
      <c r="AU268" s="135" t="s">
        <v>78</v>
      </c>
      <c r="AV268" s="13" t="s">
        <v>76</v>
      </c>
      <c r="AW268" s="13" t="s">
        <v>30</v>
      </c>
      <c r="AX268" s="13" t="s">
        <v>68</v>
      </c>
      <c r="AY268" s="135" t="s">
        <v>168</v>
      </c>
    </row>
    <row r="269" spans="1:51" s="14" customFormat="1" ht="12">
      <c r="A269" s="311"/>
      <c r="B269" s="312"/>
      <c r="C269" s="311"/>
      <c r="D269" s="308" t="s">
        <v>179</v>
      </c>
      <c r="E269" s="313" t="s">
        <v>3</v>
      </c>
      <c r="F269" s="314" t="s">
        <v>3026</v>
      </c>
      <c r="G269" s="311"/>
      <c r="H269" s="315">
        <v>1.444</v>
      </c>
      <c r="I269" s="268"/>
      <c r="J269" s="311"/>
      <c r="K269" s="311"/>
      <c r="L269" s="139"/>
      <c r="M269" s="141"/>
      <c r="N269" s="142"/>
      <c r="O269" s="142"/>
      <c r="P269" s="142"/>
      <c r="Q269" s="142"/>
      <c r="R269" s="142"/>
      <c r="S269" s="142"/>
      <c r="T269" s="143"/>
      <c r="AT269" s="140" t="s">
        <v>179</v>
      </c>
      <c r="AU269" s="140" t="s">
        <v>78</v>
      </c>
      <c r="AV269" s="14" t="s">
        <v>78</v>
      </c>
      <c r="AW269" s="14" t="s">
        <v>30</v>
      </c>
      <c r="AX269" s="14" t="s">
        <v>68</v>
      </c>
      <c r="AY269" s="140" t="s">
        <v>168</v>
      </c>
    </row>
    <row r="270" spans="1:51" s="13" customFormat="1" ht="12">
      <c r="A270" s="306"/>
      <c r="B270" s="307"/>
      <c r="C270" s="306"/>
      <c r="D270" s="308" t="s">
        <v>179</v>
      </c>
      <c r="E270" s="309" t="s">
        <v>3</v>
      </c>
      <c r="F270" s="310" t="s">
        <v>3027</v>
      </c>
      <c r="G270" s="306"/>
      <c r="H270" s="309" t="s">
        <v>3</v>
      </c>
      <c r="I270" s="267"/>
      <c r="J270" s="306"/>
      <c r="K270" s="306"/>
      <c r="L270" s="134"/>
      <c r="M270" s="136"/>
      <c r="N270" s="137"/>
      <c r="O270" s="137"/>
      <c r="P270" s="137"/>
      <c r="Q270" s="137"/>
      <c r="R270" s="137"/>
      <c r="S270" s="137"/>
      <c r="T270" s="138"/>
      <c r="AT270" s="135" t="s">
        <v>179</v>
      </c>
      <c r="AU270" s="135" t="s">
        <v>78</v>
      </c>
      <c r="AV270" s="13" t="s">
        <v>76</v>
      </c>
      <c r="AW270" s="13" t="s">
        <v>30</v>
      </c>
      <c r="AX270" s="13" t="s">
        <v>68</v>
      </c>
      <c r="AY270" s="135" t="s">
        <v>168</v>
      </c>
    </row>
    <row r="271" spans="1:51" s="14" customFormat="1" ht="12">
      <c r="A271" s="311"/>
      <c r="B271" s="312"/>
      <c r="C271" s="311"/>
      <c r="D271" s="308" t="s">
        <v>179</v>
      </c>
      <c r="E271" s="313" t="s">
        <v>3</v>
      </c>
      <c r="F271" s="314" t="s">
        <v>3028</v>
      </c>
      <c r="G271" s="311"/>
      <c r="H271" s="315">
        <v>0.846</v>
      </c>
      <c r="I271" s="268"/>
      <c r="J271" s="311"/>
      <c r="K271" s="311"/>
      <c r="L271" s="139"/>
      <c r="M271" s="141"/>
      <c r="N271" s="142"/>
      <c r="O271" s="142"/>
      <c r="P271" s="142"/>
      <c r="Q271" s="142"/>
      <c r="R271" s="142"/>
      <c r="S271" s="142"/>
      <c r="T271" s="143"/>
      <c r="AT271" s="140" t="s">
        <v>179</v>
      </c>
      <c r="AU271" s="140" t="s">
        <v>78</v>
      </c>
      <c r="AV271" s="14" t="s">
        <v>78</v>
      </c>
      <c r="AW271" s="14" t="s">
        <v>30</v>
      </c>
      <c r="AX271" s="14" t="s">
        <v>68</v>
      </c>
      <c r="AY271" s="140" t="s">
        <v>168</v>
      </c>
    </row>
    <row r="272" spans="1:51" s="15" customFormat="1" ht="12">
      <c r="A272" s="316"/>
      <c r="B272" s="317"/>
      <c r="C272" s="316"/>
      <c r="D272" s="308" t="s">
        <v>179</v>
      </c>
      <c r="E272" s="318" t="s">
        <v>3</v>
      </c>
      <c r="F272" s="319" t="s">
        <v>186</v>
      </c>
      <c r="G272" s="316"/>
      <c r="H272" s="320">
        <v>4.189</v>
      </c>
      <c r="I272" s="269"/>
      <c r="J272" s="316"/>
      <c r="K272" s="316"/>
      <c r="L272" s="144"/>
      <c r="M272" s="146"/>
      <c r="N272" s="147"/>
      <c r="O272" s="147"/>
      <c r="P272" s="147"/>
      <c r="Q272" s="147"/>
      <c r="R272" s="147"/>
      <c r="S272" s="147"/>
      <c r="T272" s="148"/>
      <c r="AT272" s="145" t="s">
        <v>179</v>
      </c>
      <c r="AU272" s="145" t="s">
        <v>78</v>
      </c>
      <c r="AV272" s="15" t="s">
        <v>175</v>
      </c>
      <c r="AW272" s="15" t="s">
        <v>30</v>
      </c>
      <c r="AX272" s="15" t="s">
        <v>76</v>
      </c>
      <c r="AY272" s="145" t="s">
        <v>168</v>
      </c>
    </row>
    <row r="273" spans="1:65" s="2" customFormat="1" ht="21.75" customHeight="1">
      <c r="A273" s="273"/>
      <c r="B273" s="276"/>
      <c r="C273" s="298" t="s">
        <v>419</v>
      </c>
      <c r="D273" s="298" t="s">
        <v>170</v>
      </c>
      <c r="E273" s="299" t="s">
        <v>3116</v>
      </c>
      <c r="F273" s="300" t="s">
        <v>3117</v>
      </c>
      <c r="G273" s="301" t="s">
        <v>263</v>
      </c>
      <c r="H273" s="302">
        <v>4.277</v>
      </c>
      <c r="I273" s="266"/>
      <c r="J273" s="303">
        <f>ROUND(I273*H273,2)</f>
        <v>0</v>
      </c>
      <c r="K273" s="300" t="s">
        <v>174</v>
      </c>
      <c r="L273" s="32"/>
      <c r="M273" s="126" t="s">
        <v>3</v>
      </c>
      <c r="N273" s="127" t="s">
        <v>39</v>
      </c>
      <c r="O273" s="128">
        <v>0.91</v>
      </c>
      <c r="P273" s="128">
        <f>O273*H273</f>
        <v>3.8920700000000004</v>
      </c>
      <c r="Q273" s="128">
        <v>0</v>
      </c>
      <c r="R273" s="128">
        <f>Q273*H273</f>
        <v>0</v>
      </c>
      <c r="S273" s="128">
        <v>0.059</v>
      </c>
      <c r="T273" s="129">
        <f>S273*H273</f>
        <v>0.252343</v>
      </c>
      <c r="U273" s="31"/>
      <c r="V273" s="31"/>
      <c r="W273" s="31"/>
      <c r="X273" s="31"/>
      <c r="Y273" s="31"/>
      <c r="Z273" s="31"/>
      <c r="AA273" s="31"/>
      <c r="AB273" s="31"/>
      <c r="AC273" s="31"/>
      <c r="AD273" s="31"/>
      <c r="AE273" s="31"/>
      <c r="AR273" s="130" t="s">
        <v>175</v>
      </c>
      <c r="AT273" s="130" t="s">
        <v>170</v>
      </c>
      <c r="AU273" s="130" t="s">
        <v>78</v>
      </c>
      <c r="AY273" s="19" t="s">
        <v>168</v>
      </c>
      <c r="BE273" s="131">
        <f>IF(N273="základní",J273,0)</f>
        <v>0</v>
      </c>
      <c r="BF273" s="131">
        <f>IF(N273="snížená",J273,0)</f>
        <v>0</v>
      </c>
      <c r="BG273" s="131">
        <f>IF(N273="zákl. přenesená",J273,0)</f>
        <v>0</v>
      </c>
      <c r="BH273" s="131">
        <f>IF(N273="sníž. přenesená",J273,0)</f>
        <v>0</v>
      </c>
      <c r="BI273" s="131">
        <f>IF(N273="nulová",J273,0)</f>
        <v>0</v>
      </c>
      <c r="BJ273" s="19" t="s">
        <v>76</v>
      </c>
      <c r="BK273" s="131">
        <f>ROUND(I273*H273,2)</f>
        <v>0</v>
      </c>
      <c r="BL273" s="19" t="s">
        <v>175</v>
      </c>
      <c r="BM273" s="130" t="s">
        <v>3118</v>
      </c>
    </row>
    <row r="274" spans="1:47" s="2" customFormat="1" ht="12">
      <c r="A274" s="273"/>
      <c r="B274" s="276"/>
      <c r="C274" s="273"/>
      <c r="D274" s="304" t="s">
        <v>177</v>
      </c>
      <c r="E274" s="273"/>
      <c r="F274" s="305" t="s">
        <v>3119</v>
      </c>
      <c r="G274" s="273"/>
      <c r="H274" s="273"/>
      <c r="I274" s="263"/>
      <c r="J274" s="273"/>
      <c r="K274" s="273"/>
      <c r="L274" s="32"/>
      <c r="M274" s="132"/>
      <c r="N274" s="133"/>
      <c r="O274" s="50"/>
      <c r="P274" s="50"/>
      <c r="Q274" s="50"/>
      <c r="R274" s="50"/>
      <c r="S274" s="50"/>
      <c r="T274" s="51"/>
      <c r="U274" s="31"/>
      <c r="V274" s="31"/>
      <c r="W274" s="31"/>
      <c r="X274" s="31"/>
      <c r="Y274" s="31"/>
      <c r="Z274" s="31"/>
      <c r="AA274" s="31"/>
      <c r="AB274" s="31"/>
      <c r="AC274" s="31"/>
      <c r="AD274" s="31"/>
      <c r="AE274" s="31"/>
      <c r="AT274" s="19" t="s">
        <v>177</v>
      </c>
      <c r="AU274" s="19" t="s">
        <v>78</v>
      </c>
    </row>
    <row r="275" spans="1:51" s="13" customFormat="1" ht="12">
      <c r="A275" s="306"/>
      <c r="B275" s="307"/>
      <c r="C275" s="306"/>
      <c r="D275" s="308" t="s">
        <v>179</v>
      </c>
      <c r="E275" s="309" t="s">
        <v>3</v>
      </c>
      <c r="F275" s="310" t="s">
        <v>1136</v>
      </c>
      <c r="G275" s="306"/>
      <c r="H275" s="309" t="s">
        <v>3</v>
      </c>
      <c r="I275" s="267"/>
      <c r="J275" s="306"/>
      <c r="K275" s="306"/>
      <c r="L275" s="134"/>
      <c r="M275" s="136"/>
      <c r="N275" s="137"/>
      <c r="O275" s="137"/>
      <c r="P275" s="137"/>
      <c r="Q275" s="137"/>
      <c r="R275" s="137"/>
      <c r="S275" s="137"/>
      <c r="T275" s="138"/>
      <c r="AT275" s="135" t="s">
        <v>179</v>
      </c>
      <c r="AU275" s="135" t="s">
        <v>78</v>
      </c>
      <c r="AV275" s="13" t="s">
        <v>76</v>
      </c>
      <c r="AW275" s="13" t="s">
        <v>30</v>
      </c>
      <c r="AX275" s="13" t="s">
        <v>68</v>
      </c>
      <c r="AY275" s="135" t="s">
        <v>168</v>
      </c>
    </row>
    <row r="276" spans="1:51" s="13" customFormat="1" ht="12">
      <c r="A276" s="306"/>
      <c r="B276" s="307"/>
      <c r="C276" s="306"/>
      <c r="D276" s="308" t="s">
        <v>179</v>
      </c>
      <c r="E276" s="309" t="s">
        <v>3</v>
      </c>
      <c r="F276" s="310" t="s">
        <v>3001</v>
      </c>
      <c r="G276" s="306"/>
      <c r="H276" s="309" t="s">
        <v>3</v>
      </c>
      <c r="I276" s="267"/>
      <c r="J276" s="306"/>
      <c r="K276" s="306"/>
      <c r="L276" s="134"/>
      <c r="M276" s="136"/>
      <c r="N276" s="137"/>
      <c r="O276" s="137"/>
      <c r="P276" s="137"/>
      <c r="Q276" s="137"/>
      <c r="R276" s="137"/>
      <c r="S276" s="137"/>
      <c r="T276" s="138"/>
      <c r="AT276" s="135" t="s">
        <v>179</v>
      </c>
      <c r="AU276" s="135" t="s">
        <v>78</v>
      </c>
      <c r="AV276" s="13" t="s">
        <v>76</v>
      </c>
      <c r="AW276" s="13" t="s">
        <v>30</v>
      </c>
      <c r="AX276" s="13" t="s">
        <v>68</v>
      </c>
      <c r="AY276" s="135" t="s">
        <v>168</v>
      </c>
    </row>
    <row r="277" spans="1:51" s="14" customFormat="1" ht="12">
      <c r="A277" s="311"/>
      <c r="B277" s="312"/>
      <c r="C277" s="311"/>
      <c r="D277" s="308" t="s">
        <v>179</v>
      </c>
      <c r="E277" s="313" t="s">
        <v>3</v>
      </c>
      <c r="F277" s="314" t="s">
        <v>3120</v>
      </c>
      <c r="G277" s="311"/>
      <c r="H277" s="315">
        <v>1.661</v>
      </c>
      <c r="I277" s="268"/>
      <c r="J277" s="311"/>
      <c r="K277" s="311"/>
      <c r="L277" s="139"/>
      <c r="M277" s="141"/>
      <c r="N277" s="142"/>
      <c r="O277" s="142"/>
      <c r="P277" s="142"/>
      <c r="Q277" s="142"/>
      <c r="R277" s="142"/>
      <c r="S277" s="142"/>
      <c r="T277" s="143"/>
      <c r="AT277" s="140" t="s">
        <v>179</v>
      </c>
      <c r="AU277" s="140" t="s">
        <v>78</v>
      </c>
      <c r="AV277" s="14" t="s">
        <v>78</v>
      </c>
      <c r="AW277" s="14" t="s">
        <v>30</v>
      </c>
      <c r="AX277" s="14" t="s">
        <v>68</v>
      </c>
      <c r="AY277" s="140" t="s">
        <v>168</v>
      </c>
    </row>
    <row r="278" spans="1:51" s="14" customFormat="1" ht="12">
      <c r="A278" s="311"/>
      <c r="B278" s="312"/>
      <c r="C278" s="311"/>
      <c r="D278" s="308" t="s">
        <v>179</v>
      </c>
      <c r="E278" s="313" t="s">
        <v>3</v>
      </c>
      <c r="F278" s="314" t="s">
        <v>3121</v>
      </c>
      <c r="G278" s="311"/>
      <c r="H278" s="315">
        <v>1.626</v>
      </c>
      <c r="I278" s="268"/>
      <c r="J278" s="311"/>
      <c r="K278" s="311"/>
      <c r="L278" s="139"/>
      <c r="M278" s="141"/>
      <c r="N278" s="142"/>
      <c r="O278" s="142"/>
      <c r="P278" s="142"/>
      <c r="Q278" s="142"/>
      <c r="R278" s="142"/>
      <c r="S278" s="142"/>
      <c r="T278" s="143"/>
      <c r="AT278" s="140" t="s">
        <v>179</v>
      </c>
      <c r="AU278" s="140" t="s">
        <v>78</v>
      </c>
      <c r="AV278" s="14" t="s">
        <v>78</v>
      </c>
      <c r="AW278" s="14" t="s">
        <v>30</v>
      </c>
      <c r="AX278" s="14" t="s">
        <v>68</v>
      </c>
      <c r="AY278" s="140" t="s">
        <v>168</v>
      </c>
    </row>
    <row r="279" spans="1:51" s="13" customFormat="1" ht="12">
      <c r="A279" s="306"/>
      <c r="B279" s="307"/>
      <c r="C279" s="306"/>
      <c r="D279" s="308" t="s">
        <v>179</v>
      </c>
      <c r="E279" s="309" t="s">
        <v>3</v>
      </c>
      <c r="F279" s="310" t="s">
        <v>3122</v>
      </c>
      <c r="G279" s="306"/>
      <c r="H279" s="309" t="s">
        <v>3</v>
      </c>
      <c r="I279" s="267"/>
      <c r="J279" s="306"/>
      <c r="K279" s="306"/>
      <c r="L279" s="134"/>
      <c r="M279" s="136"/>
      <c r="N279" s="137"/>
      <c r="O279" s="137"/>
      <c r="P279" s="137"/>
      <c r="Q279" s="137"/>
      <c r="R279" s="137"/>
      <c r="S279" s="137"/>
      <c r="T279" s="138"/>
      <c r="AT279" s="135" t="s">
        <v>179</v>
      </c>
      <c r="AU279" s="135" t="s">
        <v>78</v>
      </c>
      <c r="AV279" s="13" t="s">
        <v>76</v>
      </c>
      <c r="AW279" s="13" t="s">
        <v>30</v>
      </c>
      <c r="AX279" s="13" t="s">
        <v>68</v>
      </c>
      <c r="AY279" s="135" t="s">
        <v>168</v>
      </c>
    </row>
    <row r="280" spans="1:51" s="14" customFormat="1" ht="12">
      <c r="A280" s="311"/>
      <c r="B280" s="312"/>
      <c r="C280" s="311"/>
      <c r="D280" s="308" t="s">
        <v>179</v>
      </c>
      <c r="E280" s="313" t="s">
        <v>3</v>
      </c>
      <c r="F280" s="314" t="s">
        <v>3123</v>
      </c>
      <c r="G280" s="311"/>
      <c r="H280" s="315">
        <v>0.99</v>
      </c>
      <c r="I280" s="268"/>
      <c r="J280" s="311"/>
      <c r="K280" s="311"/>
      <c r="L280" s="139"/>
      <c r="M280" s="141"/>
      <c r="N280" s="142"/>
      <c r="O280" s="142"/>
      <c r="P280" s="142"/>
      <c r="Q280" s="142"/>
      <c r="R280" s="142"/>
      <c r="S280" s="142"/>
      <c r="T280" s="143"/>
      <c r="AT280" s="140" t="s">
        <v>179</v>
      </c>
      <c r="AU280" s="140" t="s">
        <v>78</v>
      </c>
      <c r="AV280" s="14" t="s">
        <v>78</v>
      </c>
      <c r="AW280" s="14" t="s">
        <v>30</v>
      </c>
      <c r="AX280" s="14" t="s">
        <v>68</v>
      </c>
      <c r="AY280" s="140" t="s">
        <v>168</v>
      </c>
    </row>
    <row r="281" spans="1:51" s="15" customFormat="1" ht="12">
      <c r="A281" s="316"/>
      <c r="B281" s="317"/>
      <c r="C281" s="316"/>
      <c r="D281" s="308" t="s">
        <v>179</v>
      </c>
      <c r="E281" s="318" t="s">
        <v>3</v>
      </c>
      <c r="F281" s="319" t="s">
        <v>186</v>
      </c>
      <c r="G281" s="316"/>
      <c r="H281" s="320">
        <v>4.277</v>
      </c>
      <c r="I281" s="269"/>
      <c r="J281" s="316"/>
      <c r="K281" s="316"/>
      <c r="L281" s="144"/>
      <c r="M281" s="146"/>
      <c r="N281" s="147"/>
      <c r="O281" s="147"/>
      <c r="P281" s="147"/>
      <c r="Q281" s="147"/>
      <c r="R281" s="147"/>
      <c r="S281" s="147"/>
      <c r="T281" s="148"/>
      <c r="AT281" s="145" t="s">
        <v>179</v>
      </c>
      <c r="AU281" s="145" t="s">
        <v>78</v>
      </c>
      <c r="AV281" s="15" t="s">
        <v>175</v>
      </c>
      <c r="AW281" s="15" t="s">
        <v>30</v>
      </c>
      <c r="AX281" s="15" t="s">
        <v>76</v>
      </c>
      <c r="AY281" s="145" t="s">
        <v>168</v>
      </c>
    </row>
    <row r="282" spans="1:65" s="2" customFormat="1" ht="21.75" customHeight="1">
      <c r="A282" s="273"/>
      <c r="B282" s="276"/>
      <c r="C282" s="298" t="s">
        <v>424</v>
      </c>
      <c r="D282" s="298" t="s">
        <v>170</v>
      </c>
      <c r="E282" s="299" t="s">
        <v>3124</v>
      </c>
      <c r="F282" s="300" t="s">
        <v>3125</v>
      </c>
      <c r="G282" s="301" t="s">
        <v>263</v>
      </c>
      <c r="H282" s="302">
        <v>3.206</v>
      </c>
      <c r="I282" s="266"/>
      <c r="J282" s="303">
        <f>ROUND(I282*H282,2)</f>
        <v>0</v>
      </c>
      <c r="K282" s="300" t="s">
        <v>174</v>
      </c>
      <c r="L282" s="32"/>
      <c r="M282" s="126" t="s">
        <v>3</v>
      </c>
      <c r="N282" s="127" t="s">
        <v>39</v>
      </c>
      <c r="O282" s="128">
        <v>0.65</v>
      </c>
      <c r="P282" s="128">
        <f>O282*H282</f>
        <v>2.0839</v>
      </c>
      <c r="Q282" s="128">
        <v>0</v>
      </c>
      <c r="R282" s="128">
        <f>Q282*H282</f>
        <v>0</v>
      </c>
      <c r="S282" s="128">
        <v>0.051</v>
      </c>
      <c r="T282" s="129">
        <f>S282*H282</f>
        <v>0.16350599999999998</v>
      </c>
      <c r="U282" s="31"/>
      <c r="V282" s="31"/>
      <c r="W282" s="31"/>
      <c r="X282" s="31"/>
      <c r="Y282" s="31"/>
      <c r="Z282" s="31"/>
      <c r="AA282" s="31"/>
      <c r="AB282" s="31"/>
      <c r="AC282" s="31"/>
      <c r="AD282" s="31"/>
      <c r="AE282" s="31"/>
      <c r="AR282" s="130" t="s">
        <v>175</v>
      </c>
      <c r="AT282" s="130" t="s">
        <v>170</v>
      </c>
      <c r="AU282" s="130" t="s">
        <v>78</v>
      </c>
      <c r="AY282" s="19" t="s">
        <v>168</v>
      </c>
      <c r="BE282" s="131">
        <f>IF(N282="základní",J282,0)</f>
        <v>0</v>
      </c>
      <c r="BF282" s="131">
        <f>IF(N282="snížená",J282,0)</f>
        <v>0</v>
      </c>
      <c r="BG282" s="131">
        <f>IF(N282="zákl. přenesená",J282,0)</f>
        <v>0</v>
      </c>
      <c r="BH282" s="131">
        <f>IF(N282="sníž. přenesená",J282,0)</f>
        <v>0</v>
      </c>
      <c r="BI282" s="131">
        <f>IF(N282="nulová",J282,0)</f>
        <v>0</v>
      </c>
      <c r="BJ282" s="19" t="s">
        <v>76</v>
      </c>
      <c r="BK282" s="131">
        <f>ROUND(I282*H282,2)</f>
        <v>0</v>
      </c>
      <c r="BL282" s="19" t="s">
        <v>175</v>
      </c>
      <c r="BM282" s="130" t="s">
        <v>3126</v>
      </c>
    </row>
    <row r="283" spans="1:47" s="2" customFormat="1" ht="12">
      <c r="A283" s="273"/>
      <c r="B283" s="276"/>
      <c r="C283" s="273"/>
      <c r="D283" s="304" t="s">
        <v>177</v>
      </c>
      <c r="E283" s="273"/>
      <c r="F283" s="305" t="s">
        <v>3127</v>
      </c>
      <c r="G283" s="273"/>
      <c r="H283" s="273"/>
      <c r="I283" s="263"/>
      <c r="J283" s="273"/>
      <c r="K283" s="273"/>
      <c r="L283" s="32"/>
      <c r="M283" s="132"/>
      <c r="N283" s="133"/>
      <c r="O283" s="50"/>
      <c r="P283" s="50"/>
      <c r="Q283" s="50"/>
      <c r="R283" s="50"/>
      <c r="S283" s="50"/>
      <c r="T283" s="51"/>
      <c r="U283" s="31"/>
      <c r="V283" s="31"/>
      <c r="W283" s="31"/>
      <c r="X283" s="31"/>
      <c r="Y283" s="31"/>
      <c r="Z283" s="31"/>
      <c r="AA283" s="31"/>
      <c r="AB283" s="31"/>
      <c r="AC283" s="31"/>
      <c r="AD283" s="31"/>
      <c r="AE283" s="31"/>
      <c r="AT283" s="19" t="s">
        <v>177</v>
      </c>
      <c r="AU283" s="19" t="s">
        <v>78</v>
      </c>
    </row>
    <row r="284" spans="1:51" s="13" customFormat="1" ht="12">
      <c r="A284" s="306"/>
      <c r="B284" s="307"/>
      <c r="C284" s="306"/>
      <c r="D284" s="308" t="s">
        <v>179</v>
      </c>
      <c r="E284" s="309" t="s">
        <v>3</v>
      </c>
      <c r="F284" s="310" t="s">
        <v>1136</v>
      </c>
      <c r="G284" s="306"/>
      <c r="H284" s="309" t="s">
        <v>3</v>
      </c>
      <c r="I284" s="267"/>
      <c r="J284" s="306"/>
      <c r="K284" s="306"/>
      <c r="L284" s="134"/>
      <c r="M284" s="136"/>
      <c r="N284" s="137"/>
      <c r="O284" s="137"/>
      <c r="P284" s="137"/>
      <c r="Q284" s="137"/>
      <c r="R284" s="137"/>
      <c r="S284" s="137"/>
      <c r="T284" s="138"/>
      <c r="AT284" s="135" t="s">
        <v>179</v>
      </c>
      <c r="AU284" s="135" t="s">
        <v>78</v>
      </c>
      <c r="AV284" s="13" t="s">
        <v>76</v>
      </c>
      <c r="AW284" s="13" t="s">
        <v>30</v>
      </c>
      <c r="AX284" s="13" t="s">
        <v>68</v>
      </c>
      <c r="AY284" s="135" t="s">
        <v>168</v>
      </c>
    </row>
    <row r="285" spans="1:51" s="13" customFormat="1" ht="12">
      <c r="A285" s="306"/>
      <c r="B285" s="307"/>
      <c r="C285" s="306"/>
      <c r="D285" s="308" t="s">
        <v>179</v>
      </c>
      <c r="E285" s="309" t="s">
        <v>3</v>
      </c>
      <c r="F285" s="310" t="s">
        <v>3128</v>
      </c>
      <c r="G285" s="306"/>
      <c r="H285" s="309" t="s">
        <v>3</v>
      </c>
      <c r="I285" s="267"/>
      <c r="J285" s="306"/>
      <c r="K285" s="306"/>
      <c r="L285" s="134"/>
      <c r="M285" s="136"/>
      <c r="N285" s="137"/>
      <c r="O285" s="137"/>
      <c r="P285" s="137"/>
      <c r="Q285" s="137"/>
      <c r="R285" s="137"/>
      <c r="S285" s="137"/>
      <c r="T285" s="138"/>
      <c r="AT285" s="135" t="s">
        <v>179</v>
      </c>
      <c r="AU285" s="135" t="s">
        <v>78</v>
      </c>
      <c r="AV285" s="13" t="s">
        <v>76</v>
      </c>
      <c r="AW285" s="13" t="s">
        <v>30</v>
      </c>
      <c r="AX285" s="13" t="s">
        <v>68</v>
      </c>
      <c r="AY285" s="135" t="s">
        <v>168</v>
      </c>
    </row>
    <row r="286" spans="1:51" s="14" customFormat="1" ht="12">
      <c r="A286" s="311"/>
      <c r="B286" s="312"/>
      <c r="C286" s="311"/>
      <c r="D286" s="308" t="s">
        <v>179</v>
      </c>
      <c r="E286" s="313" t="s">
        <v>3</v>
      </c>
      <c r="F286" s="314" t="s">
        <v>3129</v>
      </c>
      <c r="G286" s="311"/>
      <c r="H286" s="315">
        <v>3.206</v>
      </c>
      <c r="I286" s="268"/>
      <c r="J286" s="311"/>
      <c r="K286" s="311"/>
      <c r="L286" s="139"/>
      <c r="M286" s="141"/>
      <c r="N286" s="142"/>
      <c r="O286" s="142"/>
      <c r="P286" s="142"/>
      <c r="Q286" s="142"/>
      <c r="R286" s="142"/>
      <c r="S286" s="142"/>
      <c r="T286" s="143"/>
      <c r="AT286" s="140" t="s">
        <v>179</v>
      </c>
      <c r="AU286" s="140" t="s">
        <v>78</v>
      </c>
      <c r="AV286" s="14" t="s">
        <v>78</v>
      </c>
      <c r="AW286" s="14" t="s">
        <v>30</v>
      </c>
      <c r="AX286" s="14" t="s">
        <v>76</v>
      </c>
      <c r="AY286" s="140" t="s">
        <v>168</v>
      </c>
    </row>
    <row r="287" spans="1:63" s="12" customFormat="1" ht="22.9" customHeight="1">
      <c r="A287" s="291"/>
      <c r="B287" s="292"/>
      <c r="C287" s="291"/>
      <c r="D287" s="293" t="s">
        <v>67</v>
      </c>
      <c r="E287" s="296" t="s">
        <v>929</v>
      </c>
      <c r="F287" s="296" t="s">
        <v>2592</v>
      </c>
      <c r="G287" s="291"/>
      <c r="H287" s="291"/>
      <c r="I287" s="271"/>
      <c r="J287" s="297">
        <f>BK287</f>
        <v>0</v>
      </c>
      <c r="K287" s="291"/>
      <c r="L287" s="118"/>
      <c r="M287" s="120"/>
      <c r="N287" s="121"/>
      <c r="O287" s="121"/>
      <c r="P287" s="122">
        <f>SUM(P288:P350)</f>
        <v>54.641670000000005</v>
      </c>
      <c r="Q287" s="121"/>
      <c r="R287" s="122">
        <f>SUM(R288:R350)</f>
        <v>0.07216</v>
      </c>
      <c r="S287" s="121"/>
      <c r="T287" s="123">
        <f>SUM(T288:T350)</f>
        <v>8.02007</v>
      </c>
      <c r="AR287" s="119" t="s">
        <v>76</v>
      </c>
      <c r="AT287" s="124" t="s">
        <v>67</v>
      </c>
      <c r="AU287" s="124" t="s">
        <v>76</v>
      </c>
      <c r="AY287" s="119" t="s">
        <v>168</v>
      </c>
      <c r="BK287" s="125">
        <f>SUM(BK288:BK350)</f>
        <v>0</v>
      </c>
    </row>
    <row r="288" spans="1:65" s="2" customFormat="1" ht="24.2" customHeight="1">
      <c r="A288" s="273"/>
      <c r="B288" s="276"/>
      <c r="C288" s="298" t="s">
        <v>433</v>
      </c>
      <c r="D288" s="298" t="s">
        <v>170</v>
      </c>
      <c r="E288" s="299" t="s">
        <v>3130</v>
      </c>
      <c r="F288" s="300" t="s">
        <v>3131</v>
      </c>
      <c r="G288" s="301" t="s">
        <v>173</v>
      </c>
      <c r="H288" s="302">
        <v>0.181</v>
      </c>
      <c r="I288" s="266"/>
      <c r="J288" s="303">
        <f>ROUND(I288*H288,2)</f>
        <v>0</v>
      </c>
      <c r="K288" s="300" t="s">
        <v>174</v>
      </c>
      <c r="L288" s="32"/>
      <c r="M288" s="126" t="s">
        <v>3</v>
      </c>
      <c r="N288" s="127" t="s">
        <v>39</v>
      </c>
      <c r="O288" s="128">
        <v>5.796</v>
      </c>
      <c r="P288" s="128">
        <f>O288*H288</f>
        <v>1.0490760000000001</v>
      </c>
      <c r="Q288" s="128">
        <v>0</v>
      </c>
      <c r="R288" s="128">
        <f>Q288*H288</f>
        <v>0</v>
      </c>
      <c r="S288" s="128">
        <v>1.8</v>
      </c>
      <c r="T288" s="129">
        <f>S288*H288</f>
        <v>0.3258</v>
      </c>
      <c r="U288" s="31"/>
      <c r="V288" s="31"/>
      <c r="W288" s="31"/>
      <c r="X288" s="31"/>
      <c r="Y288" s="31"/>
      <c r="Z288" s="31"/>
      <c r="AA288" s="31"/>
      <c r="AB288" s="31"/>
      <c r="AC288" s="31"/>
      <c r="AD288" s="31"/>
      <c r="AE288" s="31"/>
      <c r="AR288" s="130" t="s">
        <v>175</v>
      </c>
      <c r="AT288" s="130" t="s">
        <v>170</v>
      </c>
      <c r="AU288" s="130" t="s">
        <v>78</v>
      </c>
      <c r="AY288" s="19" t="s">
        <v>168</v>
      </c>
      <c r="BE288" s="131">
        <f>IF(N288="základní",J288,0)</f>
        <v>0</v>
      </c>
      <c r="BF288" s="131">
        <f>IF(N288="snížená",J288,0)</f>
        <v>0</v>
      </c>
      <c r="BG288" s="131">
        <f>IF(N288="zákl. přenesená",J288,0)</f>
        <v>0</v>
      </c>
      <c r="BH288" s="131">
        <f>IF(N288="sníž. přenesená",J288,0)</f>
        <v>0</v>
      </c>
      <c r="BI288" s="131">
        <f>IF(N288="nulová",J288,0)</f>
        <v>0</v>
      </c>
      <c r="BJ288" s="19" t="s">
        <v>76</v>
      </c>
      <c r="BK288" s="131">
        <f>ROUND(I288*H288,2)</f>
        <v>0</v>
      </c>
      <c r="BL288" s="19" t="s">
        <v>175</v>
      </c>
      <c r="BM288" s="130" t="s">
        <v>3132</v>
      </c>
    </row>
    <row r="289" spans="1:47" s="2" customFormat="1" ht="12">
      <c r="A289" s="273"/>
      <c r="B289" s="276"/>
      <c r="C289" s="273"/>
      <c r="D289" s="304" t="s">
        <v>177</v>
      </c>
      <c r="E289" s="273"/>
      <c r="F289" s="305" t="s">
        <v>3133</v>
      </c>
      <c r="G289" s="273"/>
      <c r="H289" s="273"/>
      <c r="I289" s="263"/>
      <c r="J289" s="273"/>
      <c r="K289" s="273"/>
      <c r="L289" s="32"/>
      <c r="M289" s="132"/>
      <c r="N289" s="133"/>
      <c r="O289" s="50"/>
      <c r="P289" s="50"/>
      <c r="Q289" s="50"/>
      <c r="R289" s="50"/>
      <c r="S289" s="50"/>
      <c r="T289" s="51"/>
      <c r="U289" s="31"/>
      <c r="V289" s="31"/>
      <c r="W289" s="31"/>
      <c r="X289" s="31"/>
      <c r="Y289" s="31"/>
      <c r="Z289" s="31"/>
      <c r="AA289" s="31"/>
      <c r="AB289" s="31"/>
      <c r="AC289" s="31"/>
      <c r="AD289" s="31"/>
      <c r="AE289" s="31"/>
      <c r="AT289" s="19" t="s">
        <v>177</v>
      </c>
      <c r="AU289" s="19" t="s">
        <v>78</v>
      </c>
    </row>
    <row r="290" spans="1:51" s="13" customFormat="1" ht="12">
      <c r="A290" s="306"/>
      <c r="B290" s="307"/>
      <c r="C290" s="306"/>
      <c r="D290" s="308" t="s">
        <v>179</v>
      </c>
      <c r="E290" s="309" t="s">
        <v>3</v>
      </c>
      <c r="F290" s="310" t="s">
        <v>1136</v>
      </c>
      <c r="G290" s="306"/>
      <c r="H290" s="309" t="s">
        <v>3</v>
      </c>
      <c r="I290" s="267"/>
      <c r="J290" s="306"/>
      <c r="K290" s="306"/>
      <c r="L290" s="134"/>
      <c r="M290" s="136"/>
      <c r="N290" s="137"/>
      <c r="O290" s="137"/>
      <c r="P290" s="137"/>
      <c r="Q290" s="137"/>
      <c r="R290" s="137"/>
      <c r="S290" s="137"/>
      <c r="T290" s="138"/>
      <c r="AT290" s="135" t="s">
        <v>179</v>
      </c>
      <c r="AU290" s="135" t="s">
        <v>78</v>
      </c>
      <c r="AV290" s="13" t="s">
        <v>76</v>
      </c>
      <c r="AW290" s="13" t="s">
        <v>30</v>
      </c>
      <c r="AX290" s="13" t="s">
        <v>68</v>
      </c>
      <c r="AY290" s="135" t="s">
        <v>168</v>
      </c>
    </row>
    <row r="291" spans="1:51" s="13" customFormat="1" ht="12">
      <c r="A291" s="306"/>
      <c r="B291" s="307"/>
      <c r="C291" s="306"/>
      <c r="D291" s="308" t="s">
        <v>179</v>
      </c>
      <c r="E291" s="309" t="s">
        <v>3</v>
      </c>
      <c r="F291" s="310" t="s">
        <v>3134</v>
      </c>
      <c r="G291" s="306"/>
      <c r="H291" s="309" t="s">
        <v>3</v>
      </c>
      <c r="I291" s="267"/>
      <c r="J291" s="306"/>
      <c r="K291" s="306"/>
      <c r="L291" s="134"/>
      <c r="M291" s="136"/>
      <c r="N291" s="137"/>
      <c r="O291" s="137"/>
      <c r="P291" s="137"/>
      <c r="Q291" s="137"/>
      <c r="R291" s="137"/>
      <c r="S291" s="137"/>
      <c r="T291" s="138"/>
      <c r="AT291" s="135" t="s">
        <v>179</v>
      </c>
      <c r="AU291" s="135" t="s">
        <v>78</v>
      </c>
      <c r="AV291" s="13" t="s">
        <v>76</v>
      </c>
      <c r="AW291" s="13" t="s">
        <v>30</v>
      </c>
      <c r="AX291" s="13" t="s">
        <v>68</v>
      </c>
      <c r="AY291" s="135" t="s">
        <v>168</v>
      </c>
    </row>
    <row r="292" spans="1:51" s="14" customFormat="1" ht="12">
      <c r="A292" s="311"/>
      <c r="B292" s="312"/>
      <c r="C292" s="311"/>
      <c r="D292" s="308" t="s">
        <v>179</v>
      </c>
      <c r="E292" s="313" t="s">
        <v>3</v>
      </c>
      <c r="F292" s="314" t="s">
        <v>3135</v>
      </c>
      <c r="G292" s="311"/>
      <c r="H292" s="315">
        <v>0.181</v>
      </c>
      <c r="I292" s="268"/>
      <c r="J292" s="311"/>
      <c r="K292" s="311"/>
      <c r="L292" s="139"/>
      <c r="M292" s="141"/>
      <c r="N292" s="142"/>
      <c r="O292" s="142"/>
      <c r="P292" s="142"/>
      <c r="Q292" s="142"/>
      <c r="R292" s="142"/>
      <c r="S292" s="142"/>
      <c r="T292" s="143"/>
      <c r="AT292" s="140" t="s">
        <v>179</v>
      </c>
      <c r="AU292" s="140" t="s">
        <v>78</v>
      </c>
      <c r="AV292" s="14" t="s">
        <v>78</v>
      </c>
      <c r="AW292" s="14" t="s">
        <v>30</v>
      </c>
      <c r="AX292" s="14" t="s">
        <v>68</v>
      </c>
      <c r="AY292" s="140" t="s">
        <v>168</v>
      </c>
    </row>
    <row r="293" spans="1:51" s="15" customFormat="1" ht="12">
      <c r="A293" s="316"/>
      <c r="B293" s="317"/>
      <c r="C293" s="316"/>
      <c r="D293" s="308" t="s">
        <v>179</v>
      </c>
      <c r="E293" s="318" t="s">
        <v>3</v>
      </c>
      <c r="F293" s="319" t="s">
        <v>186</v>
      </c>
      <c r="G293" s="316"/>
      <c r="H293" s="320">
        <v>0.181</v>
      </c>
      <c r="I293" s="269"/>
      <c r="J293" s="316"/>
      <c r="K293" s="316"/>
      <c r="L293" s="144"/>
      <c r="M293" s="146"/>
      <c r="N293" s="147"/>
      <c r="O293" s="147"/>
      <c r="P293" s="147"/>
      <c r="Q293" s="147"/>
      <c r="R293" s="147"/>
      <c r="S293" s="147"/>
      <c r="T293" s="148"/>
      <c r="AT293" s="145" t="s">
        <v>179</v>
      </c>
      <c r="AU293" s="145" t="s">
        <v>78</v>
      </c>
      <c r="AV293" s="15" t="s">
        <v>175</v>
      </c>
      <c r="AW293" s="15" t="s">
        <v>30</v>
      </c>
      <c r="AX293" s="15" t="s">
        <v>76</v>
      </c>
      <c r="AY293" s="145" t="s">
        <v>168</v>
      </c>
    </row>
    <row r="294" spans="1:65" s="2" customFormat="1" ht="24.2" customHeight="1">
      <c r="A294" s="273"/>
      <c r="B294" s="276"/>
      <c r="C294" s="298" t="s">
        <v>440</v>
      </c>
      <c r="D294" s="298" t="s">
        <v>170</v>
      </c>
      <c r="E294" s="299" t="s">
        <v>3136</v>
      </c>
      <c r="F294" s="300" t="s">
        <v>3137</v>
      </c>
      <c r="G294" s="301" t="s">
        <v>173</v>
      </c>
      <c r="H294" s="302">
        <v>2.758</v>
      </c>
      <c r="I294" s="266"/>
      <c r="J294" s="303">
        <f>ROUND(I294*H294,2)</f>
        <v>0</v>
      </c>
      <c r="K294" s="300" t="s">
        <v>174</v>
      </c>
      <c r="L294" s="32"/>
      <c r="M294" s="126" t="s">
        <v>3</v>
      </c>
      <c r="N294" s="127" t="s">
        <v>39</v>
      </c>
      <c r="O294" s="128">
        <v>3.608</v>
      </c>
      <c r="P294" s="128">
        <f>O294*H294</f>
        <v>9.950864000000001</v>
      </c>
      <c r="Q294" s="128">
        <v>0</v>
      </c>
      <c r="R294" s="128">
        <f>Q294*H294</f>
        <v>0</v>
      </c>
      <c r="S294" s="128">
        <v>1.8</v>
      </c>
      <c r="T294" s="129">
        <f>S294*H294</f>
        <v>4.9644</v>
      </c>
      <c r="U294" s="31"/>
      <c r="V294" s="31"/>
      <c r="W294" s="31"/>
      <c r="X294" s="31"/>
      <c r="Y294" s="31"/>
      <c r="Z294" s="31"/>
      <c r="AA294" s="31"/>
      <c r="AB294" s="31"/>
      <c r="AC294" s="31"/>
      <c r="AD294" s="31"/>
      <c r="AE294" s="31"/>
      <c r="AR294" s="130" t="s">
        <v>175</v>
      </c>
      <c r="AT294" s="130" t="s">
        <v>170</v>
      </c>
      <c r="AU294" s="130" t="s">
        <v>78</v>
      </c>
      <c r="AY294" s="19" t="s">
        <v>168</v>
      </c>
      <c r="BE294" s="131">
        <f>IF(N294="základní",J294,0)</f>
        <v>0</v>
      </c>
      <c r="BF294" s="131">
        <f>IF(N294="snížená",J294,0)</f>
        <v>0</v>
      </c>
      <c r="BG294" s="131">
        <f>IF(N294="zákl. přenesená",J294,0)</f>
        <v>0</v>
      </c>
      <c r="BH294" s="131">
        <f>IF(N294="sníž. přenesená",J294,0)</f>
        <v>0</v>
      </c>
      <c r="BI294" s="131">
        <f>IF(N294="nulová",J294,0)</f>
        <v>0</v>
      </c>
      <c r="BJ294" s="19" t="s">
        <v>76</v>
      </c>
      <c r="BK294" s="131">
        <f>ROUND(I294*H294,2)</f>
        <v>0</v>
      </c>
      <c r="BL294" s="19" t="s">
        <v>175</v>
      </c>
      <c r="BM294" s="130" t="s">
        <v>3138</v>
      </c>
    </row>
    <row r="295" spans="1:47" s="2" customFormat="1" ht="12">
      <c r="A295" s="273"/>
      <c r="B295" s="276"/>
      <c r="C295" s="273"/>
      <c r="D295" s="304" t="s">
        <v>177</v>
      </c>
      <c r="E295" s="273"/>
      <c r="F295" s="305" t="s">
        <v>3139</v>
      </c>
      <c r="G295" s="273"/>
      <c r="H295" s="273"/>
      <c r="I295" s="263"/>
      <c r="J295" s="273"/>
      <c r="K295" s="273"/>
      <c r="L295" s="32"/>
      <c r="M295" s="132"/>
      <c r="N295" s="133"/>
      <c r="O295" s="50"/>
      <c r="P295" s="50"/>
      <c r="Q295" s="50"/>
      <c r="R295" s="50"/>
      <c r="S295" s="50"/>
      <c r="T295" s="51"/>
      <c r="U295" s="31"/>
      <c r="V295" s="31"/>
      <c r="W295" s="31"/>
      <c r="X295" s="31"/>
      <c r="Y295" s="31"/>
      <c r="Z295" s="31"/>
      <c r="AA295" s="31"/>
      <c r="AB295" s="31"/>
      <c r="AC295" s="31"/>
      <c r="AD295" s="31"/>
      <c r="AE295" s="31"/>
      <c r="AT295" s="19" t="s">
        <v>177</v>
      </c>
      <c r="AU295" s="19" t="s">
        <v>78</v>
      </c>
    </row>
    <row r="296" spans="1:51" s="13" customFormat="1" ht="12">
      <c r="A296" s="306"/>
      <c r="B296" s="307"/>
      <c r="C296" s="306"/>
      <c r="D296" s="308" t="s">
        <v>179</v>
      </c>
      <c r="E296" s="309" t="s">
        <v>3</v>
      </c>
      <c r="F296" s="310" t="s">
        <v>1136</v>
      </c>
      <c r="G296" s="306"/>
      <c r="H296" s="309" t="s">
        <v>3</v>
      </c>
      <c r="I296" s="267"/>
      <c r="J296" s="306"/>
      <c r="K296" s="306"/>
      <c r="L296" s="134"/>
      <c r="M296" s="136"/>
      <c r="N296" s="137"/>
      <c r="O296" s="137"/>
      <c r="P296" s="137"/>
      <c r="Q296" s="137"/>
      <c r="R296" s="137"/>
      <c r="S296" s="137"/>
      <c r="T296" s="138"/>
      <c r="AT296" s="135" t="s">
        <v>179</v>
      </c>
      <c r="AU296" s="135" t="s">
        <v>78</v>
      </c>
      <c r="AV296" s="13" t="s">
        <v>76</v>
      </c>
      <c r="AW296" s="13" t="s">
        <v>30</v>
      </c>
      <c r="AX296" s="13" t="s">
        <v>68</v>
      </c>
      <c r="AY296" s="135" t="s">
        <v>168</v>
      </c>
    </row>
    <row r="297" spans="1:51" s="13" customFormat="1" ht="12">
      <c r="A297" s="306"/>
      <c r="B297" s="307"/>
      <c r="C297" s="306"/>
      <c r="D297" s="308" t="s">
        <v>179</v>
      </c>
      <c r="E297" s="309" t="s">
        <v>3</v>
      </c>
      <c r="F297" s="310" t="s">
        <v>3140</v>
      </c>
      <c r="G297" s="306"/>
      <c r="H297" s="309" t="s">
        <v>3</v>
      </c>
      <c r="I297" s="267"/>
      <c r="J297" s="306"/>
      <c r="K297" s="306"/>
      <c r="L297" s="134"/>
      <c r="M297" s="136"/>
      <c r="N297" s="137"/>
      <c r="O297" s="137"/>
      <c r="P297" s="137"/>
      <c r="Q297" s="137"/>
      <c r="R297" s="137"/>
      <c r="S297" s="137"/>
      <c r="T297" s="138"/>
      <c r="AT297" s="135" t="s">
        <v>179</v>
      </c>
      <c r="AU297" s="135" t="s">
        <v>78</v>
      </c>
      <c r="AV297" s="13" t="s">
        <v>76</v>
      </c>
      <c r="AW297" s="13" t="s">
        <v>30</v>
      </c>
      <c r="AX297" s="13" t="s">
        <v>68</v>
      </c>
      <c r="AY297" s="135" t="s">
        <v>168</v>
      </c>
    </row>
    <row r="298" spans="1:51" s="14" customFormat="1" ht="12">
      <c r="A298" s="311"/>
      <c r="B298" s="312"/>
      <c r="C298" s="311"/>
      <c r="D298" s="308" t="s">
        <v>179</v>
      </c>
      <c r="E298" s="313" t="s">
        <v>3</v>
      </c>
      <c r="F298" s="314" t="s">
        <v>3141</v>
      </c>
      <c r="G298" s="311"/>
      <c r="H298" s="315">
        <v>0.706</v>
      </c>
      <c r="I298" s="268"/>
      <c r="J298" s="311"/>
      <c r="K298" s="311"/>
      <c r="L298" s="139"/>
      <c r="M298" s="141"/>
      <c r="N298" s="142"/>
      <c r="O298" s="142"/>
      <c r="P298" s="142"/>
      <c r="Q298" s="142"/>
      <c r="R298" s="142"/>
      <c r="S298" s="142"/>
      <c r="T298" s="143"/>
      <c r="AT298" s="140" t="s">
        <v>179</v>
      </c>
      <c r="AU298" s="140" t="s">
        <v>78</v>
      </c>
      <c r="AV298" s="14" t="s">
        <v>78</v>
      </c>
      <c r="AW298" s="14" t="s">
        <v>30</v>
      </c>
      <c r="AX298" s="14" t="s">
        <v>68</v>
      </c>
      <c r="AY298" s="140" t="s">
        <v>168</v>
      </c>
    </row>
    <row r="299" spans="1:51" s="13" customFormat="1" ht="12">
      <c r="A299" s="306"/>
      <c r="B299" s="307"/>
      <c r="C299" s="306"/>
      <c r="D299" s="308" t="s">
        <v>179</v>
      </c>
      <c r="E299" s="309" t="s">
        <v>3</v>
      </c>
      <c r="F299" s="310" t="s">
        <v>3012</v>
      </c>
      <c r="G299" s="306"/>
      <c r="H299" s="309" t="s">
        <v>3</v>
      </c>
      <c r="I299" s="267"/>
      <c r="J299" s="306"/>
      <c r="K299" s="306"/>
      <c r="L299" s="134"/>
      <c r="M299" s="136"/>
      <c r="N299" s="137"/>
      <c r="O299" s="137"/>
      <c r="P299" s="137"/>
      <c r="Q299" s="137"/>
      <c r="R299" s="137"/>
      <c r="S299" s="137"/>
      <c r="T299" s="138"/>
      <c r="AT299" s="135" t="s">
        <v>179</v>
      </c>
      <c r="AU299" s="135" t="s">
        <v>78</v>
      </c>
      <c r="AV299" s="13" t="s">
        <v>76</v>
      </c>
      <c r="AW299" s="13" t="s">
        <v>30</v>
      </c>
      <c r="AX299" s="13" t="s">
        <v>68</v>
      </c>
      <c r="AY299" s="135" t="s">
        <v>168</v>
      </c>
    </row>
    <row r="300" spans="1:51" s="14" customFormat="1" ht="12">
      <c r="A300" s="311"/>
      <c r="B300" s="312"/>
      <c r="C300" s="311"/>
      <c r="D300" s="308" t="s">
        <v>179</v>
      </c>
      <c r="E300" s="313" t="s">
        <v>3</v>
      </c>
      <c r="F300" s="314" t="s">
        <v>3142</v>
      </c>
      <c r="G300" s="311"/>
      <c r="H300" s="315">
        <v>1.083</v>
      </c>
      <c r="I300" s="268"/>
      <c r="J300" s="311"/>
      <c r="K300" s="311"/>
      <c r="L300" s="139"/>
      <c r="M300" s="141"/>
      <c r="N300" s="142"/>
      <c r="O300" s="142"/>
      <c r="P300" s="142"/>
      <c r="Q300" s="142"/>
      <c r="R300" s="142"/>
      <c r="S300" s="142"/>
      <c r="T300" s="143"/>
      <c r="AT300" s="140" t="s">
        <v>179</v>
      </c>
      <c r="AU300" s="140" t="s">
        <v>78</v>
      </c>
      <c r="AV300" s="14" t="s">
        <v>78</v>
      </c>
      <c r="AW300" s="14" t="s">
        <v>30</v>
      </c>
      <c r="AX300" s="14" t="s">
        <v>68</v>
      </c>
      <c r="AY300" s="140" t="s">
        <v>168</v>
      </c>
    </row>
    <row r="301" spans="1:51" s="13" customFormat="1" ht="12">
      <c r="A301" s="306"/>
      <c r="B301" s="307"/>
      <c r="C301" s="306"/>
      <c r="D301" s="308" t="s">
        <v>179</v>
      </c>
      <c r="E301" s="309" t="s">
        <v>3</v>
      </c>
      <c r="F301" s="310" t="s">
        <v>3143</v>
      </c>
      <c r="G301" s="306"/>
      <c r="H301" s="309" t="s">
        <v>3</v>
      </c>
      <c r="I301" s="267"/>
      <c r="J301" s="306"/>
      <c r="K301" s="306"/>
      <c r="L301" s="134"/>
      <c r="M301" s="136"/>
      <c r="N301" s="137"/>
      <c r="O301" s="137"/>
      <c r="P301" s="137"/>
      <c r="Q301" s="137"/>
      <c r="R301" s="137"/>
      <c r="S301" s="137"/>
      <c r="T301" s="138"/>
      <c r="AT301" s="135" t="s">
        <v>179</v>
      </c>
      <c r="AU301" s="135" t="s">
        <v>78</v>
      </c>
      <c r="AV301" s="13" t="s">
        <v>76</v>
      </c>
      <c r="AW301" s="13" t="s">
        <v>30</v>
      </c>
      <c r="AX301" s="13" t="s">
        <v>68</v>
      </c>
      <c r="AY301" s="135" t="s">
        <v>168</v>
      </c>
    </row>
    <row r="302" spans="1:51" s="14" customFormat="1" ht="12">
      <c r="A302" s="311"/>
      <c r="B302" s="312"/>
      <c r="C302" s="311"/>
      <c r="D302" s="308" t="s">
        <v>179</v>
      </c>
      <c r="E302" s="313" t="s">
        <v>3</v>
      </c>
      <c r="F302" s="314" t="s">
        <v>3144</v>
      </c>
      <c r="G302" s="311"/>
      <c r="H302" s="315">
        <v>0.969</v>
      </c>
      <c r="I302" s="268"/>
      <c r="J302" s="311"/>
      <c r="K302" s="311"/>
      <c r="L302" s="139"/>
      <c r="M302" s="141"/>
      <c r="N302" s="142"/>
      <c r="O302" s="142"/>
      <c r="P302" s="142"/>
      <c r="Q302" s="142"/>
      <c r="R302" s="142"/>
      <c r="S302" s="142"/>
      <c r="T302" s="143"/>
      <c r="AT302" s="140" t="s">
        <v>179</v>
      </c>
      <c r="AU302" s="140" t="s">
        <v>78</v>
      </c>
      <c r="AV302" s="14" t="s">
        <v>78</v>
      </c>
      <c r="AW302" s="14" t="s">
        <v>30</v>
      </c>
      <c r="AX302" s="14" t="s">
        <v>68</v>
      </c>
      <c r="AY302" s="140" t="s">
        <v>168</v>
      </c>
    </row>
    <row r="303" spans="1:51" s="15" customFormat="1" ht="12">
      <c r="A303" s="316"/>
      <c r="B303" s="317"/>
      <c r="C303" s="316"/>
      <c r="D303" s="308" t="s">
        <v>179</v>
      </c>
      <c r="E303" s="318" t="s">
        <v>3</v>
      </c>
      <c r="F303" s="319" t="s">
        <v>186</v>
      </c>
      <c r="G303" s="316"/>
      <c r="H303" s="320">
        <v>2.758</v>
      </c>
      <c r="I303" s="269"/>
      <c r="J303" s="316"/>
      <c r="K303" s="316"/>
      <c r="L303" s="144"/>
      <c r="M303" s="146"/>
      <c r="N303" s="147"/>
      <c r="O303" s="147"/>
      <c r="P303" s="147"/>
      <c r="Q303" s="147"/>
      <c r="R303" s="147"/>
      <c r="S303" s="147"/>
      <c r="T303" s="148"/>
      <c r="AT303" s="145" t="s">
        <v>179</v>
      </c>
      <c r="AU303" s="145" t="s">
        <v>78</v>
      </c>
      <c r="AV303" s="15" t="s">
        <v>175</v>
      </c>
      <c r="AW303" s="15" t="s">
        <v>30</v>
      </c>
      <c r="AX303" s="15" t="s">
        <v>76</v>
      </c>
      <c r="AY303" s="145" t="s">
        <v>168</v>
      </c>
    </row>
    <row r="304" spans="1:65" s="2" customFormat="1" ht="24.2" customHeight="1">
      <c r="A304" s="273"/>
      <c r="B304" s="276"/>
      <c r="C304" s="298" t="s">
        <v>447</v>
      </c>
      <c r="D304" s="298" t="s">
        <v>170</v>
      </c>
      <c r="E304" s="299" t="s">
        <v>2606</v>
      </c>
      <c r="F304" s="300" t="s">
        <v>2607</v>
      </c>
      <c r="G304" s="301" t="s">
        <v>335</v>
      </c>
      <c r="H304" s="302">
        <v>10.5</v>
      </c>
      <c r="I304" s="266"/>
      <c r="J304" s="303">
        <f>ROUND(I304*H304,2)</f>
        <v>0</v>
      </c>
      <c r="K304" s="300" t="s">
        <v>174</v>
      </c>
      <c r="L304" s="32"/>
      <c r="M304" s="126" t="s">
        <v>3</v>
      </c>
      <c r="N304" s="127" t="s">
        <v>39</v>
      </c>
      <c r="O304" s="128">
        <v>0.715</v>
      </c>
      <c r="P304" s="128">
        <f>O304*H304</f>
        <v>7.507499999999999</v>
      </c>
      <c r="Q304" s="128">
        <v>0</v>
      </c>
      <c r="R304" s="128">
        <f>Q304*H304</f>
        <v>0</v>
      </c>
      <c r="S304" s="128">
        <v>0.042</v>
      </c>
      <c r="T304" s="129">
        <f>S304*H304</f>
        <v>0.441</v>
      </c>
      <c r="U304" s="31"/>
      <c r="V304" s="31"/>
      <c r="W304" s="31"/>
      <c r="X304" s="31"/>
      <c r="Y304" s="31"/>
      <c r="Z304" s="31"/>
      <c r="AA304" s="31"/>
      <c r="AB304" s="31"/>
      <c r="AC304" s="31"/>
      <c r="AD304" s="31"/>
      <c r="AE304" s="31"/>
      <c r="AR304" s="130" t="s">
        <v>175</v>
      </c>
      <c r="AT304" s="130" t="s">
        <v>170</v>
      </c>
      <c r="AU304" s="130" t="s">
        <v>78</v>
      </c>
      <c r="AY304" s="19" t="s">
        <v>168</v>
      </c>
      <c r="BE304" s="131">
        <f>IF(N304="základní",J304,0)</f>
        <v>0</v>
      </c>
      <c r="BF304" s="131">
        <f>IF(N304="snížená",J304,0)</f>
        <v>0</v>
      </c>
      <c r="BG304" s="131">
        <f>IF(N304="zákl. přenesená",J304,0)</f>
        <v>0</v>
      </c>
      <c r="BH304" s="131">
        <f>IF(N304="sníž. přenesená",J304,0)</f>
        <v>0</v>
      </c>
      <c r="BI304" s="131">
        <f>IF(N304="nulová",J304,0)</f>
        <v>0</v>
      </c>
      <c r="BJ304" s="19" t="s">
        <v>76</v>
      </c>
      <c r="BK304" s="131">
        <f>ROUND(I304*H304,2)</f>
        <v>0</v>
      </c>
      <c r="BL304" s="19" t="s">
        <v>175</v>
      </c>
      <c r="BM304" s="130" t="s">
        <v>3145</v>
      </c>
    </row>
    <row r="305" spans="1:47" s="2" customFormat="1" ht="12">
      <c r="A305" s="273"/>
      <c r="B305" s="276"/>
      <c r="C305" s="273"/>
      <c r="D305" s="304" t="s">
        <v>177</v>
      </c>
      <c r="E305" s="273"/>
      <c r="F305" s="305" t="s">
        <v>2609</v>
      </c>
      <c r="G305" s="273"/>
      <c r="H305" s="273"/>
      <c r="I305" s="263"/>
      <c r="J305" s="273"/>
      <c r="K305" s="273"/>
      <c r="L305" s="32"/>
      <c r="M305" s="132"/>
      <c r="N305" s="133"/>
      <c r="O305" s="50"/>
      <c r="P305" s="50"/>
      <c r="Q305" s="50"/>
      <c r="R305" s="50"/>
      <c r="S305" s="50"/>
      <c r="T305" s="51"/>
      <c r="U305" s="31"/>
      <c r="V305" s="31"/>
      <c r="W305" s="31"/>
      <c r="X305" s="31"/>
      <c r="Y305" s="31"/>
      <c r="Z305" s="31"/>
      <c r="AA305" s="31"/>
      <c r="AB305" s="31"/>
      <c r="AC305" s="31"/>
      <c r="AD305" s="31"/>
      <c r="AE305" s="31"/>
      <c r="AT305" s="19" t="s">
        <v>177</v>
      </c>
      <c r="AU305" s="19" t="s">
        <v>78</v>
      </c>
    </row>
    <row r="306" spans="1:51" s="13" customFormat="1" ht="12">
      <c r="A306" s="306"/>
      <c r="B306" s="307"/>
      <c r="C306" s="306"/>
      <c r="D306" s="308" t="s">
        <v>179</v>
      </c>
      <c r="E306" s="309" t="s">
        <v>3</v>
      </c>
      <c r="F306" s="310" t="s">
        <v>1136</v>
      </c>
      <c r="G306" s="306"/>
      <c r="H306" s="309" t="s">
        <v>3</v>
      </c>
      <c r="I306" s="267"/>
      <c r="J306" s="306"/>
      <c r="K306" s="306"/>
      <c r="L306" s="134"/>
      <c r="M306" s="136"/>
      <c r="N306" s="137"/>
      <c r="O306" s="137"/>
      <c r="P306" s="137"/>
      <c r="Q306" s="137"/>
      <c r="R306" s="137"/>
      <c r="S306" s="137"/>
      <c r="T306" s="138"/>
      <c r="AT306" s="135" t="s">
        <v>179</v>
      </c>
      <c r="AU306" s="135" t="s">
        <v>78</v>
      </c>
      <c r="AV306" s="13" t="s">
        <v>76</v>
      </c>
      <c r="AW306" s="13" t="s">
        <v>30</v>
      </c>
      <c r="AX306" s="13" t="s">
        <v>68</v>
      </c>
      <c r="AY306" s="135" t="s">
        <v>168</v>
      </c>
    </row>
    <row r="307" spans="1:51" s="13" customFormat="1" ht="12">
      <c r="A307" s="306"/>
      <c r="B307" s="307"/>
      <c r="C307" s="306"/>
      <c r="D307" s="308" t="s">
        <v>179</v>
      </c>
      <c r="E307" s="309" t="s">
        <v>3</v>
      </c>
      <c r="F307" s="310" t="s">
        <v>3012</v>
      </c>
      <c r="G307" s="306"/>
      <c r="H307" s="309" t="s">
        <v>3</v>
      </c>
      <c r="I307" s="267"/>
      <c r="J307" s="306"/>
      <c r="K307" s="306"/>
      <c r="L307" s="134"/>
      <c r="M307" s="136"/>
      <c r="N307" s="137"/>
      <c r="O307" s="137"/>
      <c r="P307" s="137"/>
      <c r="Q307" s="137"/>
      <c r="R307" s="137"/>
      <c r="S307" s="137"/>
      <c r="T307" s="138"/>
      <c r="AT307" s="135" t="s">
        <v>179</v>
      </c>
      <c r="AU307" s="135" t="s">
        <v>78</v>
      </c>
      <c r="AV307" s="13" t="s">
        <v>76</v>
      </c>
      <c r="AW307" s="13" t="s">
        <v>30</v>
      </c>
      <c r="AX307" s="13" t="s">
        <v>68</v>
      </c>
      <c r="AY307" s="135" t="s">
        <v>168</v>
      </c>
    </row>
    <row r="308" spans="1:51" s="14" customFormat="1" ht="12">
      <c r="A308" s="311"/>
      <c r="B308" s="312"/>
      <c r="C308" s="311"/>
      <c r="D308" s="308" t="s">
        <v>179</v>
      </c>
      <c r="E308" s="313" t="s">
        <v>3</v>
      </c>
      <c r="F308" s="314" t="s">
        <v>3146</v>
      </c>
      <c r="G308" s="311"/>
      <c r="H308" s="315">
        <v>6</v>
      </c>
      <c r="I308" s="268"/>
      <c r="J308" s="311"/>
      <c r="K308" s="311"/>
      <c r="L308" s="139"/>
      <c r="M308" s="141"/>
      <c r="N308" s="142"/>
      <c r="O308" s="142"/>
      <c r="P308" s="142"/>
      <c r="Q308" s="142"/>
      <c r="R308" s="142"/>
      <c r="S308" s="142"/>
      <c r="T308" s="143"/>
      <c r="AT308" s="140" t="s">
        <v>179</v>
      </c>
      <c r="AU308" s="140" t="s">
        <v>78</v>
      </c>
      <c r="AV308" s="14" t="s">
        <v>78</v>
      </c>
      <c r="AW308" s="14" t="s">
        <v>30</v>
      </c>
      <c r="AX308" s="14" t="s">
        <v>68</v>
      </c>
      <c r="AY308" s="140" t="s">
        <v>168</v>
      </c>
    </row>
    <row r="309" spans="1:51" s="13" customFormat="1" ht="12">
      <c r="A309" s="306"/>
      <c r="B309" s="307"/>
      <c r="C309" s="306"/>
      <c r="D309" s="308" t="s">
        <v>179</v>
      </c>
      <c r="E309" s="309" t="s">
        <v>3</v>
      </c>
      <c r="F309" s="310" t="s">
        <v>3023</v>
      </c>
      <c r="G309" s="306"/>
      <c r="H309" s="309" t="s">
        <v>3</v>
      </c>
      <c r="I309" s="267"/>
      <c r="J309" s="306"/>
      <c r="K309" s="306"/>
      <c r="L309" s="134"/>
      <c r="M309" s="136"/>
      <c r="N309" s="137"/>
      <c r="O309" s="137"/>
      <c r="P309" s="137"/>
      <c r="Q309" s="137"/>
      <c r="R309" s="137"/>
      <c r="S309" s="137"/>
      <c r="T309" s="138"/>
      <c r="AT309" s="135" t="s">
        <v>179</v>
      </c>
      <c r="AU309" s="135" t="s">
        <v>78</v>
      </c>
      <c r="AV309" s="13" t="s">
        <v>76</v>
      </c>
      <c r="AW309" s="13" t="s">
        <v>30</v>
      </c>
      <c r="AX309" s="13" t="s">
        <v>68</v>
      </c>
      <c r="AY309" s="135" t="s">
        <v>168</v>
      </c>
    </row>
    <row r="310" spans="1:51" s="14" customFormat="1" ht="12">
      <c r="A310" s="311"/>
      <c r="B310" s="312"/>
      <c r="C310" s="311"/>
      <c r="D310" s="308" t="s">
        <v>179</v>
      </c>
      <c r="E310" s="313" t="s">
        <v>3</v>
      </c>
      <c r="F310" s="314" t="s">
        <v>3147</v>
      </c>
      <c r="G310" s="311"/>
      <c r="H310" s="315">
        <v>4.5</v>
      </c>
      <c r="I310" s="268"/>
      <c r="J310" s="311"/>
      <c r="K310" s="311"/>
      <c r="L310" s="139"/>
      <c r="M310" s="141"/>
      <c r="N310" s="142"/>
      <c r="O310" s="142"/>
      <c r="P310" s="142"/>
      <c r="Q310" s="142"/>
      <c r="R310" s="142"/>
      <c r="S310" s="142"/>
      <c r="T310" s="143"/>
      <c r="AT310" s="140" t="s">
        <v>179</v>
      </c>
      <c r="AU310" s="140" t="s">
        <v>78</v>
      </c>
      <c r="AV310" s="14" t="s">
        <v>78</v>
      </c>
      <c r="AW310" s="14" t="s">
        <v>30</v>
      </c>
      <c r="AX310" s="14" t="s">
        <v>68</v>
      </c>
      <c r="AY310" s="140" t="s">
        <v>168</v>
      </c>
    </row>
    <row r="311" spans="1:51" s="15" customFormat="1" ht="12">
      <c r="A311" s="316"/>
      <c r="B311" s="317"/>
      <c r="C311" s="316"/>
      <c r="D311" s="308" t="s">
        <v>179</v>
      </c>
      <c r="E311" s="318" t="s">
        <v>3</v>
      </c>
      <c r="F311" s="319" t="s">
        <v>186</v>
      </c>
      <c r="G311" s="316"/>
      <c r="H311" s="320">
        <v>10.5</v>
      </c>
      <c r="I311" s="269"/>
      <c r="J311" s="316"/>
      <c r="K311" s="316"/>
      <c r="L311" s="144"/>
      <c r="M311" s="146"/>
      <c r="N311" s="147"/>
      <c r="O311" s="147"/>
      <c r="P311" s="147"/>
      <c r="Q311" s="147"/>
      <c r="R311" s="147"/>
      <c r="S311" s="147"/>
      <c r="T311" s="148"/>
      <c r="AT311" s="145" t="s">
        <v>179</v>
      </c>
      <c r="AU311" s="145" t="s">
        <v>78</v>
      </c>
      <c r="AV311" s="15" t="s">
        <v>175</v>
      </c>
      <c r="AW311" s="15" t="s">
        <v>30</v>
      </c>
      <c r="AX311" s="15" t="s">
        <v>76</v>
      </c>
      <c r="AY311" s="145" t="s">
        <v>168</v>
      </c>
    </row>
    <row r="312" spans="1:65" s="2" customFormat="1" ht="24.2" customHeight="1">
      <c r="A312" s="273"/>
      <c r="B312" s="276"/>
      <c r="C312" s="298" t="s">
        <v>454</v>
      </c>
      <c r="D312" s="298" t="s">
        <v>170</v>
      </c>
      <c r="E312" s="299" t="s">
        <v>3148</v>
      </c>
      <c r="F312" s="300" t="s">
        <v>3149</v>
      </c>
      <c r="G312" s="301" t="s">
        <v>335</v>
      </c>
      <c r="H312" s="302">
        <v>1.25</v>
      </c>
      <c r="I312" s="266"/>
      <c r="J312" s="303">
        <f>ROUND(I312*H312,2)</f>
        <v>0</v>
      </c>
      <c r="K312" s="300" t="s">
        <v>174</v>
      </c>
      <c r="L312" s="32"/>
      <c r="M312" s="126" t="s">
        <v>3</v>
      </c>
      <c r="N312" s="127" t="s">
        <v>39</v>
      </c>
      <c r="O312" s="128">
        <v>0.93</v>
      </c>
      <c r="P312" s="128">
        <f>O312*H312</f>
        <v>1.1625</v>
      </c>
      <c r="Q312" s="128">
        <v>0</v>
      </c>
      <c r="R312" s="128">
        <f>Q312*H312</f>
        <v>0</v>
      </c>
      <c r="S312" s="128">
        <v>0.065</v>
      </c>
      <c r="T312" s="129">
        <f>S312*H312</f>
        <v>0.08125</v>
      </c>
      <c r="U312" s="31"/>
      <c r="V312" s="31"/>
      <c r="W312" s="31"/>
      <c r="X312" s="31"/>
      <c r="Y312" s="31"/>
      <c r="Z312" s="31"/>
      <c r="AA312" s="31"/>
      <c r="AB312" s="31"/>
      <c r="AC312" s="31"/>
      <c r="AD312" s="31"/>
      <c r="AE312" s="31"/>
      <c r="AR312" s="130" t="s">
        <v>175</v>
      </c>
      <c r="AT312" s="130" t="s">
        <v>170</v>
      </c>
      <c r="AU312" s="130" t="s">
        <v>78</v>
      </c>
      <c r="AY312" s="19" t="s">
        <v>168</v>
      </c>
      <c r="BE312" s="131">
        <f>IF(N312="základní",J312,0)</f>
        <v>0</v>
      </c>
      <c r="BF312" s="131">
        <f>IF(N312="snížená",J312,0)</f>
        <v>0</v>
      </c>
      <c r="BG312" s="131">
        <f>IF(N312="zákl. přenesená",J312,0)</f>
        <v>0</v>
      </c>
      <c r="BH312" s="131">
        <f>IF(N312="sníž. přenesená",J312,0)</f>
        <v>0</v>
      </c>
      <c r="BI312" s="131">
        <f>IF(N312="nulová",J312,0)</f>
        <v>0</v>
      </c>
      <c r="BJ312" s="19" t="s">
        <v>76</v>
      </c>
      <c r="BK312" s="131">
        <f>ROUND(I312*H312,2)</f>
        <v>0</v>
      </c>
      <c r="BL312" s="19" t="s">
        <v>175</v>
      </c>
      <c r="BM312" s="130" t="s">
        <v>3150</v>
      </c>
    </row>
    <row r="313" spans="1:47" s="2" customFormat="1" ht="12">
      <c r="A313" s="273"/>
      <c r="B313" s="276"/>
      <c r="C313" s="273"/>
      <c r="D313" s="304" t="s">
        <v>177</v>
      </c>
      <c r="E313" s="273"/>
      <c r="F313" s="305" t="s">
        <v>3151</v>
      </c>
      <c r="G313" s="273"/>
      <c r="H313" s="273"/>
      <c r="I313" s="263"/>
      <c r="J313" s="273"/>
      <c r="K313" s="273"/>
      <c r="L313" s="32"/>
      <c r="M313" s="132"/>
      <c r="N313" s="133"/>
      <c r="O313" s="50"/>
      <c r="P313" s="50"/>
      <c r="Q313" s="50"/>
      <c r="R313" s="50"/>
      <c r="S313" s="50"/>
      <c r="T313" s="51"/>
      <c r="U313" s="31"/>
      <c r="V313" s="31"/>
      <c r="W313" s="31"/>
      <c r="X313" s="31"/>
      <c r="Y313" s="31"/>
      <c r="Z313" s="31"/>
      <c r="AA313" s="31"/>
      <c r="AB313" s="31"/>
      <c r="AC313" s="31"/>
      <c r="AD313" s="31"/>
      <c r="AE313" s="31"/>
      <c r="AT313" s="19" t="s">
        <v>177</v>
      </c>
      <c r="AU313" s="19" t="s">
        <v>78</v>
      </c>
    </row>
    <row r="314" spans="1:51" s="13" customFormat="1" ht="12">
      <c r="A314" s="306"/>
      <c r="B314" s="307"/>
      <c r="C314" s="306"/>
      <c r="D314" s="308" t="s">
        <v>179</v>
      </c>
      <c r="E314" s="309" t="s">
        <v>3</v>
      </c>
      <c r="F314" s="310" t="s">
        <v>1136</v>
      </c>
      <c r="G314" s="306"/>
      <c r="H314" s="309" t="s">
        <v>3</v>
      </c>
      <c r="I314" s="267"/>
      <c r="J314" s="306"/>
      <c r="K314" s="306"/>
      <c r="L314" s="134"/>
      <c r="M314" s="136"/>
      <c r="N314" s="137"/>
      <c r="O314" s="137"/>
      <c r="P314" s="137"/>
      <c r="Q314" s="137"/>
      <c r="R314" s="137"/>
      <c r="S314" s="137"/>
      <c r="T314" s="138"/>
      <c r="AT314" s="135" t="s">
        <v>179</v>
      </c>
      <c r="AU314" s="135" t="s">
        <v>78</v>
      </c>
      <c r="AV314" s="13" t="s">
        <v>76</v>
      </c>
      <c r="AW314" s="13" t="s">
        <v>30</v>
      </c>
      <c r="AX314" s="13" t="s">
        <v>68</v>
      </c>
      <c r="AY314" s="135" t="s">
        <v>168</v>
      </c>
    </row>
    <row r="315" spans="1:51" s="13" customFormat="1" ht="12">
      <c r="A315" s="306"/>
      <c r="B315" s="307"/>
      <c r="C315" s="306"/>
      <c r="D315" s="308" t="s">
        <v>179</v>
      </c>
      <c r="E315" s="309" t="s">
        <v>3</v>
      </c>
      <c r="F315" s="310" t="s">
        <v>3007</v>
      </c>
      <c r="G315" s="306"/>
      <c r="H315" s="309" t="s">
        <v>3</v>
      </c>
      <c r="I315" s="267"/>
      <c r="J315" s="306"/>
      <c r="K315" s="306"/>
      <c r="L315" s="134"/>
      <c r="M315" s="136"/>
      <c r="N315" s="137"/>
      <c r="O315" s="137"/>
      <c r="P315" s="137"/>
      <c r="Q315" s="137"/>
      <c r="R315" s="137"/>
      <c r="S315" s="137"/>
      <c r="T315" s="138"/>
      <c r="AT315" s="135" t="s">
        <v>179</v>
      </c>
      <c r="AU315" s="135" t="s">
        <v>78</v>
      </c>
      <c r="AV315" s="13" t="s">
        <v>76</v>
      </c>
      <c r="AW315" s="13" t="s">
        <v>30</v>
      </c>
      <c r="AX315" s="13" t="s">
        <v>68</v>
      </c>
      <c r="AY315" s="135" t="s">
        <v>168</v>
      </c>
    </row>
    <row r="316" spans="1:51" s="14" customFormat="1" ht="12">
      <c r="A316" s="311"/>
      <c r="B316" s="312"/>
      <c r="C316" s="311"/>
      <c r="D316" s="308" t="s">
        <v>179</v>
      </c>
      <c r="E316" s="313" t="s">
        <v>3</v>
      </c>
      <c r="F316" s="314" t="s">
        <v>3152</v>
      </c>
      <c r="G316" s="311"/>
      <c r="H316" s="315">
        <v>1.25</v>
      </c>
      <c r="I316" s="268"/>
      <c r="J316" s="311"/>
      <c r="K316" s="311"/>
      <c r="L316" s="139"/>
      <c r="M316" s="141"/>
      <c r="N316" s="142"/>
      <c r="O316" s="142"/>
      <c r="P316" s="142"/>
      <c r="Q316" s="142"/>
      <c r="R316" s="142"/>
      <c r="S316" s="142"/>
      <c r="T316" s="143"/>
      <c r="AT316" s="140" t="s">
        <v>179</v>
      </c>
      <c r="AU316" s="140" t="s">
        <v>78</v>
      </c>
      <c r="AV316" s="14" t="s">
        <v>78</v>
      </c>
      <c r="AW316" s="14" t="s">
        <v>30</v>
      </c>
      <c r="AX316" s="14" t="s">
        <v>76</v>
      </c>
      <c r="AY316" s="140" t="s">
        <v>168</v>
      </c>
    </row>
    <row r="317" spans="1:65" s="2" customFormat="1" ht="24.2" customHeight="1">
      <c r="A317" s="273"/>
      <c r="B317" s="276"/>
      <c r="C317" s="298" t="s">
        <v>459</v>
      </c>
      <c r="D317" s="298" t="s">
        <v>170</v>
      </c>
      <c r="E317" s="299" t="s">
        <v>2611</v>
      </c>
      <c r="F317" s="300" t="s">
        <v>2612</v>
      </c>
      <c r="G317" s="301" t="s">
        <v>335</v>
      </c>
      <c r="H317" s="302">
        <v>4</v>
      </c>
      <c r="I317" s="266"/>
      <c r="J317" s="303">
        <f>ROUND(I317*H317,2)</f>
        <v>0</v>
      </c>
      <c r="K317" s="300" t="s">
        <v>174</v>
      </c>
      <c r="L317" s="32"/>
      <c r="M317" s="126" t="s">
        <v>3</v>
      </c>
      <c r="N317" s="127" t="s">
        <v>39</v>
      </c>
      <c r="O317" s="128">
        <v>0.592</v>
      </c>
      <c r="P317" s="128">
        <f>O317*H317</f>
        <v>2.368</v>
      </c>
      <c r="Q317" s="128">
        <v>0.01804</v>
      </c>
      <c r="R317" s="128">
        <f>Q317*H317</f>
        <v>0.07216</v>
      </c>
      <c r="S317" s="128">
        <v>0</v>
      </c>
      <c r="T317" s="129">
        <f>S317*H317</f>
        <v>0</v>
      </c>
      <c r="U317" s="31"/>
      <c r="V317" s="31"/>
      <c r="W317" s="31"/>
      <c r="X317" s="31"/>
      <c r="Y317" s="31"/>
      <c r="Z317" s="31"/>
      <c r="AA317" s="31"/>
      <c r="AB317" s="31"/>
      <c r="AC317" s="31"/>
      <c r="AD317" s="31"/>
      <c r="AE317" s="31"/>
      <c r="AR317" s="130" t="s">
        <v>175</v>
      </c>
      <c r="AT317" s="130" t="s">
        <v>170</v>
      </c>
      <c r="AU317" s="130" t="s">
        <v>78</v>
      </c>
      <c r="AY317" s="19" t="s">
        <v>168</v>
      </c>
      <c r="BE317" s="131">
        <f>IF(N317="základní",J317,0)</f>
        <v>0</v>
      </c>
      <c r="BF317" s="131">
        <f>IF(N317="snížená",J317,0)</f>
        <v>0</v>
      </c>
      <c r="BG317" s="131">
        <f>IF(N317="zákl. přenesená",J317,0)</f>
        <v>0</v>
      </c>
      <c r="BH317" s="131">
        <f>IF(N317="sníž. přenesená",J317,0)</f>
        <v>0</v>
      </c>
      <c r="BI317" s="131">
        <f>IF(N317="nulová",J317,0)</f>
        <v>0</v>
      </c>
      <c r="BJ317" s="19" t="s">
        <v>76</v>
      </c>
      <c r="BK317" s="131">
        <f>ROUND(I317*H317,2)</f>
        <v>0</v>
      </c>
      <c r="BL317" s="19" t="s">
        <v>175</v>
      </c>
      <c r="BM317" s="130" t="s">
        <v>3153</v>
      </c>
    </row>
    <row r="318" spans="1:47" s="2" customFormat="1" ht="12">
      <c r="A318" s="273"/>
      <c r="B318" s="276"/>
      <c r="C318" s="273"/>
      <c r="D318" s="304" t="s">
        <v>177</v>
      </c>
      <c r="E318" s="273"/>
      <c r="F318" s="305" t="s">
        <v>2614</v>
      </c>
      <c r="G318" s="273"/>
      <c r="H318" s="273"/>
      <c r="I318" s="263"/>
      <c r="J318" s="273"/>
      <c r="K318" s="273"/>
      <c r="L318" s="32"/>
      <c r="M318" s="132"/>
      <c r="N318" s="133"/>
      <c r="O318" s="50"/>
      <c r="P318" s="50"/>
      <c r="Q318" s="50"/>
      <c r="R318" s="50"/>
      <c r="S318" s="50"/>
      <c r="T318" s="51"/>
      <c r="U318" s="31"/>
      <c r="V318" s="31"/>
      <c r="W318" s="31"/>
      <c r="X318" s="31"/>
      <c r="Y318" s="31"/>
      <c r="Z318" s="31"/>
      <c r="AA318" s="31"/>
      <c r="AB318" s="31"/>
      <c r="AC318" s="31"/>
      <c r="AD318" s="31"/>
      <c r="AE318" s="31"/>
      <c r="AT318" s="19" t="s">
        <v>177</v>
      </c>
      <c r="AU318" s="19" t="s">
        <v>78</v>
      </c>
    </row>
    <row r="319" spans="1:51" s="13" customFormat="1" ht="12">
      <c r="A319" s="306"/>
      <c r="B319" s="307"/>
      <c r="C319" s="306"/>
      <c r="D319" s="308" t="s">
        <v>179</v>
      </c>
      <c r="E319" s="309" t="s">
        <v>3</v>
      </c>
      <c r="F319" s="310" t="s">
        <v>3038</v>
      </c>
      <c r="G319" s="306"/>
      <c r="H319" s="309" t="s">
        <v>3</v>
      </c>
      <c r="I319" s="267"/>
      <c r="J319" s="306"/>
      <c r="K319" s="306"/>
      <c r="L319" s="134"/>
      <c r="M319" s="136"/>
      <c r="N319" s="137"/>
      <c r="O319" s="137"/>
      <c r="P319" s="137"/>
      <c r="Q319" s="137"/>
      <c r="R319" s="137"/>
      <c r="S319" s="137"/>
      <c r="T319" s="138"/>
      <c r="AT319" s="135" t="s">
        <v>179</v>
      </c>
      <c r="AU319" s="135" t="s">
        <v>78</v>
      </c>
      <c r="AV319" s="13" t="s">
        <v>76</v>
      </c>
      <c r="AW319" s="13" t="s">
        <v>30</v>
      </c>
      <c r="AX319" s="13" t="s">
        <v>68</v>
      </c>
      <c r="AY319" s="135" t="s">
        <v>168</v>
      </c>
    </row>
    <row r="320" spans="1:51" s="14" customFormat="1" ht="12">
      <c r="A320" s="311"/>
      <c r="B320" s="312"/>
      <c r="C320" s="311"/>
      <c r="D320" s="308" t="s">
        <v>179</v>
      </c>
      <c r="E320" s="313" t="s">
        <v>3</v>
      </c>
      <c r="F320" s="314" t="s">
        <v>2615</v>
      </c>
      <c r="G320" s="311"/>
      <c r="H320" s="315">
        <v>2</v>
      </c>
      <c r="I320" s="268"/>
      <c r="J320" s="311"/>
      <c r="K320" s="311"/>
      <c r="L320" s="139"/>
      <c r="M320" s="141"/>
      <c r="N320" s="142"/>
      <c r="O320" s="142"/>
      <c r="P320" s="142"/>
      <c r="Q320" s="142"/>
      <c r="R320" s="142"/>
      <c r="S320" s="142"/>
      <c r="T320" s="143"/>
      <c r="AT320" s="140" t="s">
        <v>179</v>
      </c>
      <c r="AU320" s="140" t="s">
        <v>78</v>
      </c>
      <c r="AV320" s="14" t="s">
        <v>78</v>
      </c>
      <c r="AW320" s="14" t="s">
        <v>30</v>
      </c>
      <c r="AX320" s="14" t="s">
        <v>68</v>
      </c>
      <c r="AY320" s="140" t="s">
        <v>168</v>
      </c>
    </row>
    <row r="321" spans="1:51" s="13" customFormat="1" ht="12">
      <c r="A321" s="306"/>
      <c r="B321" s="307"/>
      <c r="C321" s="306"/>
      <c r="D321" s="308" t="s">
        <v>179</v>
      </c>
      <c r="E321" s="309" t="s">
        <v>3</v>
      </c>
      <c r="F321" s="310" t="s">
        <v>3040</v>
      </c>
      <c r="G321" s="306"/>
      <c r="H321" s="309" t="s">
        <v>3</v>
      </c>
      <c r="I321" s="267"/>
      <c r="J321" s="306"/>
      <c r="K321" s="306"/>
      <c r="L321" s="134"/>
      <c r="M321" s="136"/>
      <c r="N321" s="137"/>
      <c r="O321" s="137"/>
      <c r="P321" s="137"/>
      <c r="Q321" s="137"/>
      <c r="R321" s="137"/>
      <c r="S321" s="137"/>
      <c r="T321" s="138"/>
      <c r="AT321" s="135" t="s">
        <v>179</v>
      </c>
      <c r="AU321" s="135" t="s">
        <v>78</v>
      </c>
      <c r="AV321" s="13" t="s">
        <v>76</v>
      </c>
      <c r="AW321" s="13" t="s">
        <v>30</v>
      </c>
      <c r="AX321" s="13" t="s">
        <v>68</v>
      </c>
      <c r="AY321" s="135" t="s">
        <v>168</v>
      </c>
    </row>
    <row r="322" spans="1:51" s="14" customFormat="1" ht="12">
      <c r="A322" s="311"/>
      <c r="B322" s="312"/>
      <c r="C322" s="311"/>
      <c r="D322" s="308" t="s">
        <v>179</v>
      </c>
      <c r="E322" s="313" t="s">
        <v>3</v>
      </c>
      <c r="F322" s="314" t="s">
        <v>2615</v>
      </c>
      <c r="G322" s="311"/>
      <c r="H322" s="315">
        <v>2</v>
      </c>
      <c r="I322" s="268"/>
      <c r="J322" s="311"/>
      <c r="K322" s="311"/>
      <c r="L322" s="139"/>
      <c r="M322" s="141"/>
      <c r="N322" s="142"/>
      <c r="O322" s="142"/>
      <c r="P322" s="142"/>
      <c r="Q322" s="142"/>
      <c r="R322" s="142"/>
      <c r="S322" s="142"/>
      <c r="T322" s="143"/>
      <c r="AT322" s="140" t="s">
        <v>179</v>
      </c>
      <c r="AU322" s="140" t="s">
        <v>78</v>
      </c>
      <c r="AV322" s="14" t="s">
        <v>78</v>
      </c>
      <c r="AW322" s="14" t="s">
        <v>30</v>
      </c>
      <c r="AX322" s="14" t="s">
        <v>68</v>
      </c>
      <c r="AY322" s="140" t="s">
        <v>168</v>
      </c>
    </row>
    <row r="323" spans="1:51" s="15" customFormat="1" ht="12">
      <c r="A323" s="316"/>
      <c r="B323" s="317"/>
      <c r="C323" s="316"/>
      <c r="D323" s="308" t="s">
        <v>179</v>
      </c>
      <c r="E323" s="318" t="s">
        <v>3</v>
      </c>
      <c r="F323" s="319" t="s">
        <v>186</v>
      </c>
      <c r="G323" s="316"/>
      <c r="H323" s="320">
        <v>4</v>
      </c>
      <c r="I323" s="269"/>
      <c r="J323" s="316"/>
      <c r="K323" s="316"/>
      <c r="L323" s="144"/>
      <c r="M323" s="146"/>
      <c r="N323" s="147"/>
      <c r="O323" s="147"/>
      <c r="P323" s="147"/>
      <c r="Q323" s="147"/>
      <c r="R323" s="147"/>
      <c r="S323" s="147"/>
      <c r="T323" s="148"/>
      <c r="AT323" s="145" t="s">
        <v>179</v>
      </c>
      <c r="AU323" s="145" t="s">
        <v>78</v>
      </c>
      <c r="AV323" s="15" t="s">
        <v>175</v>
      </c>
      <c r="AW323" s="15" t="s">
        <v>30</v>
      </c>
      <c r="AX323" s="15" t="s">
        <v>76</v>
      </c>
      <c r="AY323" s="145" t="s">
        <v>168</v>
      </c>
    </row>
    <row r="324" spans="1:65" s="2" customFormat="1" ht="21.75" customHeight="1">
      <c r="A324" s="273"/>
      <c r="B324" s="276"/>
      <c r="C324" s="298" t="s">
        <v>472</v>
      </c>
      <c r="D324" s="298" t="s">
        <v>170</v>
      </c>
      <c r="E324" s="299" t="s">
        <v>3154</v>
      </c>
      <c r="F324" s="300" t="s">
        <v>3155</v>
      </c>
      <c r="G324" s="301" t="s">
        <v>263</v>
      </c>
      <c r="H324" s="302">
        <v>27.1</v>
      </c>
      <c r="I324" s="266"/>
      <c r="J324" s="303">
        <f>ROUND(I324*H324,2)</f>
        <v>0</v>
      </c>
      <c r="K324" s="300" t="s">
        <v>174</v>
      </c>
      <c r="L324" s="32"/>
      <c r="M324" s="126" t="s">
        <v>3</v>
      </c>
      <c r="N324" s="127" t="s">
        <v>39</v>
      </c>
      <c r="O324" s="128">
        <v>0.1</v>
      </c>
      <c r="P324" s="128">
        <f>O324*H324</f>
        <v>2.7100000000000004</v>
      </c>
      <c r="Q324" s="128">
        <v>0</v>
      </c>
      <c r="R324" s="128">
        <f>Q324*H324</f>
        <v>0</v>
      </c>
      <c r="S324" s="128">
        <v>0.01</v>
      </c>
      <c r="T324" s="129">
        <f>S324*H324</f>
        <v>0.271</v>
      </c>
      <c r="U324" s="31"/>
      <c r="V324" s="31"/>
      <c r="W324" s="31"/>
      <c r="X324" s="31"/>
      <c r="Y324" s="31"/>
      <c r="Z324" s="31"/>
      <c r="AA324" s="31"/>
      <c r="AB324" s="31"/>
      <c r="AC324" s="31"/>
      <c r="AD324" s="31"/>
      <c r="AE324" s="31"/>
      <c r="AR324" s="130" t="s">
        <v>175</v>
      </c>
      <c r="AT324" s="130" t="s">
        <v>170</v>
      </c>
      <c r="AU324" s="130" t="s">
        <v>78</v>
      </c>
      <c r="AY324" s="19" t="s">
        <v>168</v>
      </c>
      <c r="BE324" s="131">
        <f>IF(N324="základní",J324,0)</f>
        <v>0</v>
      </c>
      <c r="BF324" s="131">
        <f>IF(N324="snížená",J324,0)</f>
        <v>0</v>
      </c>
      <c r="BG324" s="131">
        <f>IF(N324="zákl. přenesená",J324,0)</f>
        <v>0</v>
      </c>
      <c r="BH324" s="131">
        <f>IF(N324="sníž. přenesená",J324,0)</f>
        <v>0</v>
      </c>
      <c r="BI324" s="131">
        <f>IF(N324="nulová",J324,0)</f>
        <v>0</v>
      </c>
      <c r="BJ324" s="19" t="s">
        <v>76</v>
      </c>
      <c r="BK324" s="131">
        <f>ROUND(I324*H324,2)</f>
        <v>0</v>
      </c>
      <c r="BL324" s="19" t="s">
        <v>175</v>
      </c>
      <c r="BM324" s="130" t="s">
        <v>3156</v>
      </c>
    </row>
    <row r="325" spans="1:47" s="2" customFormat="1" ht="12">
      <c r="A325" s="273"/>
      <c r="B325" s="276"/>
      <c r="C325" s="273"/>
      <c r="D325" s="304" t="s">
        <v>177</v>
      </c>
      <c r="E325" s="273"/>
      <c r="F325" s="305" t="s">
        <v>3157</v>
      </c>
      <c r="G325" s="273"/>
      <c r="H325" s="273"/>
      <c r="I325" s="263"/>
      <c r="J325" s="273"/>
      <c r="K325" s="273"/>
      <c r="L325" s="32"/>
      <c r="M325" s="132"/>
      <c r="N325" s="133"/>
      <c r="O325" s="50"/>
      <c r="P325" s="50"/>
      <c r="Q325" s="50"/>
      <c r="R325" s="50"/>
      <c r="S325" s="50"/>
      <c r="T325" s="51"/>
      <c r="U325" s="31"/>
      <c r="V325" s="31"/>
      <c r="W325" s="31"/>
      <c r="X325" s="31"/>
      <c r="Y325" s="31"/>
      <c r="Z325" s="31"/>
      <c r="AA325" s="31"/>
      <c r="AB325" s="31"/>
      <c r="AC325" s="31"/>
      <c r="AD325" s="31"/>
      <c r="AE325" s="31"/>
      <c r="AT325" s="19" t="s">
        <v>177</v>
      </c>
      <c r="AU325" s="19" t="s">
        <v>78</v>
      </c>
    </row>
    <row r="326" spans="1:51" s="13" customFormat="1" ht="12">
      <c r="A326" s="306"/>
      <c r="B326" s="307"/>
      <c r="C326" s="306"/>
      <c r="D326" s="308" t="s">
        <v>179</v>
      </c>
      <c r="E326" s="309" t="s">
        <v>3</v>
      </c>
      <c r="F326" s="310" t="s">
        <v>1136</v>
      </c>
      <c r="G326" s="306"/>
      <c r="H326" s="309" t="s">
        <v>3</v>
      </c>
      <c r="I326" s="267"/>
      <c r="J326" s="306"/>
      <c r="K326" s="306"/>
      <c r="L326" s="134"/>
      <c r="M326" s="136"/>
      <c r="N326" s="137"/>
      <c r="O326" s="137"/>
      <c r="P326" s="137"/>
      <c r="Q326" s="137"/>
      <c r="R326" s="137"/>
      <c r="S326" s="137"/>
      <c r="T326" s="138"/>
      <c r="AT326" s="135" t="s">
        <v>179</v>
      </c>
      <c r="AU326" s="135" t="s">
        <v>78</v>
      </c>
      <c r="AV326" s="13" t="s">
        <v>76</v>
      </c>
      <c r="AW326" s="13" t="s">
        <v>30</v>
      </c>
      <c r="AX326" s="13" t="s">
        <v>68</v>
      </c>
      <c r="AY326" s="135" t="s">
        <v>168</v>
      </c>
    </row>
    <row r="327" spans="1:51" s="14" customFormat="1" ht="12">
      <c r="A327" s="311"/>
      <c r="B327" s="312"/>
      <c r="C327" s="311"/>
      <c r="D327" s="308" t="s">
        <v>179</v>
      </c>
      <c r="E327" s="313" t="s">
        <v>3</v>
      </c>
      <c r="F327" s="314" t="s">
        <v>3046</v>
      </c>
      <c r="G327" s="311"/>
      <c r="H327" s="315">
        <v>15.7</v>
      </c>
      <c r="I327" s="268"/>
      <c r="J327" s="311"/>
      <c r="K327" s="311"/>
      <c r="L327" s="139"/>
      <c r="M327" s="141"/>
      <c r="N327" s="142"/>
      <c r="O327" s="142"/>
      <c r="P327" s="142"/>
      <c r="Q327" s="142"/>
      <c r="R327" s="142"/>
      <c r="S327" s="142"/>
      <c r="T327" s="143"/>
      <c r="AT327" s="140" t="s">
        <v>179</v>
      </c>
      <c r="AU327" s="140" t="s">
        <v>78</v>
      </c>
      <c r="AV327" s="14" t="s">
        <v>78</v>
      </c>
      <c r="AW327" s="14" t="s">
        <v>30</v>
      </c>
      <c r="AX327" s="14" t="s">
        <v>68</v>
      </c>
      <c r="AY327" s="140" t="s">
        <v>168</v>
      </c>
    </row>
    <row r="328" spans="1:51" s="14" customFormat="1" ht="12">
      <c r="A328" s="311"/>
      <c r="B328" s="312"/>
      <c r="C328" s="311"/>
      <c r="D328" s="308" t="s">
        <v>179</v>
      </c>
      <c r="E328" s="313" t="s">
        <v>3</v>
      </c>
      <c r="F328" s="314" t="s">
        <v>3047</v>
      </c>
      <c r="G328" s="311"/>
      <c r="H328" s="315">
        <v>11.4</v>
      </c>
      <c r="I328" s="268"/>
      <c r="J328" s="311"/>
      <c r="K328" s="311"/>
      <c r="L328" s="139"/>
      <c r="M328" s="141"/>
      <c r="N328" s="142"/>
      <c r="O328" s="142"/>
      <c r="P328" s="142"/>
      <c r="Q328" s="142"/>
      <c r="R328" s="142"/>
      <c r="S328" s="142"/>
      <c r="T328" s="143"/>
      <c r="AT328" s="140" t="s">
        <v>179</v>
      </c>
      <c r="AU328" s="140" t="s">
        <v>78</v>
      </c>
      <c r="AV328" s="14" t="s">
        <v>78</v>
      </c>
      <c r="AW328" s="14" t="s">
        <v>30</v>
      </c>
      <c r="AX328" s="14" t="s">
        <v>68</v>
      </c>
      <c r="AY328" s="140" t="s">
        <v>168</v>
      </c>
    </row>
    <row r="329" spans="1:51" s="15" customFormat="1" ht="12">
      <c r="A329" s="316"/>
      <c r="B329" s="317"/>
      <c r="C329" s="316"/>
      <c r="D329" s="308" t="s">
        <v>179</v>
      </c>
      <c r="E329" s="318" t="s">
        <v>3</v>
      </c>
      <c r="F329" s="319" t="s">
        <v>186</v>
      </c>
      <c r="G329" s="316"/>
      <c r="H329" s="320">
        <v>27.1</v>
      </c>
      <c r="I329" s="269"/>
      <c r="J329" s="316"/>
      <c r="K329" s="316"/>
      <c r="L329" s="144"/>
      <c r="M329" s="146"/>
      <c r="N329" s="147"/>
      <c r="O329" s="147"/>
      <c r="P329" s="147"/>
      <c r="Q329" s="147"/>
      <c r="R329" s="147"/>
      <c r="S329" s="147"/>
      <c r="T329" s="148"/>
      <c r="AT329" s="145" t="s">
        <v>179</v>
      </c>
      <c r="AU329" s="145" t="s">
        <v>78</v>
      </c>
      <c r="AV329" s="15" t="s">
        <v>175</v>
      </c>
      <c r="AW329" s="15" t="s">
        <v>30</v>
      </c>
      <c r="AX329" s="15" t="s">
        <v>76</v>
      </c>
      <c r="AY329" s="145" t="s">
        <v>168</v>
      </c>
    </row>
    <row r="330" spans="1:65" s="2" customFormat="1" ht="24.2" customHeight="1">
      <c r="A330" s="273"/>
      <c r="B330" s="276"/>
      <c r="C330" s="298" t="s">
        <v>478</v>
      </c>
      <c r="D330" s="298" t="s">
        <v>170</v>
      </c>
      <c r="E330" s="299" t="s">
        <v>3158</v>
      </c>
      <c r="F330" s="300" t="s">
        <v>3159</v>
      </c>
      <c r="G330" s="301" t="s">
        <v>263</v>
      </c>
      <c r="H330" s="302">
        <v>39.711</v>
      </c>
      <c r="I330" s="266"/>
      <c r="J330" s="303">
        <f>ROUND(I330*H330,2)</f>
        <v>0</v>
      </c>
      <c r="K330" s="300" t="s">
        <v>174</v>
      </c>
      <c r="L330" s="32"/>
      <c r="M330" s="126" t="s">
        <v>3</v>
      </c>
      <c r="N330" s="127" t="s">
        <v>39</v>
      </c>
      <c r="O330" s="128">
        <v>0.13</v>
      </c>
      <c r="P330" s="128">
        <f>O330*H330</f>
        <v>5.16243</v>
      </c>
      <c r="Q330" s="128">
        <v>0</v>
      </c>
      <c r="R330" s="128">
        <f>Q330*H330</f>
        <v>0</v>
      </c>
      <c r="S330" s="128">
        <v>0.02</v>
      </c>
      <c r="T330" s="129">
        <f>S330*H330</f>
        <v>0.79422</v>
      </c>
      <c r="U330" s="31"/>
      <c r="V330" s="31"/>
      <c r="W330" s="31"/>
      <c r="X330" s="31"/>
      <c r="Y330" s="31"/>
      <c r="Z330" s="31"/>
      <c r="AA330" s="31"/>
      <c r="AB330" s="31"/>
      <c r="AC330" s="31"/>
      <c r="AD330" s="31"/>
      <c r="AE330" s="31"/>
      <c r="AR330" s="130" t="s">
        <v>175</v>
      </c>
      <c r="AT330" s="130" t="s">
        <v>170</v>
      </c>
      <c r="AU330" s="130" t="s">
        <v>78</v>
      </c>
      <c r="AY330" s="19" t="s">
        <v>168</v>
      </c>
      <c r="BE330" s="131">
        <f>IF(N330="základní",J330,0)</f>
        <v>0</v>
      </c>
      <c r="BF330" s="131">
        <f>IF(N330="snížená",J330,0)</f>
        <v>0</v>
      </c>
      <c r="BG330" s="131">
        <f>IF(N330="zákl. přenesená",J330,0)</f>
        <v>0</v>
      </c>
      <c r="BH330" s="131">
        <f>IF(N330="sníž. přenesená",J330,0)</f>
        <v>0</v>
      </c>
      <c r="BI330" s="131">
        <f>IF(N330="nulová",J330,0)</f>
        <v>0</v>
      </c>
      <c r="BJ330" s="19" t="s">
        <v>76</v>
      </c>
      <c r="BK330" s="131">
        <f>ROUND(I330*H330,2)</f>
        <v>0</v>
      </c>
      <c r="BL330" s="19" t="s">
        <v>175</v>
      </c>
      <c r="BM330" s="130" t="s">
        <v>3160</v>
      </c>
    </row>
    <row r="331" spans="1:47" s="2" customFormat="1" ht="12">
      <c r="A331" s="273"/>
      <c r="B331" s="276"/>
      <c r="C331" s="273"/>
      <c r="D331" s="304" t="s">
        <v>177</v>
      </c>
      <c r="E331" s="273"/>
      <c r="F331" s="305" t="s">
        <v>3161</v>
      </c>
      <c r="G331" s="273"/>
      <c r="H331" s="273"/>
      <c r="I331" s="263"/>
      <c r="J331" s="273"/>
      <c r="K331" s="273"/>
      <c r="L331" s="32"/>
      <c r="M331" s="132"/>
      <c r="N331" s="133"/>
      <c r="O331" s="50"/>
      <c r="P331" s="50"/>
      <c r="Q331" s="50"/>
      <c r="R331" s="50"/>
      <c r="S331" s="50"/>
      <c r="T331" s="51"/>
      <c r="U331" s="31"/>
      <c r="V331" s="31"/>
      <c r="W331" s="31"/>
      <c r="X331" s="31"/>
      <c r="Y331" s="31"/>
      <c r="Z331" s="31"/>
      <c r="AA331" s="31"/>
      <c r="AB331" s="31"/>
      <c r="AC331" s="31"/>
      <c r="AD331" s="31"/>
      <c r="AE331" s="31"/>
      <c r="AT331" s="19" t="s">
        <v>177</v>
      </c>
      <c r="AU331" s="19" t="s">
        <v>78</v>
      </c>
    </row>
    <row r="332" spans="1:51" s="13" customFormat="1" ht="12">
      <c r="A332" s="306"/>
      <c r="B332" s="307"/>
      <c r="C332" s="306"/>
      <c r="D332" s="308" t="s">
        <v>179</v>
      </c>
      <c r="E332" s="309" t="s">
        <v>3</v>
      </c>
      <c r="F332" s="310" t="s">
        <v>1136</v>
      </c>
      <c r="G332" s="306"/>
      <c r="H332" s="309" t="s">
        <v>3</v>
      </c>
      <c r="I332" s="267"/>
      <c r="J332" s="306"/>
      <c r="K332" s="306"/>
      <c r="L332" s="134"/>
      <c r="M332" s="136"/>
      <c r="N332" s="137"/>
      <c r="O332" s="137"/>
      <c r="P332" s="137"/>
      <c r="Q332" s="137"/>
      <c r="R332" s="137"/>
      <c r="S332" s="137"/>
      <c r="T332" s="138"/>
      <c r="AT332" s="135" t="s">
        <v>179</v>
      </c>
      <c r="AU332" s="135" t="s">
        <v>78</v>
      </c>
      <c r="AV332" s="13" t="s">
        <v>76</v>
      </c>
      <c r="AW332" s="13" t="s">
        <v>30</v>
      </c>
      <c r="AX332" s="13" t="s">
        <v>68</v>
      </c>
      <c r="AY332" s="135" t="s">
        <v>168</v>
      </c>
    </row>
    <row r="333" spans="1:51" s="13" customFormat="1" ht="12">
      <c r="A333" s="306"/>
      <c r="B333" s="307"/>
      <c r="C333" s="306"/>
      <c r="D333" s="308" t="s">
        <v>179</v>
      </c>
      <c r="E333" s="309" t="s">
        <v>3</v>
      </c>
      <c r="F333" s="310" t="s">
        <v>3074</v>
      </c>
      <c r="G333" s="306"/>
      <c r="H333" s="309" t="s">
        <v>3</v>
      </c>
      <c r="I333" s="267"/>
      <c r="J333" s="306"/>
      <c r="K333" s="306"/>
      <c r="L333" s="134"/>
      <c r="M333" s="136"/>
      <c r="N333" s="137"/>
      <c r="O333" s="137"/>
      <c r="P333" s="137"/>
      <c r="Q333" s="137"/>
      <c r="R333" s="137"/>
      <c r="S333" s="137"/>
      <c r="T333" s="138"/>
      <c r="AT333" s="135" t="s">
        <v>179</v>
      </c>
      <c r="AU333" s="135" t="s">
        <v>78</v>
      </c>
      <c r="AV333" s="13" t="s">
        <v>76</v>
      </c>
      <c r="AW333" s="13" t="s">
        <v>30</v>
      </c>
      <c r="AX333" s="13" t="s">
        <v>68</v>
      </c>
      <c r="AY333" s="135" t="s">
        <v>168</v>
      </c>
    </row>
    <row r="334" spans="1:51" s="14" customFormat="1" ht="12">
      <c r="A334" s="311"/>
      <c r="B334" s="312"/>
      <c r="C334" s="311"/>
      <c r="D334" s="308" t="s">
        <v>179</v>
      </c>
      <c r="E334" s="313" t="s">
        <v>3</v>
      </c>
      <c r="F334" s="314" t="s">
        <v>3075</v>
      </c>
      <c r="G334" s="311"/>
      <c r="H334" s="315">
        <v>59.717</v>
      </c>
      <c r="I334" s="268"/>
      <c r="J334" s="311"/>
      <c r="K334" s="311"/>
      <c r="L334" s="139"/>
      <c r="M334" s="141"/>
      <c r="N334" s="142"/>
      <c r="O334" s="142"/>
      <c r="P334" s="142"/>
      <c r="Q334" s="142"/>
      <c r="R334" s="142"/>
      <c r="S334" s="142"/>
      <c r="T334" s="143"/>
      <c r="AT334" s="140" t="s">
        <v>179</v>
      </c>
      <c r="AU334" s="140" t="s">
        <v>78</v>
      </c>
      <c r="AV334" s="14" t="s">
        <v>78</v>
      </c>
      <c r="AW334" s="14" t="s">
        <v>30</v>
      </c>
      <c r="AX334" s="14" t="s">
        <v>68</v>
      </c>
      <c r="AY334" s="140" t="s">
        <v>168</v>
      </c>
    </row>
    <row r="335" spans="1:51" s="14" customFormat="1" ht="12">
      <c r="A335" s="311"/>
      <c r="B335" s="312"/>
      <c r="C335" s="311"/>
      <c r="D335" s="308" t="s">
        <v>179</v>
      </c>
      <c r="E335" s="313" t="s">
        <v>3</v>
      </c>
      <c r="F335" s="314" t="s">
        <v>3162</v>
      </c>
      <c r="G335" s="311"/>
      <c r="H335" s="315">
        <v>-0.837</v>
      </c>
      <c r="I335" s="268"/>
      <c r="J335" s="311"/>
      <c r="K335" s="311"/>
      <c r="L335" s="139"/>
      <c r="M335" s="141"/>
      <c r="N335" s="142"/>
      <c r="O335" s="142"/>
      <c r="P335" s="142"/>
      <c r="Q335" s="142"/>
      <c r="R335" s="142"/>
      <c r="S335" s="142"/>
      <c r="T335" s="143"/>
      <c r="AT335" s="140" t="s">
        <v>179</v>
      </c>
      <c r="AU335" s="140" t="s">
        <v>78</v>
      </c>
      <c r="AV335" s="14" t="s">
        <v>78</v>
      </c>
      <c r="AW335" s="14" t="s">
        <v>30</v>
      </c>
      <c r="AX335" s="14" t="s">
        <v>68</v>
      </c>
      <c r="AY335" s="140" t="s">
        <v>168</v>
      </c>
    </row>
    <row r="336" spans="1:51" s="14" customFormat="1" ht="12">
      <c r="A336" s="311"/>
      <c r="B336" s="312"/>
      <c r="C336" s="311"/>
      <c r="D336" s="308" t="s">
        <v>179</v>
      </c>
      <c r="E336" s="313" t="s">
        <v>3</v>
      </c>
      <c r="F336" s="314" t="s">
        <v>3163</v>
      </c>
      <c r="G336" s="311"/>
      <c r="H336" s="315">
        <v>-0.804</v>
      </c>
      <c r="I336" s="268"/>
      <c r="J336" s="311"/>
      <c r="K336" s="311"/>
      <c r="L336" s="139"/>
      <c r="M336" s="141"/>
      <c r="N336" s="142"/>
      <c r="O336" s="142"/>
      <c r="P336" s="142"/>
      <c r="Q336" s="142"/>
      <c r="R336" s="142"/>
      <c r="S336" s="142"/>
      <c r="T336" s="143"/>
      <c r="AT336" s="140" t="s">
        <v>179</v>
      </c>
      <c r="AU336" s="140" t="s">
        <v>78</v>
      </c>
      <c r="AV336" s="14" t="s">
        <v>78</v>
      </c>
      <c r="AW336" s="14" t="s">
        <v>30</v>
      </c>
      <c r="AX336" s="14" t="s">
        <v>68</v>
      </c>
      <c r="AY336" s="140" t="s">
        <v>168</v>
      </c>
    </row>
    <row r="337" spans="1:51" s="14" customFormat="1" ht="12">
      <c r="A337" s="311"/>
      <c r="B337" s="312"/>
      <c r="C337" s="311"/>
      <c r="D337" s="308" t="s">
        <v>179</v>
      </c>
      <c r="E337" s="313" t="s">
        <v>3</v>
      </c>
      <c r="F337" s="314" t="s">
        <v>3164</v>
      </c>
      <c r="G337" s="311"/>
      <c r="H337" s="315">
        <v>-0.41</v>
      </c>
      <c r="I337" s="268"/>
      <c r="J337" s="311"/>
      <c r="K337" s="311"/>
      <c r="L337" s="139"/>
      <c r="M337" s="141"/>
      <c r="N337" s="142"/>
      <c r="O337" s="142"/>
      <c r="P337" s="142"/>
      <c r="Q337" s="142"/>
      <c r="R337" s="142"/>
      <c r="S337" s="142"/>
      <c r="T337" s="143"/>
      <c r="AT337" s="140" t="s">
        <v>179</v>
      </c>
      <c r="AU337" s="140" t="s">
        <v>78</v>
      </c>
      <c r="AV337" s="14" t="s">
        <v>78</v>
      </c>
      <c r="AW337" s="14" t="s">
        <v>30</v>
      </c>
      <c r="AX337" s="14" t="s">
        <v>68</v>
      </c>
      <c r="AY337" s="140" t="s">
        <v>168</v>
      </c>
    </row>
    <row r="338" spans="1:51" s="14" customFormat="1" ht="12">
      <c r="A338" s="311"/>
      <c r="B338" s="312"/>
      <c r="C338" s="311"/>
      <c r="D338" s="308" t="s">
        <v>179</v>
      </c>
      <c r="E338" s="313" t="s">
        <v>3</v>
      </c>
      <c r="F338" s="314" t="s">
        <v>3078</v>
      </c>
      <c r="G338" s="311"/>
      <c r="H338" s="315">
        <v>-0.653</v>
      </c>
      <c r="I338" s="268"/>
      <c r="J338" s="311"/>
      <c r="K338" s="311"/>
      <c r="L338" s="139"/>
      <c r="M338" s="141"/>
      <c r="N338" s="142"/>
      <c r="O338" s="142"/>
      <c r="P338" s="142"/>
      <c r="Q338" s="142"/>
      <c r="R338" s="142"/>
      <c r="S338" s="142"/>
      <c r="T338" s="143"/>
      <c r="AT338" s="140" t="s">
        <v>179</v>
      </c>
      <c r="AU338" s="140" t="s">
        <v>78</v>
      </c>
      <c r="AV338" s="14" t="s">
        <v>78</v>
      </c>
      <c r="AW338" s="14" t="s">
        <v>30</v>
      </c>
      <c r="AX338" s="14" t="s">
        <v>68</v>
      </c>
      <c r="AY338" s="140" t="s">
        <v>168</v>
      </c>
    </row>
    <row r="339" spans="1:51" s="14" customFormat="1" ht="12">
      <c r="A339" s="311"/>
      <c r="B339" s="312"/>
      <c r="C339" s="311"/>
      <c r="D339" s="308" t="s">
        <v>179</v>
      </c>
      <c r="E339" s="313" t="s">
        <v>3</v>
      </c>
      <c r="F339" s="314" t="s">
        <v>3079</v>
      </c>
      <c r="G339" s="311"/>
      <c r="H339" s="315">
        <v>-0.502</v>
      </c>
      <c r="I339" s="268"/>
      <c r="J339" s="311"/>
      <c r="K339" s="311"/>
      <c r="L339" s="139"/>
      <c r="M339" s="141"/>
      <c r="N339" s="142"/>
      <c r="O339" s="142"/>
      <c r="P339" s="142"/>
      <c r="Q339" s="142"/>
      <c r="R339" s="142"/>
      <c r="S339" s="142"/>
      <c r="T339" s="143"/>
      <c r="AT339" s="140" t="s">
        <v>179</v>
      </c>
      <c r="AU339" s="140" t="s">
        <v>78</v>
      </c>
      <c r="AV339" s="14" t="s">
        <v>78</v>
      </c>
      <c r="AW339" s="14" t="s">
        <v>30</v>
      </c>
      <c r="AX339" s="14" t="s">
        <v>68</v>
      </c>
      <c r="AY339" s="140" t="s">
        <v>168</v>
      </c>
    </row>
    <row r="340" spans="1:51" s="13" customFormat="1" ht="12">
      <c r="A340" s="306"/>
      <c r="B340" s="307"/>
      <c r="C340" s="306"/>
      <c r="D340" s="308" t="s">
        <v>179</v>
      </c>
      <c r="E340" s="309" t="s">
        <v>3</v>
      </c>
      <c r="F340" s="310" t="s">
        <v>3080</v>
      </c>
      <c r="G340" s="306"/>
      <c r="H340" s="309" t="s">
        <v>3</v>
      </c>
      <c r="I340" s="267"/>
      <c r="J340" s="306"/>
      <c r="K340" s="306"/>
      <c r="L340" s="134"/>
      <c r="M340" s="136"/>
      <c r="N340" s="137"/>
      <c r="O340" s="137"/>
      <c r="P340" s="137"/>
      <c r="Q340" s="137"/>
      <c r="R340" s="137"/>
      <c r="S340" s="137"/>
      <c r="T340" s="138"/>
      <c r="AT340" s="135" t="s">
        <v>179</v>
      </c>
      <c r="AU340" s="135" t="s">
        <v>78</v>
      </c>
      <c r="AV340" s="13" t="s">
        <v>76</v>
      </c>
      <c r="AW340" s="13" t="s">
        <v>30</v>
      </c>
      <c r="AX340" s="13" t="s">
        <v>68</v>
      </c>
      <c r="AY340" s="135" t="s">
        <v>168</v>
      </c>
    </row>
    <row r="341" spans="1:51" s="14" customFormat="1" ht="12">
      <c r="A341" s="311"/>
      <c r="B341" s="312"/>
      <c r="C341" s="311"/>
      <c r="D341" s="308" t="s">
        <v>179</v>
      </c>
      <c r="E341" s="313" t="s">
        <v>3</v>
      </c>
      <c r="F341" s="314" t="s">
        <v>3165</v>
      </c>
      <c r="G341" s="311"/>
      <c r="H341" s="315">
        <v>-16.8</v>
      </c>
      <c r="I341" s="268"/>
      <c r="J341" s="311"/>
      <c r="K341" s="311"/>
      <c r="L341" s="139"/>
      <c r="M341" s="141"/>
      <c r="N341" s="142"/>
      <c r="O341" s="142"/>
      <c r="P341" s="142"/>
      <c r="Q341" s="142"/>
      <c r="R341" s="142"/>
      <c r="S341" s="142"/>
      <c r="T341" s="143"/>
      <c r="AT341" s="140" t="s">
        <v>179</v>
      </c>
      <c r="AU341" s="140" t="s">
        <v>78</v>
      </c>
      <c r="AV341" s="14" t="s">
        <v>78</v>
      </c>
      <c r="AW341" s="14" t="s">
        <v>30</v>
      </c>
      <c r="AX341" s="14" t="s">
        <v>68</v>
      </c>
      <c r="AY341" s="140" t="s">
        <v>168</v>
      </c>
    </row>
    <row r="342" spans="1:51" s="15" customFormat="1" ht="12">
      <c r="A342" s="316"/>
      <c r="B342" s="317"/>
      <c r="C342" s="316"/>
      <c r="D342" s="308" t="s">
        <v>179</v>
      </c>
      <c r="E342" s="318" t="s">
        <v>3</v>
      </c>
      <c r="F342" s="319" t="s">
        <v>186</v>
      </c>
      <c r="G342" s="316"/>
      <c r="H342" s="320">
        <v>39.711</v>
      </c>
      <c r="I342" s="269"/>
      <c r="J342" s="316"/>
      <c r="K342" s="316"/>
      <c r="L342" s="144"/>
      <c r="M342" s="146"/>
      <c r="N342" s="147"/>
      <c r="O342" s="147"/>
      <c r="P342" s="147"/>
      <c r="Q342" s="147"/>
      <c r="R342" s="147"/>
      <c r="S342" s="147"/>
      <c r="T342" s="148"/>
      <c r="AT342" s="145" t="s">
        <v>179</v>
      </c>
      <c r="AU342" s="145" t="s">
        <v>78</v>
      </c>
      <c r="AV342" s="15" t="s">
        <v>175</v>
      </c>
      <c r="AW342" s="15" t="s">
        <v>30</v>
      </c>
      <c r="AX342" s="15" t="s">
        <v>76</v>
      </c>
      <c r="AY342" s="145" t="s">
        <v>168</v>
      </c>
    </row>
    <row r="343" spans="1:65" s="2" customFormat="1" ht="24.2" customHeight="1">
      <c r="A343" s="273"/>
      <c r="B343" s="276"/>
      <c r="C343" s="298" t="s">
        <v>488</v>
      </c>
      <c r="D343" s="298" t="s">
        <v>170</v>
      </c>
      <c r="E343" s="299" t="s">
        <v>2644</v>
      </c>
      <c r="F343" s="300" t="s">
        <v>2645</v>
      </c>
      <c r="G343" s="301" t="s">
        <v>263</v>
      </c>
      <c r="H343" s="302">
        <v>16.8</v>
      </c>
      <c r="I343" s="266"/>
      <c r="J343" s="303">
        <f>ROUND(I343*H343,2)</f>
        <v>0</v>
      </c>
      <c r="K343" s="300" t="s">
        <v>174</v>
      </c>
      <c r="L343" s="32"/>
      <c r="M343" s="126" t="s">
        <v>3</v>
      </c>
      <c r="N343" s="127" t="s">
        <v>39</v>
      </c>
      <c r="O343" s="128">
        <v>0.3</v>
      </c>
      <c r="P343" s="128">
        <f>O343*H343</f>
        <v>5.04</v>
      </c>
      <c r="Q343" s="128">
        <v>0</v>
      </c>
      <c r="R343" s="128">
        <f>Q343*H343</f>
        <v>0</v>
      </c>
      <c r="S343" s="128">
        <v>0.068</v>
      </c>
      <c r="T343" s="129">
        <f>S343*H343</f>
        <v>1.1424</v>
      </c>
      <c r="U343" s="31"/>
      <c r="V343" s="31"/>
      <c r="W343" s="31"/>
      <c r="X343" s="31"/>
      <c r="Y343" s="31"/>
      <c r="Z343" s="31"/>
      <c r="AA343" s="31"/>
      <c r="AB343" s="31"/>
      <c r="AC343" s="31"/>
      <c r="AD343" s="31"/>
      <c r="AE343" s="31"/>
      <c r="AR343" s="130" t="s">
        <v>175</v>
      </c>
      <c r="AT343" s="130" t="s">
        <v>170</v>
      </c>
      <c r="AU343" s="130" t="s">
        <v>78</v>
      </c>
      <c r="AY343" s="19" t="s">
        <v>168</v>
      </c>
      <c r="BE343" s="131">
        <f>IF(N343="základní",J343,0)</f>
        <v>0</v>
      </c>
      <c r="BF343" s="131">
        <f>IF(N343="snížená",J343,0)</f>
        <v>0</v>
      </c>
      <c r="BG343" s="131">
        <f>IF(N343="zákl. přenesená",J343,0)</f>
        <v>0</v>
      </c>
      <c r="BH343" s="131">
        <f>IF(N343="sníž. přenesená",J343,0)</f>
        <v>0</v>
      </c>
      <c r="BI343" s="131">
        <f>IF(N343="nulová",J343,0)</f>
        <v>0</v>
      </c>
      <c r="BJ343" s="19" t="s">
        <v>76</v>
      </c>
      <c r="BK343" s="131">
        <f>ROUND(I343*H343,2)</f>
        <v>0</v>
      </c>
      <c r="BL343" s="19" t="s">
        <v>175</v>
      </c>
      <c r="BM343" s="130" t="s">
        <v>3166</v>
      </c>
    </row>
    <row r="344" spans="1:47" s="2" customFormat="1" ht="12">
      <c r="A344" s="273"/>
      <c r="B344" s="276"/>
      <c r="C344" s="273"/>
      <c r="D344" s="304" t="s">
        <v>177</v>
      </c>
      <c r="E344" s="273"/>
      <c r="F344" s="305" t="s">
        <v>2647</v>
      </c>
      <c r="G344" s="273"/>
      <c r="H344" s="273"/>
      <c r="I344" s="263"/>
      <c r="J344" s="273"/>
      <c r="K344" s="273"/>
      <c r="L344" s="32"/>
      <c r="M344" s="132"/>
      <c r="N344" s="133"/>
      <c r="O344" s="50"/>
      <c r="P344" s="50"/>
      <c r="Q344" s="50"/>
      <c r="R344" s="50"/>
      <c r="S344" s="50"/>
      <c r="T344" s="51"/>
      <c r="U344" s="31"/>
      <c r="V344" s="31"/>
      <c r="W344" s="31"/>
      <c r="X344" s="31"/>
      <c r="Y344" s="31"/>
      <c r="Z344" s="31"/>
      <c r="AA344" s="31"/>
      <c r="AB344" s="31"/>
      <c r="AC344" s="31"/>
      <c r="AD344" s="31"/>
      <c r="AE344" s="31"/>
      <c r="AT344" s="19" t="s">
        <v>177</v>
      </c>
      <c r="AU344" s="19" t="s">
        <v>78</v>
      </c>
    </row>
    <row r="345" spans="1:51" s="13" customFormat="1" ht="12">
      <c r="A345" s="306"/>
      <c r="B345" s="307"/>
      <c r="C345" s="306"/>
      <c r="D345" s="308" t="s">
        <v>179</v>
      </c>
      <c r="E345" s="309" t="s">
        <v>3</v>
      </c>
      <c r="F345" s="310" t="s">
        <v>1136</v>
      </c>
      <c r="G345" s="306"/>
      <c r="H345" s="309" t="s">
        <v>3</v>
      </c>
      <c r="I345" s="267"/>
      <c r="J345" s="306"/>
      <c r="K345" s="306"/>
      <c r="L345" s="134"/>
      <c r="M345" s="136"/>
      <c r="N345" s="137"/>
      <c r="O345" s="137"/>
      <c r="P345" s="137"/>
      <c r="Q345" s="137"/>
      <c r="R345" s="137"/>
      <c r="S345" s="137"/>
      <c r="T345" s="138"/>
      <c r="AT345" s="135" t="s">
        <v>179</v>
      </c>
      <c r="AU345" s="135" t="s">
        <v>78</v>
      </c>
      <c r="AV345" s="13" t="s">
        <v>76</v>
      </c>
      <c r="AW345" s="13" t="s">
        <v>30</v>
      </c>
      <c r="AX345" s="13" t="s">
        <v>68</v>
      </c>
      <c r="AY345" s="135" t="s">
        <v>168</v>
      </c>
    </row>
    <row r="346" spans="1:51" s="14" customFormat="1" ht="12">
      <c r="A346" s="311"/>
      <c r="B346" s="312"/>
      <c r="C346" s="311"/>
      <c r="D346" s="308" t="s">
        <v>179</v>
      </c>
      <c r="E346" s="313" t="s">
        <v>3</v>
      </c>
      <c r="F346" s="314" t="s">
        <v>3167</v>
      </c>
      <c r="G346" s="311"/>
      <c r="H346" s="315">
        <v>16.8</v>
      </c>
      <c r="I346" s="268"/>
      <c r="J346" s="311"/>
      <c r="K346" s="311"/>
      <c r="L346" s="139"/>
      <c r="M346" s="141"/>
      <c r="N346" s="142"/>
      <c r="O346" s="142"/>
      <c r="P346" s="142"/>
      <c r="Q346" s="142"/>
      <c r="R346" s="142"/>
      <c r="S346" s="142"/>
      <c r="T346" s="143"/>
      <c r="AT346" s="140" t="s">
        <v>179</v>
      </c>
      <c r="AU346" s="140" t="s">
        <v>78</v>
      </c>
      <c r="AV346" s="14" t="s">
        <v>78</v>
      </c>
      <c r="AW346" s="14" t="s">
        <v>30</v>
      </c>
      <c r="AX346" s="14" t="s">
        <v>76</v>
      </c>
      <c r="AY346" s="140" t="s">
        <v>168</v>
      </c>
    </row>
    <row r="347" spans="1:65" s="2" customFormat="1" ht="16.5" customHeight="1">
      <c r="A347" s="273"/>
      <c r="B347" s="276"/>
      <c r="C347" s="298" t="s">
        <v>503</v>
      </c>
      <c r="D347" s="298" t="s">
        <v>170</v>
      </c>
      <c r="E347" s="299" t="s">
        <v>2586</v>
      </c>
      <c r="F347" s="300" t="s">
        <v>2587</v>
      </c>
      <c r="G347" s="301" t="s">
        <v>173</v>
      </c>
      <c r="H347" s="302">
        <v>2.939</v>
      </c>
      <c r="I347" s="266"/>
      <c r="J347" s="303">
        <f>ROUND(I347*H347,2)</f>
        <v>0</v>
      </c>
      <c r="K347" s="300" t="s">
        <v>174</v>
      </c>
      <c r="L347" s="32"/>
      <c r="M347" s="126" t="s">
        <v>3</v>
      </c>
      <c r="N347" s="127" t="s">
        <v>39</v>
      </c>
      <c r="O347" s="128">
        <v>6.7</v>
      </c>
      <c r="P347" s="128">
        <f>O347*H347</f>
        <v>19.691300000000002</v>
      </c>
      <c r="Q347" s="128">
        <v>0</v>
      </c>
      <c r="R347" s="128">
        <f>Q347*H347</f>
        <v>0</v>
      </c>
      <c r="S347" s="128">
        <v>0</v>
      </c>
      <c r="T347" s="129">
        <f>S347*H347</f>
        <v>0</v>
      </c>
      <c r="U347" s="31"/>
      <c r="V347" s="31"/>
      <c r="W347" s="31"/>
      <c r="X347" s="31"/>
      <c r="Y347" s="31"/>
      <c r="Z347" s="31"/>
      <c r="AA347" s="31"/>
      <c r="AB347" s="31"/>
      <c r="AC347" s="31"/>
      <c r="AD347" s="31"/>
      <c r="AE347" s="31"/>
      <c r="AR347" s="130" t="s">
        <v>175</v>
      </c>
      <c r="AT347" s="130" t="s">
        <v>170</v>
      </c>
      <c r="AU347" s="130" t="s">
        <v>78</v>
      </c>
      <c r="AY347" s="19" t="s">
        <v>168</v>
      </c>
      <c r="BE347" s="131">
        <f>IF(N347="základní",J347,0)</f>
        <v>0</v>
      </c>
      <c r="BF347" s="131">
        <f>IF(N347="snížená",J347,0)</f>
        <v>0</v>
      </c>
      <c r="BG347" s="131">
        <f>IF(N347="zákl. přenesená",J347,0)</f>
        <v>0</v>
      </c>
      <c r="BH347" s="131">
        <f>IF(N347="sníž. přenesená",J347,0)</f>
        <v>0</v>
      </c>
      <c r="BI347" s="131">
        <f>IF(N347="nulová",J347,0)</f>
        <v>0</v>
      </c>
      <c r="BJ347" s="19" t="s">
        <v>76</v>
      </c>
      <c r="BK347" s="131">
        <f>ROUND(I347*H347,2)</f>
        <v>0</v>
      </c>
      <c r="BL347" s="19" t="s">
        <v>175</v>
      </c>
      <c r="BM347" s="130" t="s">
        <v>3168</v>
      </c>
    </row>
    <row r="348" spans="1:47" s="2" customFormat="1" ht="12">
      <c r="A348" s="273"/>
      <c r="B348" s="276"/>
      <c r="C348" s="273"/>
      <c r="D348" s="304" t="s">
        <v>177</v>
      </c>
      <c r="E348" s="273"/>
      <c r="F348" s="305" t="s">
        <v>2589</v>
      </c>
      <c r="G348" s="273"/>
      <c r="H348" s="273"/>
      <c r="I348" s="263"/>
      <c r="J348" s="273"/>
      <c r="K348" s="273"/>
      <c r="L348" s="32"/>
      <c r="M348" s="132"/>
      <c r="N348" s="133"/>
      <c r="O348" s="50"/>
      <c r="P348" s="50"/>
      <c r="Q348" s="50"/>
      <c r="R348" s="50"/>
      <c r="S348" s="50"/>
      <c r="T348" s="51"/>
      <c r="U348" s="31"/>
      <c r="V348" s="31"/>
      <c r="W348" s="31"/>
      <c r="X348" s="31"/>
      <c r="Y348" s="31"/>
      <c r="Z348" s="31"/>
      <c r="AA348" s="31"/>
      <c r="AB348" s="31"/>
      <c r="AC348" s="31"/>
      <c r="AD348" s="31"/>
      <c r="AE348" s="31"/>
      <c r="AT348" s="19" t="s">
        <v>177</v>
      </c>
      <c r="AU348" s="19" t="s">
        <v>78</v>
      </c>
    </row>
    <row r="349" spans="1:51" s="13" customFormat="1" ht="12">
      <c r="A349" s="306"/>
      <c r="B349" s="307"/>
      <c r="C349" s="306"/>
      <c r="D349" s="308" t="s">
        <v>179</v>
      </c>
      <c r="E349" s="309" t="s">
        <v>3</v>
      </c>
      <c r="F349" s="310" t="s">
        <v>3169</v>
      </c>
      <c r="G349" s="306"/>
      <c r="H349" s="309" t="s">
        <v>3</v>
      </c>
      <c r="I349" s="267"/>
      <c r="J349" s="306"/>
      <c r="K349" s="306"/>
      <c r="L349" s="134"/>
      <c r="M349" s="136"/>
      <c r="N349" s="137"/>
      <c r="O349" s="137"/>
      <c r="P349" s="137"/>
      <c r="Q349" s="137"/>
      <c r="R349" s="137"/>
      <c r="S349" s="137"/>
      <c r="T349" s="138"/>
      <c r="AT349" s="135" t="s">
        <v>179</v>
      </c>
      <c r="AU349" s="135" t="s">
        <v>78</v>
      </c>
      <c r="AV349" s="13" t="s">
        <v>76</v>
      </c>
      <c r="AW349" s="13" t="s">
        <v>30</v>
      </c>
      <c r="AX349" s="13" t="s">
        <v>68</v>
      </c>
      <c r="AY349" s="135" t="s">
        <v>168</v>
      </c>
    </row>
    <row r="350" spans="1:51" s="14" customFormat="1" ht="12">
      <c r="A350" s="311"/>
      <c r="B350" s="312"/>
      <c r="C350" s="311"/>
      <c r="D350" s="308" t="s">
        <v>179</v>
      </c>
      <c r="E350" s="313" t="s">
        <v>3</v>
      </c>
      <c r="F350" s="314" t="s">
        <v>3170</v>
      </c>
      <c r="G350" s="311"/>
      <c r="H350" s="315">
        <v>2.939</v>
      </c>
      <c r="I350" s="268"/>
      <c r="J350" s="311"/>
      <c r="K350" s="311"/>
      <c r="L350" s="139"/>
      <c r="M350" s="141"/>
      <c r="N350" s="142"/>
      <c r="O350" s="142"/>
      <c r="P350" s="142"/>
      <c r="Q350" s="142"/>
      <c r="R350" s="142"/>
      <c r="S350" s="142"/>
      <c r="T350" s="143"/>
      <c r="AT350" s="140" t="s">
        <v>179</v>
      </c>
      <c r="AU350" s="140" t="s">
        <v>78</v>
      </c>
      <c r="AV350" s="14" t="s">
        <v>78</v>
      </c>
      <c r="AW350" s="14" t="s">
        <v>30</v>
      </c>
      <c r="AX350" s="14" t="s">
        <v>76</v>
      </c>
      <c r="AY350" s="140" t="s">
        <v>168</v>
      </c>
    </row>
    <row r="351" spans="1:63" s="12" customFormat="1" ht="22.9" customHeight="1">
      <c r="A351" s="291"/>
      <c r="B351" s="292"/>
      <c r="C351" s="291"/>
      <c r="D351" s="293" t="s">
        <v>67</v>
      </c>
      <c r="E351" s="296" t="s">
        <v>729</v>
      </c>
      <c r="F351" s="296" t="s">
        <v>730</v>
      </c>
      <c r="G351" s="291"/>
      <c r="H351" s="291"/>
      <c r="I351" s="271"/>
      <c r="J351" s="297">
        <f>BK351</f>
        <v>0</v>
      </c>
      <c r="K351" s="291"/>
      <c r="L351" s="118"/>
      <c r="M351" s="120"/>
      <c r="N351" s="121"/>
      <c r="O351" s="121"/>
      <c r="P351" s="122">
        <f>SUM(P352:P360)</f>
        <v>23.350778</v>
      </c>
      <c r="Q351" s="121"/>
      <c r="R351" s="122">
        <f>SUM(R352:R360)</f>
        <v>0</v>
      </c>
      <c r="S351" s="121"/>
      <c r="T351" s="123">
        <f>SUM(T352:T360)</f>
        <v>0</v>
      </c>
      <c r="AR351" s="119" t="s">
        <v>76</v>
      </c>
      <c r="AT351" s="124" t="s">
        <v>67</v>
      </c>
      <c r="AU351" s="124" t="s">
        <v>76</v>
      </c>
      <c r="AY351" s="119" t="s">
        <v>168</v>
      </c>
      <c r="BK351" s="125">
        <f>SUM(BK352:BK360)</f>
        <v>0</v>
      </c>
    </row>
    <row r="352" spans="1:65" s="2" customFormat="1" ht="24.2" customHeight="1">
      <c r="A352" s="273"/>
      <c r="B352" s="276"/>
      <c r="C352" s="298" t="s">
        <v>508</v>
      </c>
      <c r="D352" s="298" t="s">
        <v>170</v>
      </c>
      <c r="E352" s="299" t="s">
        <v>2657</v>
      </c>
      <c r="F352" s="300" t="s">
        <v>2658</v>
      </c>
      <c r="G352" s="301" t="s">
        <v>231</v>
      </c>
      <c r="H352" s="302">
        <v>8.882</v>
      </c>
      <c r="I352" s="266"/>
      <c r="J352" s="303">
        <f>ROUND(I352*H352,2)</f>
        <v>0</v>
      </c>
      <c r="K352" s="300" t="s">
        <v>174</v>
      </c>
      <c r="L352" s="32"/>
      <c r="M352" s="126" t="s">
        <v>3</v>
      </c>
      <c r="N352" s="127" t="s">
        <v>39</v>
      </c>
      <c r="O352" s="128">
        <v>2.42</v>
      </c>
      <c r="P352" s="128">
        <f>O352*H352</f>
        <v>21.494439999999997</v>
      </c>
      <c r="Q352" s="128">
        <v>0</v>
      </c>
      <c r="R352" s="128">
        <f>Q352*H352</f>
        <v>0</v>
      </c>
      <c r="S352" s="128">
        <v>0</v>
      </c>
      <c r="T352" s="129">
        <f>S352*H352</f>
        <v>0</v>
      </c>
      <c r="U352" s="31"/>
      <c r="V352" s="31"/>
      <c r="W352" s="31"/>
      <c r="X352" s="31"/>
      <c r="Y352" s="31"/>
      <c r="Z352" s="31"/>
      <c r="AA352" s="31"/>
      <c r="AB352" s="31"/>
      <c r="AC352" s="31"/>
      <c r="AD352" s="31"/>
      <c r="AE352" s="31"/>
      <c r="AR352" s="130" t="s">
        <v>175</v>
      </c>
      <c r="AT352" s="130" t="s">
        <v>170</v>
      </c>
      <c r="AU352" s="130" t="s">
        <v>78</v>
      </c>
      <c r="AY352" s="19" t="s">
        <v>168</v>
      </c>
      <c r="BE352" s="131">
        <f>IF(N352="základní",J352,0)</f>
        <v>0</v>
      </c>
      <c r="BF352" s="131">
        <f>IF(N352="snížená",J352,0)</f>
        <v>0</v>
      </c>
      <c r="BG352" s="131">
        <f>IF(N352="zákl. přenesená",J352,0)</f>
        <v>0</v>
      </c>
      <c r="BH352" s="131">
        <f>IF(N352="sníž. přenesená",J352,0)</f>
        <v>0</v>
      </c>
      <c r="BI352" s="131">
        <f>IF(N352="nulová",J352,0)</f>
        <v>0</v>
      </c>
      <c r="BJ352" s="19" t="s">
        <v>76</v>
      </c>
      <c r="BK352" s="131">
        <f>ROUND(I352*H352,2)</f>
        <v>0</v>
      </c>
      <c r="BL352" s="19" t="s">
        <v>175</v>
      </c>
      <c r="BM352" s="130" t="s">
        <v>3171</v>
      </c>
    </row>
    <row r="353" spans="1:47" s="2" customFormat="1" ht="12">
      <c r="A353" s="273"/>
      <c r="B353" s="276"/>
      <c r="C353" s="273"/>
      <c r="D353" s="304" t="s">
        <v>177</v>
      </c>
      <c r="E353" s="273"/>
      <c r="F353" s="305" t="s">
        <v>2660</v>
      </c>
      <c r="G353" s="273"/>
      <c r="H353" s="273"/>
      <c r="I353" s="263"/>
      <c r="J353" s="273"/>
      <c r="K353" s="273"/>
      <c r="L353" s="32"/>
      <c r="M353" s="132"/>
      <c r="N353" s="133"/>
      <c r="O353" s="50"/>
      <c r="P353" s="50"/>
      <c r="Q353" s="50"/>
      <c r="R353" s="50"/>
      <c r="S353" s="50"/>
      <c r="T353" s="51"/>
      <c r="U353" s="31"/>
      <c r="V353" s="31"/>
      <c r="W353" s="31"/>
      <c r="X353" s="31"/>
      <c r="Y353" s="31"/>
      <c r="Z353" s="31"/>
      <c r="AA353" s="31"/>
      <c r="AB353" s="31"/>
      <c r="AC353" s="31"/>
      <c r="AD353" s="31"/>
      <c r="AE353" s="31"/>
      <c r="AT353" s="19" t="s">
        <v>177</v>
      </c>
      <c r="AU353" s="19" t="s">
        <v>78</v>
      </c>
    </row>
    <row r="354" spans="1:65" s="2" customFormat="1" ht="21.75" customHeight="1">
      <c r="A354" s="273"/>
      <c r="B354" s="276"/>
      <c r="C354" s="298" t="s">
        <v>525</v>
      </c>
      <c r="D354" s="298" t="s">
        <v>170</v>
      </c>
      <c r="E354" s="299" t="s">
        <v>737</v>
      </c>
      <c r="F354" s="300" t="s">
        <v>738</v>
      </c>
      <c r="G354" s="301" t="s">
        <v>231</v>
      </c>
      <c r="H354" s="302">
        <v>8.882</v>
      </c>
      <c r="I354" s="266"/>
      <c r="J354" s="303">
        <f>ROUND(I354*H354,2)</f>
        <v>0</v>
      </c>
      <c r="K354" s="300" t="s">
        <v>174</v>
      </c>
      <c r="L354" s="32"/>
      <c r="M354" s="126" t="s">
        <v>3</v>
      </c>
      <c r="N354" s="127" t="s">
        <v>39</v>
      </c>
      <c r="O354" s="128">
        <v>0.125</v>
      </c>
      <c r="P354" s="128">
        <f>O354*H354</f>
        <v>1.11025</v>
      </c>
      <c r="Q354" s="128">
        <v>0</v>
      </c>
      <c r="R354" s="128">
        <f>Q354*H354</f>
        <v>0</v>
      </c>
      <c r="S354" s="128">
        <v>0</v>
      </c>
      <c r="T354" s="129">
        <f>S354*H354</f>
        <v>0</v>
      </c>
      <c r="U354" s="31"/>
      <c r="V354" s="31"/>
      <c r="W354" s="31"/>
      <c r="X354" s="31"/>
      <c r="Y354" s="31"/>
      <c r="Z354" s="31"/>
      <c r="AA354" s="31"/>
      <c r="AB354" s="31"/>
      <c r="AC354" s="31"/>
      <c r="AD354" s="31"/>
      <c r="AE354" s="31"/>
      <c r="AR354" s="130" t="s">
        <v>175</v>
      </c>
      <c r="AT354" s="130" t="s">
        <v>170</v>
      </c>
      <c r="AU354" s="130" t="s">
        <v>78</v>
      </c>
      <c r="AY354" s="19" t="s">
        <v>168</v>
      </c>
      <c r="BE354" s="131">
        <f>IF(N354="základní",J354,0)</f>
        <v>0</v>
      </c>
      <c r="BF354" s="131">
        <f>IF(N354="snížená",J354,0)</f>
        <v>0</v>
      </c>
      <c r="BG354" s="131">
        <f>IF(N354="zákl. přenesená",J354,0)</f>
        <v>0</v>
      </c>
      <c r="BH354" s="131">
        <f>IF(N354="sníž. přenesená",J354,0)</f>
        <v>0</v>
      </c>
      <c r="BI354" s="131">
        <f>IF(N354="nulová",J354,0)</f>
        <v>0</v>
      </c>
      <c r="BJ354" s="19" t="s">
        <v>76</v>
      </c>
      <c r="BK354" s="131">
        <f>ROUND(I354*H354,2)</f>
        <v>0</v>
      </c>
      <c r="BL354" s="19" t="s">
        <v>175</v>
      </c>
      <c r="BM354" s="130" t="s">
        <v>3172</v>
      </c>
    </row>
    <row r="355" spans="1:47" s="2" customFormat="1" ht="12">
      <c r="A355" s="273"/>
      <c r="B355" s="276"/>
      <c r="C355" s="273"/>
      <c r="D355" s="304" t="s">
        <v>177</v>
      </c>
      <c r="E355" s="273"/>
      <c r="F355" s="305" t="s">
        <v>740</v>
      </c>
      <c r="G355" s="273"/>
      <c r="H355" s="273"/>
      <c r="I355" s="263"/>
      <c r="J355" s="273"/>
      <c r="K355" s="273"/>
      <c r="L355" s="32"/>
      <c r="M355" s="132"/>
      <c r="N355" s="133"/>
      <c r="O355" s="50"/>
      <c r="P355" s="50"/>
      <c r="Q355" s="50"/>
      <c r="R355" s="50"/>
      <c r="S355" s="50"/>
      <c r="T355" s="51"/>
      <c r="U355" s="31"/>
      <c r="V355" s="31"/>
      <c r="W355" s="31"/>
      <c r="X355" s="31"/>
      <c r="Y355" s="31"/>
      <c r="Z355" s="31"/>
      <c r="AA355" s="31"/>
      <c r="AB355" s="31"/>
      <c r="AC355" s="31"/>
      <c r="AD355" s="31"/>
      <c r="AE355" s="31"/>
      <c r="AT355" s="19" t="s">
        <v>177</v>
      </c>
      <c r="AU355" s="19" t="s">
        <v>78</v>
      </c>
    </row>
    <row r="356" spans="1:65" s="2" customFormat="1" ht="24.2" customHeight="1">
      <c r="A356" s="273"/>
      <c r="B356" s="276"/>
      <c r="C356" s="298" t="s">
        <v>530</v>
      </c>
      <c r="D356" s="298" t="s">
        <v>170</v>
      </c>
      <c r="E356" s="299" t="s">
        <v>742</v>
      </c>
      <c r="F356" s="300" t="s">
        <v>743</v>
      </c>
      <c r="G356" s="301" t="s">
        <v>231</v>
      </c>
      <c r="H356" s="302">
        <v>124.348</v>
      </c>
      <c r="I356" s="266"/>
      <c r="J356" s="303">
        <f>ROUND(I356*H356,2)</f>
        <v>0</v>
      </c>
      <c r="K356" s="300" t="s">
        <v>174</v>
      </c>
      <c r="L356" s="32"/>
      <c r="M356" s="126" t="s">
        <v>3</v>
      </c>
      <c r="N356" s="127" t="s">
        <v>39</v>
      </c>
      <c r="O356" s="128">
        <v>0.006</v>
      </c>
      <c r="P356" s="128">
        <f>O356*H356</f>
        <v>0.746088</v>
      </c>
      <c r="Q356" s="128">
        <v>0</v>
      </c>
      <c r="R356" s="128">
        <f>Q356*H356</f>
        <v>0</v>
      </c>
      <c r="S356" s="128">
        <v>0</v>
      </c>
      <c r="T356" s="129">
        <f>S356*H356</f>
        <v>0</v>
      </c>
      <c r="U356" s="31"/>
      <c r="V356" s="31"/>
      <c r="W356" s="31"/>
      <c r="X356" s="31"/>
      <c r="Y356" s="31"/>
      <c r="Z356" s="31"/>
      <c r="AA356" s="31"/>
      <c r="AB356" s="31"/>
      <c r="AC356" s="31"/>
      <c r="AD356" s="31"/>
      <c r="AE356" s="31"/>
      <c r="AR356" s="130" t="s">
        <v>175</v>
      </c>
      <c r="AT356" s="130" t="s">
        <v>170</v>
      </c>
      <c r="AU356" s="130" t="s">
        <v>78</v>
      </c>
      <c r="AY356" s="19" t="s">
        <v>168</v>
      </c>
      <c r="BE356" s="131">
        <f>IF(N356="základní",J356,0)</f>
        <v>0</v>
      </c>
      <c r="BF356" s="131">
        <f>IF(N356="snížená",J356,0)</f>
        <v>0</v>
      </c>
      <c r="BG356" s="131">
        <f>IF(N356="zákl. přenesená",J356,0)</f>
        <v>0</v>
      </c>
      <c r="BH356" s="131">
        <f>IF(N356="sníž. přenesená",J356,0)</f>
        <v>0</v>
      </c>
      <c r="BI356" s="131">
        <f>IF(N356="nulová",J356,0)</f>
        <v>0</v>
      </c>
      <c r="BJ356" s="19" t="s">
        <v>76</v>
      </c>
      <c r="BK356" s="131">
        <f>ROUND(I356*H356,2)</f>
        <v>0</v>
      </c>
      <c r="BL356" s="19" t="s">
        <v>175</v>
      </c>
      <c r="BM356" s="130" t="s">
        <v>3173</v>
      </c>
    </row>
    <row r="357" spans="1:47" s="2" customFormat="1" ht="12">
      <c r="A357" s="273"/>
      <c r="B357" s="276"/>
      <c r="C357" s="273"/>
      <c r="D357" s="304" t="s">
        <v>177</v>
      </c>
      <c r="E357" s="273"/>
      <c r="F357" s="305" t="s">
        <v>745</v>
      </c>
      <c r="G357" s="273"/>
      <c r="H357" s="273"/>
      <c r="I357" s="263"/>
      <c r="J357" s="273"/>
      <c r="K357" s="273"/>
      <c r="L357" s="32"/>
      <c r="M357" s="132"/>
      <c r="N357" s="133"/>
      <c r="O357" s="50"/>
      <c r="P357" s="50"/>
      <c r="Q357" s="50"/>
      <c r="R357" s="50"/>
      <c r="S357" s="50"/>
      <c r="T357" s="51"/>
      <c r="U357" s="31"/>
      <c r="V357" s="31"/>
      <c r="W357" s="31"/>
      <c r="X357" s="31"/>
      <c r="Y357" s="31"/>
      <c r="Z357" s="31"/>
      <c r="AA357" s="31"/>
      <c r="AB357" s="31"/>
      <c r="AC357" s="31"/>
      <c r="AD357" s="31"/>
      <c r="AE357" s="31"/>
      <c r="AT357" s="19" t="s">
        <v>177</v>
      </c>
      <c r="AU357" s="19" t="s">
        <v>78</v>
      </c>
    </row>
    <row r="358" spans="1:51" s="14" customFormat="1" ht="12">
      <c r="A358" s="311"/>
      <c r="B358" s="312"/>
      <c r="C358" s="311"/>
      <c r="D358" s="308" t="s">
        <v>179</v>
      </c>
      <c r="E358" s="311"/>
      <c r="F358" s="314" t="s">
        <v>3174</v>
      </c>
      <c r="G358" s="311"/>
      <c r="H358" s="315">
        <v>124.348</v>
      </c>
      <c r="I358" s="268"/>
      <c r="J358" s="311"/>
      <c r="K358" s="311"/>
      <c r="L358" s="139"/>
      <c r="M358" s="141"/>
      <c r="N358" s="142"/>
      <c r="O358" s="142"/>
      <c r="P358" s="142"/>
      <c r="Q358" s="142"/>
      <c r="R358" s="142"/>
      <c r="S358" s="142"/>
      <c r="T358" s="143"/>
      <c r="AT358" s="140" t="s">
        <v>179</v>
      </c>
      <c r="AU358" s="140" t="s">
        <v>78</v>
      </c>
      <c r="AV358" s="14" t="s">
        <v>78</v>
      </c>
      <c r="AW358" s="14" t="s">
        <v>4</v>
      </c>
      <c r="AX358" s="14" t="s">
        <v>76</v>
      </c>
      <c r="AY358" s="140" t="s">
        <v>168</v>
      </c>
    </row>
    <row r="359" spans="1:65" s="2" customFormat="1" ht="21.75" customHeight="1">
      <c r="A359" s="273"/>
      <c r="B359" s="276"/>
      <c r="C359" s="298" t="s">
        <v>535</v>
      </c>
      <c r="D359" s="298" t="s">
        <v>170</v>
      </c>
      <c r="E359" s="299" t="s">
        <v>748</v>
      </c>
      <c r="F359" s="300" t="s">
        <v>749</v>
      </c>
      <c r="G359" s="301" t="s">
        <v>231</v>
      </c>
      <c r="H359" s="302">
        <v>8.882</v>
      </c>
      <c r="I359" s="266"/>
      <c r="J359" s="303">
        <f>ROUND(I359*H359,2)</f>
        <v>0</v>
      </c>
      <c r="K359" s="300" t="s">
        <v>174</v>
      </c>
      <c r="L359" s="32"/>
      <c r="M359" s="126" t="s">
        <v>3</v>
      </c>
      <c r="N359" s="127" t="s">
        <v>39</v>
      </c>
      <c r="O359" s="128">
        <v>0</v>
      </c>
      <c r="P359" s="128">
        <f>O359*H359</f>
        <v>0</v>
      </c>
      <c r="Q359" s="128">
        <v>0</v>
      </c>
      <c r="R359" s="128">
        <f>Q359*H359</f>
        <v>0</v>
      </c>
      <c r="S359" s="128">
        <v>0</v>
      </c>
      <c r="T359" s="129">
        <f>S359*H359</f>
        <v>0</v>
      </c>
      <c r="U359" s="31"/>
      <c r="V359" s="31"/>
      <c r="W359" s="31"/>
      <c r="X359" s="31"/>
      <c r="Y359" s="31"/>
      <c r="Z359" s="31"/>
      <c r="AA359" s="31"/>
      <c r="AB359" s="31"/>
      <c r="AC359" s="31"/>
      <c r="AD359" s="31"/>
      <c r="AE359" s="31"/>
      <c r="AR359" s="130" t="s">
        <v>175</v>
      </c>
      <c r="AT359" s="130" t="s">
        <v>170</v>
      </c>
      <c r="AU359" s="130" t="s">
        <v>78</v>
      </c>
      <c r="AY359" s="19" t="s">
        <v>168</v>
      </c>
      <c r="BE359" s="131">
        <f>IF(N359="základní",J359,0)</f>
        <v>0</v>
      </c>
      <c r="BF359" s="131">
        <f>IF(N359="snížená",J359,0)</f>
        <v>0</v>
      </c>
      <c r="BG359" s="131">
        <f>IF(N359="zákl. přenesená",J359,0)</f>
        <v>0</v>
      </c>
      <c r="BH359" s="131">
        <f>IF(N359="sníž. přenesená",J359,0)</f>
        <v>0</v>
      </c>
      <c r="BI359" s="131">
        <f>IF(N359="nulová",J359,0)</f>
        <v>0</v>
      </c>
      <c r="BJ359" s="19" t="s">
        <v>76</v>
      </c>
      <c r="BK359" s="131">
        <f>ROUND(I359*H359,2)</f>
        <v>0</v>
      </c>
      <c r="BL359" s="19" t="s">
        <v>175</v>
      </c>
      <c r="BM359" s="130" t="s">
        <v>3175</v>
      </c>
    </row>
    <row r="360" spans="1:47" s="2" customFormat="1" ht="12">
      <c r="A360" s="273"/>
      <c r="B360" s="276"/>
      <c r="C360" s="273"/>
      <c r="D360" s="304" t="s">
        <v>177</v>
      </c>
      <c r="E360" s="273"/>
      <c r="F360" s="305" t="s">
        <v>751</v>
      </c>
      <c r="G360" s="273"/>
      <c r="H360" s="273"/>
      <c r="I360" s="263"/>
      <c r="J360" s="273"/>
      <c r="K360" s="273"/>
      <c r="L360" s="32"/>
      <c r="M360" s="132"/>
      <c r="N360" s="133"/>
      <c r="O360" s="50"/>
      <c r="P360" s="50"/>
      <c r="Q360" s="50"/>
      <c r="R360" s="50"/>
      <c r="S360" s="50"/>
      <c r="T360" s="51"/>
      <c r="U360" s="31"/>
      <c r="V360" s="31"/>
      <c r="W360" s="31"/>
      <c r="X360" s="31"/>
      <c r="Y360" s="31"/>
      <c r="Z360" s="31"/>
      <c r="AA360" s="31"/>
      <c r="AB360" s="31"/>
      <c r="AC360" s="31"/>
      <c r="AD360" s="31"/>
      <c r="AE360" s="31"/>
      <c r="AT360" s="19" t="s">
        <v>177</v>
      </c>
      <c r="AU360" s="19" t="s">
        <v>78</v>
      </c>
    </row>
    <row r="361" spans="1:63" s="12" customFormat="1" ht="22.9" customHeight="1">
      <c r="A361" s="291"/>
      <c r="B361" s="292"/>
      <c r="C361" s="291"/>
      <c r="D361" s="293" t="s">
        <v>67</v>
      </c>
      <c r="E361" s="296" t="s">
        <v>752</v>
      </c>
      <c r="F361" s="296" t="s">
        <v>753</v>
      </c>
      <c r="G361" s="291"/>
      <c r="H361" s="291"/>
      <c r="I361" s="271"/>
      <c r="J361" s="297">
        <f>BK361</f>
        <v>0</v>
      </c>
      <c r="K361" s="291"/>
      <c r="L361" s="118"/>
      <c r="M361" s="120"/>
      <c r="N361" s="121"/>
      <c r="O361" s="121"/>
      <c r="P361" s="122">
        <f>SUM(P362:P363)</f>
        <v>29.3304</v>
      </c>
      <c r="Q361" s="121"/>
      <c r="R361" s="122">
        <f>SUM(R362:R363)</f>
        <v>0</v>
      </c>
      <c r="S361" s="121"/>
      <c r="T361" s="123">
        <f>SUM(T362:T363)</f>
        <v>0</v>
      </c>
      <c r="AR361" s="119" t="s">
        <v>76</v>
      </c>
      <c r="AT361" s="124" t="s">
        <v>67</v>
      </c>
      <c r="AU361" s="124" t="s">
        <v>76</v>
      </c>
      <c r="AY361" s="119" t="s">
        <v>168</v>
      </c>
      <c r="BK361" s="125">
        <f>SUM(BK362:BK363)</f>
        <v>0</v>
      </c>
    </row>
    <row r="362" spans="1:65" s="2" customFormat="1" ht="33" customHeight="1">
      <c r="A362" s="273"/>
      <c r="B362" s="276"/>
      <c r="C362" s="298" t="s">
        <v>547</v>
      </c>
      <c r="D362" s="298" t="s">
        <v>170</v>
      </c>
      <c r="E362" s="299" t="s">
        <v>2665</v>
      </c>
      <c r="F362" s="300" t="s">
        <v>2666</v>
      </c>
      <c r="G362" s="301" t="s">
        <v>231</v>
      </c>
      <c r="H362" s="302">
        <v>7.26</v>
      </c>
      <c r="I362" s="266"/>
      <c r="J362" s="303">
        <f>ROUND(I362*H362,2)</f>
        <v>0</v>
      </c>
      <c r="K362" s="300" t="s">
        <v>174</v>
      </c>
      <c r="L362" s="32"/>
      <c r="M362" s="126" t="s">
        <v>3</v>
      </c>
      <c r="N362" s="127" t="s">
        <v>39</v>
      </c>
      <c r="O362" s="128">
        <v>4.04</v>
      </c>
      <c r="P362" s="128">
        <f>O362*H362</f>
        <v>29.3304</v>
      </c>
      <c r="Q362" s="128">
        <v>0</v>
      </c>
      <c r="R362" s="128">
        <f>Q362*H362</f>
        <v>0</v>
      </c>
      <c r="S362" s="128">
        <v>0</v>
      </c>
      <c r="T362" s="129">
        <f>S362*H362</f>
        <v>0</v>
      </c>
      <c r="U362" s="31"/>
      <c r="V362" s="31"/>
      <c r="W362" s="31"/>
      <c r="X362" s="31"/>
      <c r="Y362" s="31"/>
      <c r="Z362" s="31"/>
      <c r="AA362" s="31"/>
      <c r="AB362" s="31"/>
      <c r="AC362" s="31"/>
      <c r="AD362" s="31"/>
      <c r="AE362" s="31"/>
      <c r="AR362" s="130" t="s">
        <v>175</v>
      </c>
      <c r="AT362" s="130" t="s">
        <v>170</v>
      </c>
      <c r="AU362" s="130" t="s">
        <v>78</v>
      </c>
      <c r="AY362" s="19" t="s">
        <v>168</v>
      </c>
      <c r="BE362" s="131">
        <f>IF(N362="základní",J362,0)</f>
        <v>0</v>
      </c>
      <c r="BF362" s="131">
        <f>IF(N362="snížená",J362,0)</f>
        <v>0</v>
      </c>
      <c r="BG362" s="131">
        <f>IF(N362="zákl. přenesená",J362,0)</f>
        <v>0</v>
      </c>
      <c r="BH362" s="131">
        <f>IF(N362="sníž. přenesená",J362,0)</f>
        <v>0</v>
      </c>
      <c r="BI362" s="131">
        <f>IF(N362="nulová",J362,0)</f>
        <v>0</v>
      </c>
      <c r="BJ362" s="19" t="s">
        <v>76</v>
      </c>
      <c r="BK362" s="131">
        <f>ROUND(I362*H362,2)</f>
        <v>0</v>
      </c>
      <c r="BL362" s="19" t="s">
        <v>175</v>
      </c>
      <c r="BM362" s="130" t="s">
        <v>3176</v>
      </c>
    </row>
    <row r="363" spans="1:47" s="2" customFormat="1" ht="12">
      <c r="A363" s="273"/>
      <c r="B363" s="276"/>
      <c r="C363" s="273"/>
      <c r="D363" s="304" t="s">
        <v>177</v>
      </c>
      <c r="E363" s="273"/>
      <c r="F363" s="305" t="s">
        <v>2668</v>
      </c>
      <c r="G363" s="273"/>
      <c r="H363" s="273"/>
      <c r="I363" s="263"/>
      <c r="J363" s="273"/>
      <c r="K363" s="273"/>
      <c r="L363" s="32"/>
      <c r="M363" s="132"/>
      <c r="N363" s="133"/>
      <c r="O363" s="50"/>
      <c r="P363" s="50"/>
      <c r="Q363" s="50"/>
      <c r="R363" s="50"/>
      <c r="S363" s="50"/>
      <c r="T363" s="51"/>
      <c r="U363" s="31"/>
      <c r="V363" s="31"/>
      <c r="W363" s="31"/>
      <c r="X363" s="31"/>
      <c r="Y363" s="31"/>
      <c r="Z363" s="31"/>
      <c r="AA363" s="31"/>
      <c r="AB363" s="31"/>
      <c r="AC363" s="31"/>
      <c r="AD363" s="31"/>
      <c r="AE363" s="31"/>
      <c r="AT363" s="19" t="s">
        <v>177</v>
      </c>
      <c r="AU363" s="19" t="s">
        <v>78</v>
      </c>
    </row>
    <row r="364" spans="1:63" s="12" customFormat="1" ht="25.9" customHeight="1">
      <c r="A364" s="291"/>
      <c r="B364" s="292"/>
      <c r="C364" s="291"/>
      <c r="D364" s="293" t="s">
        <v>67</v>
      </c>
      <c r="E364" s="294" t="s">
        <v>759</v>
      </c>
      <c r="F364" s="294" t="s">
        <v>760</v>
      </c>
      <c r="G364" s="291"/>
      <c r="H364" s="291"/>
      <c r="I364" s="271"/>
      <c r="J364" s="295">
        <f>BK364</f>
        <v>0</v>
      </c>
      <c r="K364" s="291"/>
      <c r="L364" s="118"/>
      <c r="M364" s="120"/>
      <c r="N364" s="121"/>
      <c r="O364" s="121"/>
      <c r="P364" s="122">
        <f>P365+P374+P389+P419+P424+P466+P491+P522</f>
        <v>99.89301599999999</v>
      </c>
      <c r="Q364" s="121"/>
      <c r="R364" s="122">
        <f>R365+R374+R389+R419+R424+R466+R491+R522</f>
        <v>1.29573809</v>
      </c>
      <c r="S364" s="121"/>
      <c r="T364" s="123">
        <f>T365+T374+T389+T419+T424+T466+T491+T522</f>
        <v>0.19927656</v>
      </c>
      <c r="AR364" s="119" t="s">
        <v>78</v>
      </c>
      <c r="AT364" s="124" t="s">
        <v>67</v>
      </c>
      <c r="AU364" s="124" t="s">
        <v>68</v>
      </c>
      <c r="AY364" s="119" t="s">
        <v>168</v>
      </c>
      <c r="BK364" s="125">
        <f>BK365+BK374+BK389+BK419+BK424+BK466+BK491+BK522</f>
        <v>0</v>
      </c>
    </row>
    <row r="365" spans="1:63" s="12" customFormat="1" ht="22.9" customHeight="1">
      <c r="A365" s="291"/>
      <c r="B365" s="292"/>
      <c r="C365" s="291"/>
      <c r="D365" s="293" t="s">
        <v>67</v>
      </c>
      <c r="E365" s="296" t="s">
        <v>1407</v>
      </c>
      <c r="F365" s="296" t="s">
        <v>1408</v>
      </c>
      <c r="G365" s="291"/>
      <c r="H365" s="291"/>
      <c r="I365" s="271"/>
      <c r="J365" s="297">
        <f>BK365</f>
        <v>0</v>
      </c>
      <c r="K365" s="291"/>
      <c r="L365" s="118"/>
      <c r="M365" s="120"/>
      <c r="N365" s="121"/>
      <c r="O365" s="121"/>
      <c r="P365" s="122">
        <f>SUM(P366:P373)</f>
        <v>1.964424</v>
      </c>
      <c r="Q365" s="121"/>
      <c r="R365" s="122">
        <f>SUM(R366:R373)</f>
        <v>0.047512080000000005</v>
      </c>
      <c r="S365" s="121"/>
      <c r="T365" s="123">
        <f>SUM(T366:T373)</f>
        <v>0</v>
      </c>
      <c r="AR365" s="119" t="s">
        <v>78</v>
      </c>
      <c r="AT365" s="124" t="s">
        <v>67</v>
      </c>
      <c r="AU365" s="124" t="s">
        <v>76</v>
      </c>
      <c r="AY365" s="119" t="s">
        <v>168</v>
      </c>
      <c r="BK365" s="125">
        <f>SUM(BK366:BK373)</f>
        <v>0</v>
      </c>
    </row>
    <row r="366" spans="1:65" s="2" customFormat="1" ht="33" customHeight="1">
      <c r="A366" s="273"/>
      <c r="B366" s="276"/>
      <c r="C366" s="298" t="s">
        <v>562</v>
      </c>
      <c r="D366" s="298" t="s">
        <v>170</v>
      </c>
      <c r="E366" s="299" t="s">
        <v>1410</v>
      </c>
      <c r="F366" s="300" t="s">
        <v>1411</v>
      </c>
      <c r="G366" s="301" t="s">
        <v>263</v>
      </c>
      <c r="H366" s="302">
        <v>1.848</v>
      </c>
      <c r="I366" s="266"/>
      <c r="J366" s="303">
        <f>ROUND(I366*H366,2)</f>
        <v>0</v>
      </c>
      <c r="K366" s="300" t="s">
        <v>174</v>
      </c>
      <c r="L366" s="32"/>
      <c r="M366" s="126" t="s">
        <v>3</v>
      </c>
      <c r="N366" s="127" t="s">
        <v>39</v>
      </c>
      <c r="O366" s="128">
        <v>0.999</v>
      </c>
      <c r="P366" s="128">
        <f>O366*H366</f>
        <v>1.846152</v>
      </c>
      <c r="Q366" s="128">
        <v>0.02551</v>
      </c>
      <c r="R366" s="128">
        <f>Q366*H366</f>
        <v>0.04714248000000001</v>
      </c>
      <c r="S366" s="128">
        <v>0</v>
      </c>
      <c r="T366" s="129">
        <f>S366*H366</f>
        <v>0</v>
      </c>
      <c r="U366" s="31"/>
      <c r="V366" s="31"/>
      <c r="W366" s="31"/>
      <c r="X366" s="31"/>
      <c r="Y366" s="31"/>
      <c r="Z366" s="31"/>
      <c r="AA366" s="31"/>
      <c r="AB366" s="31"/>
      <c r="AC366" s="31"/>
      <c r="AD366" s="31"/>
      <c r="AE366" s="31"/>
      <c r="AR366" s="130" t="s">
        <v>323</v>
      </c>
      <c r="AT366" s="130" t="s">
        <v>170</v>
      </c>
      <c r="AU366" s="130" t="s">
        <v>78</v>
      </c>
      <c r="AY366" s="19" t="s">
        <v>168</v>
      </c>
      <c r="BE366" s="131">
        <f>IF(N366="základní",J366,0)</f>
        <v>0</v>
      </c>
      <c r="BF366" s="131">
        <f>IF(N366="snížená",J366,0)</f>
        <v>0</v>
      </c>
      <c r="BG366" s="131">
        <f>IF(N366="zákl. přenesená",J366,0)</f>
        <v>0</v>
      </c>
      <c r="BH366" s="131">
        <f>IF(N366="sníž. přenesená",J366,0)</f>
        <v>0</v>
      </c>
      <c r="BI366" s="131">
        <f>IF(N366="nulová",J366,0)</f>
        <v>0</v>
      </c>
      <c r="BJ366" s="19" t="s">
        <v>76</v>
      </c>
      <c r="BK366" s="131">
        <f>ROUND(I366*H366,2)</f>
        <v>0</v>
      </c>
      <c r="BL366" s="19" t="s">
        <v>323</v>
      </c>
      <c r="BM366" s="130" t="s">
        <v>3177</v>
      </c>
    </row>
    <row r="367" spans="1:47" s="2" customFormat="1" ht="12">
      <c r="A367" s="273"/>
      <c r="B367" s="276"/>
      <c r="C367" s="273"/>
      <c r="D367" s="304" t="s">
        <v>177</v>
      </c>
      <c r="E367" s="273"/>
      <c r="F367" s="305" t="s">
        <v>1413</v>
      </c>
      <c r="G367" s="273"/>
      <c r="H367" s="273"/>
      <c r="I367" s="263"/>
      <c r="J367" s="273"/>
      <c r="K367" s="273"/>
      <c r="L367" s="32"/>
      <c r="M367" s="132"/>
      <c r="N367" s="133"/>
      <c r="O367" s="50"/>
      <c r="P367" s="50"/>
      <c r="Q367" s="50"/>
      <c r="R367" s="50"/>
      <c r="S367" s="50"/>
      <c r="T367" s="51"/>
      <c r="U367" s="31"/>
      <c r="V367" s="31"/>
      <c r="W367" s="31"/>
      <c r="X367" s="31"/>
      <c r="Y367" s="31"/>
      <c r="Z367" s="31"/>
      <c r="AA367" s="31"/>
      <c r="AB367" s="31"/>
      <c r="AC367" s="31"/>
      <c r="AD367" s="31"/>
      <c r="AE367" s="31"/>
      <c r="AT367" s="19" t="s">
        <v>177</v>
      </c>
      <c r="AU367" s="19" t="s">
        <v>78</v>
      </c>
    </row>
    <row r="368" spans="1:51" s="13" customFormat="1" ht="12">
      <c r="A368" s="306"/>
      <c r="B368" s="307"/>
      <c r="C368" s="306"/>
      <c r="D368" s="308" t="s">
        <v>179</v>
      </c>
      <c r="E368" s="309" t="s">
        <v>3</v>
      </c>
      <c r="F368" s="310" t="s">
        <v>3178</v>
      </c>
      <c r="G368" s="306"/>
      <c r="H368" s="309" t="s">
        <v>3</v>
      </c>
      <c r="I368" s="267"/>
      <c r="J368" s="306"/>
      <c r="K368" s="306"/>
      <c r="L368" s="134"/>
      <c r="M368" s="136"/>
      <c r="N368" s="137"/>
      <c r="O368" s="137"/>
      <c r="P368" s="137"/>
      <c r="Q368" s="137"/>
      <c r="R368" s="137"/>
      <c r="S368" s="137"/>
      <c r="T368" s="138"/>
      <c r="AT368" s="135" t="s">
        <v>179</v>
      </c>
      <c r="AU368" s="135" t="s">
        <v>78</v>
      </c>
      <c r="AV368" s="13" t="s">
        <v>76</v>
      </c>
      <c r="AW368" s="13" t="s">
        <v>30</v>
      </c>
      <c r="AX368" s="13" t="s">
        <v>68</v>
      </c>
      <c r="AY368" s="135" t="s">
        <v>168</v>
      </c>
    </row>
    <row r="369" spans="1:51" s="14" customFormat="1" ht="12">
      <c r="A369" s="311"/>
      <c r="B369" s="312"/>
      <c r="C369" s="311"/>
      <c r="D369" s="308" t="s">
        <v>179</v>
      </c>
      <c r="E369" s="313" t="s">
        <v>3</v>
      </c>
      <c r="F369" s="314" t="s">
        <v>3179</v>
      </c>
      <c r="G369" s="311"/>
      <c r="H369" s="315">
        <v>1.848</v>
      </c>
      <c r="I369" s="268"/>
      <c r="J369" s="311"/>
      <c r="K369" s="311"/>
      <c r="L369" s="139"/>
      <c r="M369" s="141"/>
      <c r="N369" s="142"/>
      <c r="O369" s="142"/>
      <c r="P369" s="142"/>
      <c r="Q369" s="142"/>
      <c r="R369" s="142"/>
      <c r="S369" s="142"/>
      <c r="T369" s="143"/>
      <c r="AT369" s="140" t="s">
        <v>179</v>
      </c>
      <c r="AU369" s="140" t="s">
        <v>78</v>
      </c>
      <c r="AV369" s="14" t="s">
        <v>78</v>
      </c>
      <c r="AW369" s="14" t="s">
        <v>30</v>
      </c>
      <c r="AX369" s="14" t="s">
        <v>76</v>
      </c>
      <c r="AY369" s="140" t="s">
        <v>168</v>
      </c>
    </row>
    <row r="370" spans="1:65" s="2" customFormat="1" ht="24.2" customHeight="1">
      <c r="A370" s="273"/>
      <c r="B370" s="276"/>
      <c r="C370" s="298" t="s">
        <v>570</v>
      </c>
      <c r="D370" s="298" t="s">
        <v>170</v>
      </c>
      <c r="E370" s="299" t="s">
        <v>1423</v>
      </c>
      <c r="F370" s="300" t="s">
        <v>1424</v>
      </c>
      <c r="G370" s="301" t="s">
        <v>263</v>
      </c>
      <c r="H370" s="302">
        <v>1.848</v>
      </c>
      <c r="I370" s="266"/>
      <c r="J370" s="303">
        <f>ROUND(I370*H370,2)</f>
        <v>0</v>
      </c>
      <c r="K370" s="300" t="s">
        <v>174</v>
      </c>
      <c r="L370" s="32"/>
      <c r="M370" s="126" t="s">
        <v>3</v>
      </c>
      <c r="N370" s="127" t="s">
        <v>39</v>
      </c>
      <c r="O370" s="128">
        <v>0.064</v>
      </c>
      <c r="P370" s="128">
        <f>O370*H370</f>
        <v>0.118272</v>
      </c>
      <c r="Q370" s="128">
        <v>0.0002</v>
      </c>
      <c r="R370" s="128">
        <f>Q370*H370</f>
        <v>0.00036960000000000004</v>
      </c>
      <c r="S370" s="128">
        <v>0</v>
      </c>
      <c r="T370" s="129">
        <f>S370*H370</f>
        <v>0</v>
      </c>
      <c r="U370" s="31"/>
      <c r="V370" s="31"/>
      <c r="W370" s="31"/>
      <c r="X370" s="31"/>
      <c r="Y370" s="31"/>
      <c r="Z370" s="31"/>
      <c r="AA370" s="31"/>
      <c r="AB370" s="31"/>
      <c r="AC370" s="31"/>
      <c r="AD370" s="31"/>
      <c r="AE370" s="31"/>
      <c r="AR370" s="130" t="s">
        <v>323</v>
      </c>
      <c r="AT370" s="130" t="s">
        <v>170</v>
      </c>
      <c r="AU370" s="130" t="s">
        <v>78</v>
      </c>
      <c r="AY370" s="19" t="s">
        <v>168</v>
      </c>
      <c r="BE370" s="131">
        <f>IF(N370="základní",J370,0)</f>
        <v>0</v>
      </c>
      <c r="BF370" s="131">
        <f>IF(N370="snížená",J370,0)</f>
        <v>0</v>
      </c>
      <c r="BG370" s="131">
        <f>IF(N370="zákl. přenesená",J370,0)</f>
        <v>0</v>
      </c>
      <c r="BH370" s="131">
        <f>IF(N370="sníž. přenesená",J370,0)</f>
        <v>0</v>
      </c>
      <c r="BI370" s="131">
        <f>IF(N370="nulová",J370,0)</f>
        <v>0</v>
      </c>
      <c r="BJ370" s="19" t="s">
        <v>76</v>
      </c>
      <c r="BK370" s="131">
        <f>ROUND(I370*H370,2)</f>
        <v>0</v>
      </c>
      <c r="BL370" s="19" t="s">
        <v>323</v>
      </c>
      <c r="BM370" s="130" t="s">
        <v>3180</v>
      </c>
    </row>
    <row r="371" spans="1:47" s="2" customFormat="1" ht="12">
      <c r="A371" s="273"/>
      <c r="B371" s="276"/>
      <c r="C371" s="273"/>
      <c r="D371" s="304" t="s">
        <v>177</v>
      </c>
      <c r="E371" s="273"/>
      <c r="F371" s="305" t="s">
        <v>1426</v>
      </c>
      <c r="G371" s="273"/>
      <c r="H371" s="273"/>
      <c r="I371" s="263"/>
      <c r="J371" s="273"/>
      <c r="K371" s="273"/>
      <c r="L371" s="32"/>
      <c r="M371" s="132"/>
      <c r="N371" s="133"/>
      <c r="O371" s="50"/>
      <c r="P371" s="50"/>
      <c r="Q371" s="50"/>
      <c r="R371" s="50"/>
      <c r="S371" s="50"/>
      <c r="T371" s="51"/>
      <c r="U371" s="31"/>
      <c r="V371" s="31"/>
      <c r="W371" s="31"/>
      <c r="X371" s="31"/>
      <c r="Y371" s="31"/>
      <c r="Z371" s="31"/>
      <c r="AA371" s="31"/>
      <c r="AB371" s="31"/>
      <c r="AC371" s="31"/>
      <c r="AD371" s="31"/>
      <c r="AE371" s="31"/>
      <c r="AT371" s="19" t="s">
        <v>177</v>
      </c>
      <c r="AU371" s="19" t="s">
        <v>78</v>
      </c>
    </row>
    <row r="372" spans="1:65" s="2" customFormat="1" ht="24.2" customHeight="1">
      <c r="A372" s="273"/>
      <c r="B372" s="276"/>
      <c r="C372" s="298" t="s">
        <v>577</v>
      </c>
      <c r="D372" s="298" t="s">
        <v>170</v>
      </c>
      <c r="E372" s="299" t="s">
        <v>3181</v>
      </c>
      <c r="F372" s="300" t="s">
        <v>3182</v>
      </c>
      <c r="G372" s="301" t="s">
        <v>824</v>
      </c>
      <c r="H372" s="302">
        <v>20.372</v>
      </c>
      <c r="I372" s="266"/>
      <c r="J372" s="303">
        <f>ROUND(I372*H372,2)</f>
        <v>0</v>
      </c>
      <c r="K372" s="300" t="s">
        <v>174</v>
      </c>
      <c r="L372" s="32"/>
      <c r="M372" s="126" t="s">
        <v>3</v>
      </c>
      <c r="N372" s="127" t="s">
        <v>39</v>
      </c>
      <c r="O372" s="128">
        <v>0</v>
      </c>
      <c r="P372" s="128">
        <f>O372*H372</f>
        <v>0</v>
      </c>
      <c r="Q372" s="128">
        <v>0</v>
      </c>
      <c r="R372" s="128">
        <f>Q372*H372</f>
        <v>0</v>
      </c>
      <c r="S372" s="128">
        <v>0</v>
      </c>
      <c r="T372" s="129">
        <f>S372*H372</f>
        <v>0</v>
      </c>
      <c r="U372" s="31"/>
      <c r="V372" s="31"/>
      <c r="W372" s="31"/>
      <c r="X372" s="31"/>
      <c r="Y372" s="31"/>
      <c r="Z372" s="31"/>
      <c r="AA372" s="31"/>
      <c r="AB372" s="31"/>
      <c r="AC372" s="31"/>
      <c r="AD372" s="31"/>
      <c r="AE372" s="31"/>
      <c r="AR372" s="130" t="s">
        <v>323</v>
      </c>
      <c r="AT372" s="130" t="s">
        <v>170</v>
      </c>
      <c r="AU372" s="130" t="s">
        <v>78</v>
      </c>
      <c r="AY372" s="19" t="s">
        <v>168</v>
      </c>
      <c r="BE372" s="131">
        <f>IF(N372="základní",J372,0)</f>
        <v>0</v>
      </c>
      <c r="BF372" s="131">
        <f>IF(N372="snížená",J372,0)</f>
        <v>0</v>
      </c>
      <c r="BG372" s="131">
        <f>IF(N372="zákl. přenesená",J372,0)</f>
        <v>0</v>
      </c>
      <c r="BH372" s="131">
        <f>IF(N372="sníž. přenesená",J372,0)</f>
        <v>0</v>
      </c>
      <c r="BI372" s="131">
        <f>IF(N372="nulová",J372,0)</f>
        <v>0</v>
      </c>
      <c r="BJ372" s="19" t="s">
        <v>76</v>
      </c>
      <c r="BK372" s="131">
        <f>ROUND(I372*H372,2)</f>
        <v>0</v>
      </c>
      <c r="BL372" s="19" t="s">
        <v>323</v>
      </c>
      <c r="BM372" s="130" t="s">
        <v>3183</v>
      </c>
    </row>
    <row r="373" spans="1:47" s="2" customFormat="1" ht="12">
      <c r="A373" s="273"/>
      <c r="B373" s="276"/>
      <c r="C373" s="273"/>
      <c r="D373" s="304" t="s">
        <v>177</v>
      </c>
      <c r="E373" s="273"/>
      <c r="F373" s="305" t="s">
        <v>3184</v>
      </c>
      <c r="G373" s="273"/>
      <c r="H373" s="273"/>
      <c r="I373" s="263"/>
      <c r="J373" s="273"/>
      <c r="K373" s="273"/>
      <c r="L373" s="32"/>
      <c r="M373" s="132"/>
      <c r="N373" s="133"/>
      <c r="O373" s="50"/>
      <c r="P373" s="50"/>
      <c r="Q373" s="50"/>
      <c r="R373" s="50"/>
      <c r="S373" s="50"/>
      <c r="T373" s="51"/>
      <c r="U373" s="31"/>
      <c r="V373" s="31"/>
      <c r="W373" s="31"/>
      <c r="X373" s="31"/>
      <c r="Y373" s="31"/>
      <c r="Z373" s="31"/>
      <c r="AA373" s="31"/>
      <c r="AB373" s="31"/>
      <c r="AC373" s="31"/>
      <c r="AD373" s="31"/>
      <c r="AE373" s="31"/>
      <c r="AT373" s="19" t="s">
        <v>177</v>
      </c>
      <c r="AU373" s="19" t="s">
        <v>78</v>
      </c>
    </row>
    <row r="374" spans="1:63" s="12" customFormat="1" ht="22.9" customHeight="1">
      <c r="A374" s="291"/>
      <c r="B374" s="292"/>
      <c r="C374" s="291"/>
      <c r="D374" s="293" t="s">
        <v>67</v>
      </c>
      <c r="E374" s="296" t="s">
        <v>1564</v>
      </c>
      <c r="F374" s="296" t="s">
        <v>1565</v>
      </c>
      <c r="G374" s="291"/>
      <c r="H374" s="291"/>
      <c r="I374" s="271"/>
      <c r="J374" s="297">
        <f>BK374</f>
        <v>0</v>
      </c>
      <c r="K374" s="291"/>
      <c r="L374" s="118"/>
      <c r="M374" s="120"/>
      <c r="N374" s="121"/>
      <c r="O374" s="121"/>
      <c r="P374" s="122">
        <f>SUM(P375:P388)</f>
        <v>2.5352699999999997</v>
      </c>
      <c r="Q374" s="121"/>
      <c r="R374" s="122">
        <f>SUM(R375:R388)</f>
        <v>0.0122535</v>
      </c>
      <c r="S374" s="121"/>
      <c r="T374" s="123">
        <f>SUM(T375:T388)</f>
        <v>0.0096192</v>
      </c>
      <c r="AR374" s="119" t="s">
        <v>78</v>
      </c>
      <c r="AT374" s="124" t="s">
        <v>67</v>
      </c>
      <c r="AU374" s="124" t="s">
        <v>76</v>
      </c>
      <c r="AY374" s="119" t="s">
        <v>168</v>
      </c>
      <c r="BK374" s="125">
        <f>SUM(BK375:BK388)</f>
        <v>0</v>
      </c>
    </row>
    <row r="375" spans="1:65" s="2" customFormat="1" ht="16.5" customHeight="1">
      <c r="A375" s="273"/>
      <c r="B375" s="276"/>
      <c r="C375" s="298" t="s">
        <v>591</v>
      </c>
      <c r="D375" s="298" t="s">
        <v>170</v>
      </c>
      <c r="E375" s="299" t="s">
        <v>1567</v>
      </c>
      <c r="F375" s="300" t="s">
        <v>1568</v>
      </c>
      <c r="G375" s="301" t="s">
        <v>335</v>
      </c>
      <c r="H375" s="302">
        <v>5.76</v>
      </c>
      <c r="I375" s="266"/>
      <c r="J375" s="303">
        <f>ROUND(I375*H375,2)</f>
        <v>0</v>
      </c>
      <c r="K375" s="300" t="s">
        <v>174</v>
      </c>
      <c r="L375" s="32"/>
      <c r="M375" s="126" t="s">
        <v>3</v>
      </c>
      <c r="N375" s="127" t="s">
        <v>39</v>
      </c>
      <c r="O375" s="128">
        <v>0.195</v>
      </c>
      <c r="P375" s="128">
        <f>O375*H375</f>
        <v>1.1232</v>
      </c>
      <c r="Q375" s="128">
        <v>0</v>
      </c>
      <c r="R375" s="128">
        <f>Q375*H375</f>
        <v>0</v>
      </c>
      <c r="S375" s="128">
        <v>0.00167</v>
      </c>
      <c r="T375" s="129">
        <f>S375*H375</f>
        <v>0.0096192</v>
      </c>
      <c r="U375" s="31"/>
      <c r="V375" s="31"/>
      <c r="W375" s="31"/>
      <c r="X375" s="31"/>
      <c r="Y375" s="31"/>
      <c r="Z375" s="31"/>
      <c r="AA375" s="31"/>
      <c r="AB375" s="31"/>
      <c r="AC375" s="31"/>
      <c r="AD375" s="31"/>
      <c r="AE375" s="31"/>
      <c r="AR375" s="130" t="s">
        <v>323</v>
      </c>
      <c r="AT375" s="130" t="s">
        <v>170</v>
      </c>
      <c r="AU375" s="130" t="s">
        <v>78</v>
      </c>
      <c r="AY375" s="19" t="s">
        <v>168</v>
      </c>
      <c r="BE375" s="131">
        <f>IF(N375="základní",J375,0)</f>
        <v>0</v>
      </c>
      <c r="BF375" s="131">
        <f>IF(N375="snížená",J375,0)</f>
        <v>0</v>
      </c>
      <c r="BG375" s="131">
        <f>IF(N375="zákl. přenesená",J375,0)</f>
        <v>0</v>
      </c>
      <c r="BH375" s="131">
        <f>IF(N375="sníž. přenesená",J375,0)</f>
        <v>0</v>
      </c>
      <c r="BI375" s="131">
        <f>IF(N375="nulová",J375,0)</f>
        <v>0</v>
      </c>
      <c r="BJ375" s="19" t="s">
        <v>76</v>
      </c>
      <c r="BK375" s="131">
        <f>ROUND(I375*H375,2)</f>
        <v>0</v>
      </c>
      <c r="BL375" s="19" t="s">
        <v>323</v>
      </c>
      <c r="BM375" s="130" t="s">
        <v>3185</v>
      </c>
    </row>
    <row r="376" spans="1:47" s="2" customFormat="1" ht="12">
      <c r="A376" s="273"/>
      <c r="B376" s="276"/>
      <c r="C376" s="273"/>
      <c r="D376" s="304" t="s">
        <v>177</v>
      </c>
      <c r="E376" s="273"/>
      <c r="F376" s="305" t="s">
        <v>1570</v>
      </c>
      <c r="G376" s="273"/>
      <c r="H376" s="273"/>
      <c r="I376" s="263"/>
      <c r="J376" s="273"/>
      <c r="K376" s="273"/>
      <c r="L376" s="32"/>
      <c r="M376" s="132"/>
      <c r="N376" s="133"/>
      <c r="O376" s="50"/>
      <c r="P376" s="50"/>
      <c r="Q376" s="50"/>
      <c r="R376" s="50"/>
      <c r="S376" s="50"/>
      <c r="T376" s="51"/>
      <c r="U376" s="31"/>
      <c r="V376" s="31"/>
      <c r="W376" s="31"/>
      <c r="X376" s="31"/>
      <c r="Y376" s="31"/>
      <c r="Z376" s="31"/>
      <c r="AA376" s="31"/>
      <c r="AB376" s="31"/>
      <c r="AC376" s="31"/>
      <c r="AD376" s="31"/>
      <c r="AE376" s="31"/>
      <c r="AT376" s="19" t="s">
        <v>177</v>
      </c>
      <c r="AU376" s="19" t="s">
        <v>78</v>
      </c>
    </row>
    <row r="377" spans="1:51" s="13" customFormat="1" ht="12">
      <c r="A377" s="306"/>
      <c r="B377" s="307"/>
      <c r="C377" s="306"/>
      <c r="D377" s="308" t="s">
        <v>179</v>
      </c>
      <c r="E377" s="309" t="s">
        <v>3</v>
      </c>
      <c r="F377" s="310" t="s">
        <v>1136</v>
      </c>
      <c r="G377" s="306"/>
      <c r="H377" s="309" t="s">
        <v>3</v>
      </c>
      <c r="I377" s="267"/>
      <c r="J377" s="306"/>
      <c r="K377" s="306"/>
      <c r="L377" s="134"/>
      <c r="M377" s="136"/>
      <c r="N377" s="137"/>
      <c r="O377" s="137"/>
      <c r="P377" s="137"/>
      <c r="Q377" s="137"/>
      <c r="R377" s="137"/>
      <c r="S377" s="137"/>
      <c r="T377" s="138"/>
      <c r="AT377" s="135" t="s">
        <v>179</v>
      </c>
      <c r="AU377" s="135" t="s">
        <v>78</v>
      </c>
      <c r="AV377" s="13" t="s">
        <v>76</v>
      </c>
      <c r="AW377" s="13" t="s">
        <v>30</v>
      </c>
      <c r="AX377" s="13" t="s">
        <v>68</v>
      </c>
      <c r="AY377" s="135" t="s">
        <v>168</v>
      </c>
    </row>
    <row r="378" spans="1:51" s="14" customFormat="1" ht="12">
      <c r="A378" s="311"/>
      <c r="B378" s="312"/>
      <c r="C378" s="311"/>
      <c r="D378" s="308" t="s">
        <v>179</v>
      </c>
      <c r="E378" s="313" t="s">
        <v>3</v>
      </c>
      <c r="F378" s="314" t="s">
        <v>3186</v>
      </c>
      <c r="G378" s="311"/>
      <c r="H378" s="315">
        <v>2.27</v>
      </c>
      <c r="I378" s="268"/>
      <c r="J378" s="311"/>
      <c r="K378" s="311"/>
      <c r="L378" s="139"/>
      <c r="M378" s="141"/>
      <c r="N378" s="142"/>
      <c r="O378" s="142"/>
      <c r="P378" s="142"/>
      <c r="Q378" s="142"/>
      <c r="R378" s="142"/>
      <c r="S378" s="142"/>
      <c r="T378" s="143"/>
      <c r="AT378" s="140" t="s">
        <v>179</v>
      </c>
      <c r="AU378" s="140" t="s">
        <v>78</v>
      </c>
      <c r="AV378" s="14" t="s">
        <v>78</v>
      </c>
      <c r="AW378" s="14" t="s">
        <v>30</v>
      </c>
      <c r="AX378" s="14" t="s">
        <v>68</v>
      </c>
      <c r="AY378" s="140" t="s">
        <v>168</v>
      </c>
    </row>
    <row r="379" spans="1:51" s="14" customFormat="1" ht="12">
      <c r="A379" s="311"/>
      <c r="B379" s="312"/>
      <c r="C379" s="311"/>
      <c r="D379" s="308" t="s">
        <v>179</v>
      </c>
      <c r="E379" s="313" t="s">
        <v>3</v>
      </c>
      <c r="F379" s="314" t="s">
        <v>3187</v>
      </c>
      <c r="G379" s="311"/>
      <c r="H379" s="315">
        <v>1.15</v>
      </c>
      <c r="I379" s="268"/>
      <c r="J379" s="311"/>
      <c r="K379" s="311"/>
      <c r="L379" s="139"/>
      <c r="M379" s="141"/>
      <c r="N379" s="142"/>
      <c r="O379" s="142"/>
      <c r="P379" s="142"/>
      <c r="Q379" s="142"/>
      <c r="R379" s="142"/>
      <c r="S379" s="142"/>
      <c r="T379" s="143"/>
      <c r="AT379" s="140" t="s">
        <v>179</v>
      </c>
      <c r="AU379" s="140" t="s">
        <v>78</v>
      </c>
      <c r="AV379" s="14" t="s">
        <v>78</v>
      </c>
      <c r="AW379" s="14" t="s">
        <v>30</v>
      </c>
      <c r="AX379" s="14" t="s">
        <v>68</v>
      </c>
      <c r="AY379" s="140" t="s">
        <v>168</v>
      </c>
    </row>
    <row r="380" spans="1:51" s="14" customFormat="1" ht="12">
      <c r="A380" s="311"/>
      <c r="B380" s="312"/>
      <c r="C380" s="311"/>
      <c r="D380" s="308" t="s">
        <v>179</v>
      </c>
      <c r="E380" s="313" t="s">
        <v>3</v>
      </c>
      <c r="F380" s="314" t="s">
        <v>3188</v>
      </c>
      <c r="G380" s="311"/>
      <c r="H380" s="315">
        <v>2.34</v>
      </c>
      <c r="I380" s="268"/>
      <c r="J380" s="311"/>
      <c r="K380" s="311"/>
      <c r="L380" s="139"/>
      <c r="M380" s="141"/>
      <c r="N380" s="142"/>
      <c r="O380" s="142"/>
      <c r="P380" s="142"/>
      <c r="Q380" s="142"/>
      <c r="R380" s="142"/>
      <c r="S380" s="142"/>
      <c r="T380" s="143"/>
      <c r="AT380" s="140" t="s">
        <v>179</v>
      </c>
      <c r="AU380" s="140" t="s">
        <v>78</v>
      </c>
      <c r="AV380" s="14" t="s">
        <v>78</v>
      </c>
      <c r="AW380" s="14" t="s">
        <v>30</v>
      </c>
      <c r="AX380" s="14" t="s">
        <v>68</v>
      </c>
      <c r="AY380" s="140" t="s">
        <v>168</v>
      </c>
    </row>
    <row r="381" spans="1:51" s="15" customFormat="1" ht="12">
      <c r="A381" s="316"/>
      <c r="B381" s="317"/>
      <c r="C381" s="316"/>
      <c r="D381" s="308" t="s">
        <v>179</v>
      </c>
      <c r="E381" s="318" t="s">
        <v>3</v>
      </c>
      <c r="F381" s="319" t="s">
        <v>186</v>
      </c>
      <c r="G381" s="316"/>
      <c r="H381" s="320">
        <v>5.76</v>
      </c>
      <c r="I381" s="269"/>
      <c r="J381" s="316"/>
      <c r="K381" s="316"/>
      <c r="L381" s="144"/>
      <c r="M381" s="146"/>
      <c r="N381" s="147"/>
      <c r="O381" s="147"/>
      <c r="P381" s="147"/>
      <c r="Q381" s="147"/>
      <c r="R381" s="147"/>
      <c r="S381" s="147"/>
      <c r="T381" s="148"/>
      <c r="AT381" s="145" t="s">
        <v>179</v>
      </c>
      <c r="AU381" s="145" t="s">
        <v>78</v>
      </c>
      <c r="AV381" s="15" t="s">
        <v>175</v>
      </c>
      <c r="AW381" s="15" t="s">
        <v>30</v>
      </c>
      <c r="AX381" s="15" t="s">
        <v>76</v>
      </c>
      <c r="AY381" s="145" t="s">
        <v>168</v>
      </c>
    </row>
    <row r="382" spans="1:65" s="2" customFormat="1" ht="24.2" customHeight="1">
      <c r="A382" s="273"/>
      <c r="B382" s="276"/>
      <c r="C382" s="298" t="s">
        <v>598</v>
      </c>
      <c r="D382" s="298" t="s">
        <v>170</v>
      </c>
      <c r="E382" s="299" t="s">
        <v>3189</v>
      </c>
      <c r="F382" s="300" t="s">
        <v>3190</v>
      </c>
      <c r="G382" s="301" t="s">
        <v>335</v>
      </c>
      <c r="H382" s="302">
        <v>3.89</v>
      </c>
      <c r="I382" s="266"/>
      <c r="J382" s="303">
        <f>ROUND(I382*H382,2)</f>
        <v>0</v>
      </c>
      <c r="K382" s="300" t="s">
        <v>174</v>
      </c>
      <c r="L382" s="32"/>
      <c r="M382" s="126" t="s">
        <v>3</v>
      </c>
      <c r="N382" s="127" t="s">
        <v>39</v>
      </c>
      <c r="O382" s="128">
        <v>0.363</v>
      </c>
      <c r="P382" s="128">
        <f>O382*H382</f>
        <v>1.41207</v>
      </c>
      <c r="Q382" s="128">
        <v>0.00315</v>
      </c>
      <c r="R382" s="128">
        <f>Q382*H382</f>
        <v>0.0122535</v>
      </c>
      <c r="S382" s="128">
        <v>0</v>
      </c>
      <c r="T382" s="129">
        <f>S382*H382</f>
        <v>0</v>
      </c>
      <c r="U382" s="31"/>
      <c r="V382" s="31"/>
      <c r="W382" s="31"/>
      <c r="X382" s="31"/>
      <c r="Y382" s="31"/>
      <c r="Z382" s="31"/>
      <c r="AA382" s="31"/>
      <c r="AB382" s="31"/>
      <c r="AC382" s="31"/>
      <c r="AD382" s="31"/>
      <c r="AE382" s="31"/>
      <c r="AR382" s="130" t="s">
        <v>323</v>
      </c>
      <c r="AT382" s="130" t="s">
        <v>170</v>
      </c>
      <c r="AU382" s="130" t="s">
        <v>78</v>
      </c>
      <c r="AY382" s="19" t="s">
        <v>168</v>
      </c>
      <c r="BE382" s="131">
        <f>IF(N382="základní",J382,0)</f>
        <v>0</v>
      </c>
      <c r="BF382" s="131">
        <f>IF(N382="snížená",J382,0)</f>
        <v>0</v>
      </c>
      <c r="BG382" s="131">
        <f>IF(N382="zákl. přenesená",J382,0)</f>
        <v>0</v>
      </c>
      <c r="BH382" s="131">
        <f>IF(N382="sníž. přenesená",J382,0)</f>
        <v>0</v>
      </c>
      <c r="BI382" s="131">
        <f>IF(N382="nulová",J382,0)</f>
        <v>0</v>
      </c>
      <c r="BJ382" s="19" t="s">
        <v>76</v>
      </c>
      <c r="BK382" s="131">
        <f>ROUND(I382*H382,2)</f>
        <v>0</v>
      </c>
      <c r="BL382" s="19" t="s">
        <v>323</v>
      </c>
      <c r="BM382" s="130" t="s">
        <v>3191</v>
      </c>
    </row>
    <row r="383" spans="1:47" s="2" customFormat="1" ht="12">
      <c r="A383" s="273"/>
      <c r="B383" s="276"/>
      <c r="C383" s="273"/>
      <c r="D383" s="304" t="s">
        <v>177</v>
      </c>
      <c r="E383" s="273"/>
      <c r="F383" s="305" t="s">
        <v>3192</v>
      </c>
      <c r="G383" s="273"/>
      <c r="H383" s="273"/>
      <c r="I383" s="263"/>
      <c r="J383" s="273"/>
      <c r="K383" s="273"/>
      <c r="L383" s="32"/>
      <c r="M383" s="132"/>
      <c r="N383" s="133"/>
      <c r="O383" s="50"/>
      <c r="P383" s="50"/>
      <c r="Q383" s="50"/>
      <c r="R383" s="50"/>
      <c r="S383" s="50"/>
      <c r="T383" s="51"/>
      <c r="U383" s="31"/>
      <c r="V383" s="31"/>
      <c r="W383" s="31"/>
      <c r="X383" s="31"/>
      <c r="Y383" s="31"/>
      <c r="Z383" s="31"/>
      <c r="AA383" s="31"/>
      <c r="AB383" s="31"/>
      <c r="AC383" s="31"/>
      <c r="AD383" s="31"/>
      <c r="AE383" s="31"/>
      <c r="AT383" s="19" t="s">
        <v>177</v>
      </c>
      <c r="AU383" s="19" t="s">
        <v>78</v>
      </c>
    </row>
    <row r="384" spans="1:51" s="14" customFormat="1" ht="12">
      <c r="A384" s="311"/>
      <c r="B384" s="312"/>
      <c r="C384" s="311"/>
      <c r="D384" s="308" t="s">
        <v>179</v>
      </c>
      <c r="E384" s="313" t="s">
        <v>3</v>
      </c>
      <c r="F384" s="314" t="s">
        <v>3193</v>
      </c>
      <c r="G384" s="311"/>
      <c r="H384" s="315">
        <v>2.34</v>
      </c>
      <c r="I384" s="268"/>
      <c r="J384" s="311"/>
      <c r="K384" s="311"/>
      <c r="L384" s="139"/>
      <c r="M384" s="141"/>
      <c r="N384" s="142"/>
      <c r="O384" s="142"/>
      <c r="P384" s="142"/>
      <c r="Q384" s="142"/>
      <c r="R384" s="142"/>
      <c r="S384" s="142"/>
      <c r="T384" s="143"/>
      <c r="AT384" s="140" t="s">
        <v>179</v>
      </c>
      <c r="AU384" s="140" t="s">
        <v>78</v>
      </c>
      <c r="AV384" s="14" t="s">
        <v>78</v>
      </c>
      <c r="AW384" s="14" t="s">
        <v>30</v>
      </c>
      <c r="AX384" s="14" t="s">
        <v>68</v>
      </c>
      <c r="AY384" s="140" t="s">
        <v>168</v>
      </c>
    </row>
    <row r="385" spans="1:51" s="14" customFormat="1" ht="12">
      <c r="A385" s="311"/>
      <c r="B385" s="312"/>
      <c r="C385" s="311"/>
      <c r="D385" s="308" t="s">
        <v>179</v>
      </c>
      <c r="E385" s="313" t="s">
        <v>3</v>
      </c>
      <c r="F385" s="314" t="s">
        <v>3194</v>
      </c>
      <c r="G385" s="311"/>
      <c r="H385" s="315">
        <v>1.55</v>
      </c>
      <c r="I385" s="268"/>
      <c r="J385" s="311"/>
      <c r="K385" s="311"/>
      <c r="L385" s="139"/>
      <c r="M385" s="141"/>
      <c r="N385" s="142"/>
      <c r="O385" s="142"/>
      <c r="P385" s="142"/>
      <c r="Q385" s="142"/>
      <c r="R385" s="142"/>
      <c r="S385" s="142"/>
      <c r="T385" s="143"/>
      <c r="AT385" s="140" t="s">
        <v>179</v>
      </c>
      <c r="AU385" s="140" t="s">
        <v>78</v>
      </c>
      <c r="AV385" s="14" t="s">
        <v>78</v>
      </c>
      <c r="AW385" s="14" t="s">
        <v>30</v>
      </c>
      <c r="AX385" s="14" t="s">
        <v>68</v>
      </c>
      <c r="AY385" s="140" t="s">
        <v>168</v>
      </c>
    </row>
    <row r="386" spans="1:51" s="15" customFormat="1" ht="12">
      <c r="A386" s="316"/>
      <c r="B386" s="317"/>
      <c r="C386" s="316"/>
      <c r="D386" s="308" t="s">
        <v>179</v>
      </c>
      <c r="E386" s="318" t="s">
        <v>3</v>
      </c>
      <c r="F386" s="319" t="s">
        <v>186</v>
      </c>
      <c r="G386" s="316"/>
      <c r="H386" s="320">
        <v>3.89</v>
      </c>
      <c r="I386" s="269"/>
      <c r="J386" s="316"/>
      <c r="K386" s="316"/>
      <c r="L386" s="144"/>
      <c r="M386" s="146"/>
      <c r="N386" s="147"/>
      <c r="O386" s="147"/>
      <c r="P386" s="147"/>
      <c r="Q386" s="147"/>
      <c r="R386" s="147"/>
      <c r="S386" s="147"/>
      <c r="T386" s="148"/>
      <c r="AT386" s="145" t="s">
        <v>179</v>
      </c>
      <c r="AU386" s="145" t="s">
        <v>78</v>
      </c>
      <c r="AV386" s="15" t="s">
        <v>175</v>
      </c>
      <c r="AW386" s="15" t="s">
        <v>30</v>
      </c>
      <c r="AX386" s="15" t="s">
        <v>76</v>
      </c>
      <c r="AY386" s="145" t="s">
        <v>168</v>
      </c>
    </row>
    <row r="387" spans="1:65" s="2" customFormat="1" ht="24.2" customHeight="1">
      <c r="A387" s="273"/>
      <c r="B387" s="276"/>
      <c r="C387" s="298" t="s">
        <v>607</v>
      </c>
      <c r="D387" s="298" t="s">
        <v>170</v>
      </c>
      <c r="E387" s="299" t="s">
        <v>2860</v>
      </c>
      <c r="F387" s="300" t="s">
        <v>2861</v>
      </c>
      <c r="G387" s="301" t="s">
        <v>824</v>
      </c>
      <c r="H387" s="302">
        <v>40.894</v>
      </c>
      <c r="I387" s="266"/>
      <c r="J387" s="303">
        <f>ROUND(I387*H387,2)</f>
        <v>0</v>
      </c>
      <c r="K387" s="300" t="s">
        <v>174</v>
      </c>
      <c r="L387" s="32"/>
      <c r="M387" s="126" t="s">
        <v>3</v>
      </c>
      <c r="N387" s="127" t="s">
        <v>39</v>
      </c>
      <c r="O387" s="128">
        <v>0</v>
      </c>
      <c r="P387" s="128">
        <f>O387*H387</f>
        <v>0</v>
      </c>
      <c r="Q387" s="128">
        <v>0</v>
      </c>
      <c r="R387" s="128">
        <f>Q387*H387</f>
        <v>0</v>
      </c>
      <c r="S387" s="128">
        <v>0</v>
      </c>
      <c r="T387" s="129">
        <f>S387*H387</f>
        <v>0</v>
      </c>
      <c r="U387" s="31"/>
      <c r="V387" s="31"/>
      <c r="W387" s="31"/>
      <c r="X387" s="31"/>
      <c r="Y387" s="31"/>
      <c r="Z387" s="31"/>
      <c r="AA387" s="31"/>
      <c r="AB387" s="31"/>
      <c r="AC387" s="31"/>
      <c r="AD387" s="31"/>
      <c r="AE387" s="31"/>
      <c r="AR387" s="130" t="s">
        <v>323</v>
      </c>
      <c r="AT387" s="130" t="s">
        <v>170</v>
      </c>
      <c r="AU387" s="130" t="s">
        <v>78</v>
      </c>
      <c r="AY387" s="19" t="s">
        <v>168</v>
      </c>
      <c r="BE387" s="131">
        <f>IF(N387="základní",J387,0)</f>
        <v>0</v>
      </c>
      <c r="BF387" s="131">
        <f>IF(N387="snížená",J387,0)</f>
        <v>0</v>
      </c>
      <c r="BG387" s="131">
        <f>IF(N387="zákl. přenesená",J387,0)</f>
        <v>0</v>
      </c>
      <c r="BH387" s="131">
        <f>IF(N387="sníž. přenesená",J387,0)</f>
        <v>0</v>
      </c>
      <c r="BI387" s="131">
        <f>IF(N387="nulová",J387,0)</f>
        <v>0</v>
      </c>
      <c r="BJ387" s="19" t="s">
        <v>76</v>
      </c>
      <c r="BK387" s="131">
        <f>ROUND(I387*H387,2)</f>
        <v>0</v>
      </c>
      <c r="BL387" s="19" t="s">
        <v>323</v>
      </c>
      <c r="BM387" s="130" t="s">
        <v>3195</v>
      </c>
    </row>
    <row r="388" spans="1:47" s="2" customFormat="1" ht="12">
      <c r="A388" s="273"/>
      <c r="B388" s="276"/>
      <c r="C388" s="273"/>
      <c r="D388" s="304" t="s">
        <v>177</v>
      </c>
      <c r="E388" s="273"/>
      <c r="F388" s="305" t="s">
        <v>2863</v>
      </c>
      <c r="G388" s="273"/>
      <c r="H388" s="273"/>
      <c r="I388" s="263"/>
      <c r="J388" s="273"/>
      <c r="K388" s="273"/>
      <c r="L388" s="32"/>
      <c r="M388" s="132"/>
      <c r="N388" s="133"/>
      <c r="O388" s="50"/>
      <c r="P388" s="50"/>
      <c r="Q388" s="50"/>
      <c r="R388" s="50"/>
      <c r="S388" s="50"/>
      <c r="T388" s="51"/>
      <c r="U388" s="31"/>
      <c r="V388" s="31"/>
      <c r="W388" s="31"/>
      <c r="X388" s="31"/>
      <c r="Y388" s="31"/>
      <c r="Z388" s="31"/>
      <c r="AA388" s="31"/>
      <c r="AB388" s="31"/>
      <c r="AC388" s="31"/>
      <c r="AD388" s="31"/>
      <c r="AE388" s="31"/>
      <c r="AT388" s="19" t="s">
        <v>177</v>
      </c>
      <c r="AU388" s="19" t="s">
        <v>78</v>
      </c>
    </row>
    <row r="389" spans="1:63" s="12" customFormat="1" ht="22.9" customHeight="1">
      <c r="A389" s="291"/>
      <c r="B389" s="292"/>
      <c r="C389" s="291"/>
      <c r="D389" s="293" t="s">
        <v>67</v>
      </c>
      <c r="E389" s="296" t="s">
        <v>1671</v>
      </c>
      <c r="F389" s="296" t="s">
        <v>1672</v>
      </c>
      <c r="G389" s="291"/>
      <c r="H389" s="291"/>
      <c r="I389" s="271"/>
      <c r="J389" s="297">
        <f>BK389</f>
        <v>0</v>
      </c>
      <c r="K389" s="291"/>
      <c r="L389" s="118"/>
      <c r="M389" s="120"/>
      <c r="N389" s="121"/>
      <c r="O389" s="121"/>
      <c r="P389" s="122">
        <f>SUM(P390:P418)</f>
        <v>1.8622999999999998</v>
      </c>
      <c r="Q389" s="121"/>
      <c r="R389" s="122">
        <f>SUM(R390:R418)</f>
        <v>0.006775000000000001</v>
      </c>
      <c r="S389" s="121"/>
      <c r="T389" s="123">
        <f>SUM(T390:T418)</f>
        <v>0.025</v>
      </c>
      <c r="AR389" s="119" t="s">
        <v>78</v>
      </c>
      <c r="AT389" s="124" t="s">
        <v>67</v>
      </c>
      <c r="AU389" s="124" t="s">
        <v>76</v>
      </c>
      <c r="AY389" s="119" t="s">
        <v>168</v>
      </c>
      <c r="BK389" s="125">
        <f>SUM(BK390:BK418)</f>
        <v>0</v>
      </c>
    </row>
    <row r="390" spans="1:65" s="2" customFormat="1" ht="21.75" customHeight="1">
      <c r="A390" s="273"/>
      <c r="B390" s="276"/>
      <c r="C390" s="298" t="s">
        <v>613</v>
      </c>
      <c r="D390" s="298" t="s">
        <v>170</v>
      </c>
      <c r="E390" s="299" t="s">
        <v>3196</v>
      </c>
      <c r="F390" s="300" t="s">
        <v>3197</v>
      </c>
      <c r="G390" s="301" t="s">
        <v>326</v>
      </c>
      <c r="H390" s="302">
        <v>3</v>
      </c>
      <c r="I390" s="266"/>
      <c r="J390" s="303">
        <f>ROUND(I390*H390,2)</f>
        <v>0</v>
      </c>
      <c r="K390" s="300" t="s">
        <v>174</v>
      </c>
      <c r="L390" s="32"/>
      <c r="M390" s="126" t="s">
        <v>3</v>
      </c>
      <c r="N390" s="127" t="s">
        <v>39</v>
      </c>
      <c r="O390" s="128">
        <v>0.16</v>
      </c>
      <c r="P390" s="128">
        <f>O390*H390</f>
        <v>0.48</v>
      </c>
      <c r="Q390" s="128">
        <v>0</v>
      </c>
      <c r="R390" s="128">
        <f>Q390*H390</f>
        <v>0</v>
      </c>
      <c r="S390" s="128">
        <v>0.006</v>
      </c>
      <c r="T390" s="129">
        <f>S390*H390</f>
        <v>0.018000000000000002</v>
      </c>
      <c r="U390" s="31"/>
      <c r="V390" s="31"/>
      <c r="W390" s="31"/>
      <c r="X390" s="31"/>
      <c r="Y390" s="31"/>
      <c r="Z390" s="31"/>
      <c r="AA390" s="31"/>
      <c r="AB390" s="31"/>
      <c r="AC390" s="31"/>
      <c r="AD390" s="31"/>
      <c r="AE390" s="31"/>
      <c r="AR390" s="130" t="s">
        <v>323</v>
      </c>
      <c r="AT390" s="130" t="s">
        <v>170</v>
      </c>
      <c r="AU390" s="130" t="s">
        <v>78</v>
      </c>
      <c r="AY390" s="19" t="s">
        <v>168</v>
      </c>
      <c r="BE390" s="131">
        <f>IF(N390="základní",J390,0)</f>
        <v>0</v>
      </c>
      <c r="BF390" s="131">
        <f>IF(N390="snížená",J390,0)</f>
        <v>0</v>
      </c>
      <c r="BG390" s="131">
        <f>IF(N390="zákl. přenesená",J390,0)</f>
        <v>0</v>
      </c>
      <c r="BH390" s="131">
        <f>IF(N390="sníž. přenesená",J390,0)</f>
        <v>0</v>
      </c>
      <c r="BI390" s="131">
        <f>IF(N390="nulová",J390,0)</f>
        <v>0</v>
      </c>
      <c r="BJ390" s="19" t="s">
        <v>76</v>
      </c>
      <c r="BK390" s="131">
        <f>ROUND(I390*H390,2)</f>
        <v>0</v>
      </c>
      <c r="BL390" s="19" t="s">
        <v>323</v>
      </c>
      <c r="BM390" s="130" t="s">
        <v>3198</v>
      </c>
    </row>
    <row r="391" spans="1:47" s="2" customFormat="1" ht="12">
      <c r="A391" s="273"/>
      <c r="B391" s="276"/>
      <c r="C391" s="273"/>
      <c r="D391" s="304" t="s">
        <v>177</v>
      </c>
      <c r="E391" s="273"/>
      <c r="F391" s="305" t="s">
        <v>3199</v>
      </c>
      <c r="G391" s="273"/>
      <c r="H391" s="273"/>
      <c r="I391" s="263"/>
      <c r="J391" s="273"/>
      <c r="K391" s="273"/>
      <c r="L391" s="32"/>
      <c r="M391" s="132"/>
      <c r="N391" s="133"/>
      <c r="O391" s="50"/>
      <c r="P391" s="50"/>
      <c r="Q391" s="50"/>
      <c r="R391" s="50"/>
      <c r="S391" s="50"/>
      <c r="T391" s="51"/>
      <c r="U391" s="31"/>
      <c r="V391" s="31"/>
      <c r="W391" s="31"/>
      <c r="X391" s="31"/>
      <c r="Y391" s="31"/>
      <c r="Z391" s="31"/>
      <c r="AA391" s="31"/>
      <c r="AB391" s="31"/>
      <c r="AC391" s="31"/>
      <c r="AD391" s="31"/>
      <c r="AE391" s="31"/>
      <c r="AT391" s="19" t="s">
        <v>177</v>
      </c>
      <c r="AU391" s="19" t="s">
        <v>78</v>
      </c>
    </row>
    <row r="392" spans="1:51" s="13" customFormat="1" ht="12">
      <c r="A392" s="306"/>
      <c r="B392" s="307"/>
      <c r="C392" s="306"/>
      <c r="D392" s="308" t="s">
        <v>179</v>
      </c>
      <c r="E392" s="309" t="s">
        <v>3</v>
      </c>
      <c r="F392" s="310" t="s">
        <v>1136</v>
      </c>
      <c r="G392" s="306"/>
      <c r="H392" s="309" t="s">
        <v>3</v>
      </c>
      <c r="I392" s="267"/>
      <c r="J392" s="306"/>
      <c r="K392" s="306"/>
      <c r="L392" s="134"/>
      <c r="M392" s="136"/>
      <c r="N392" s="137"/>
      <c r="O392" s="137"/>
      <c r="P392" s="137"/>
      <c r="Q392" s="137"/>
      <c r="R392" s="137"/>
      <c r="S392" s="137"/>
      <c r="T392" s="138"/>
      <c r="AT392" s="135" t="s">
        <v>179</v>
      </c>
      <c r="AU392" s="135" t="s">
        <v>78</v>
      </c>
      <c r="AV392" s="13" t="s">
        <v>76</v>
      </c>
      <c r="AW392" s="13" t="s">
        <v>30</v>
      </c>
      <c r="AX392" s="13" t="s">
        <v>68</v>
      </c>
      <c r="AY392" s="135" t="s">
        <v>168</v>
      </c>
    </row>
    <row r="393" spans="1:51" s="14" customFormat="1" ht="12">
      <c r="A393" s="311"/>
      <c r="B393" s="312"/>
      <c r="C393" s="311"/>
      <c r="D393" s="308" t="s">
        <v>179</v>
      </c>
      <c r="E393" s="313" t="s">
        <v>3</v>
      </c>
      <c r="F393" s="314" t="s">
        <v>3200</v>
      </c>
      <c r="G393" s="311"/>
      <c r="H393" s="315">
        <v>2</v>
      </c>
      <c r="I393" s="268"/>
      <c r="J393" s="311"/>
      <c r="K393" s="311"/>
      <c r="L393" s="139"/>
      <c r="M393" s="141"/>
      <c r="N393" s="142"/>
      <c r="O393" s="142"/>
      <c r="P393" s="142"/>
      <c r="Q393" s="142"/>
      <c r="R393" s="142"/>
      <c r="S393" s="142"/>
      <c r="T393" s="143"/>
      <c r="AT393" s="140" t="s">
        <v>179</v>
      </c>
      <c r="AU393" s="140" t="s">
        <v>78</v>
      </c>
      <c r="AV393" s="14" t="s">
        <v>78</v>
      </c>
      <c r="AW393" s="14" t="s">
        <v>30</v>
      </c>
      <c r="AX393" s="14" t="s">
        <v>68</v>
      </c>
      <c r="AY393" s="140" t="s">
        <v>168</v>
      </c>
    </row>
    <row r="394" spans="1:51" s="14" customFormat="1" ht="12">
      <c r="A394" s="311"/>
      <c r="B394" s="312"/>
      <c r="C394" s="311"/>
      <c r="D394" s="308" t="s">
        <v>179</v>
      </c>
      <c r="E394" s="313" t="s">
        <v>3</v>
      </c>
      <c r="F394" s="314" t="s">
        <v>3201</v>
      </c>
      <c r="G394" s="311"/>
      <c r="H394" s="315">
        <v>1</v>
      </c>
      <c r="I394" s="268"/>
      <c r="J394" s="311"/>
      <c r="K394" s="311"/>
      <c r="L394" s="139"/>
      <c r="M394" s="141"/>
      <c r="N394" s="142"/>
      <c r="O394" s="142"/>
      <c r="P394" s="142"/>
      <c r="Q394" s="142"/>
      <c r="R394" s="142"/>
      <c r="S394" s="142"/>
      <c r="T394" s="143"/>
      <c r="AT394" s="140" t="s">
        <v>179</v>
      </c>
      <c r="AU394" s="140" t="s">
        <v>78</v>
      </c>
      <c r="AV394" s="14" t="s">
        <v>78</v>
      </c>
      <c r="AW394" s="14" t="s">
        <v>30</v>
      </c>
      <c r="AX394" s="14" t="s">
        <v>68</v>
      </c>
      <c r="AY394" s="140" t="s">
        <v>168</v>
      </c>
    </row>
    <row r="395" spans="1:51" s="15" customFormat="1" ht="12">
      <c r="A395" s="316"/>
      <c r="B395" s="317"/>
      <c r="C395" s="316"/>
      <c r="D395" s="308" t="s">
        <v>179</v>
      </c>
      <c r="E395" s="318" t="s">
        <v>3</v>
      </c>
      <c r="F395" s="319" t="s">
        <v>186</v>
      </c>
      <c r="G395" s="316"/>
      <c r="H395" s="320">
        <v>3</v>
      </c>
      <c r="I395" s="269"/>
      <c r="J395" s="316"/>
      <c r="K395" s="316"/>
      <c r="L395" s="144"/>
      <c r="M395" s="146"/>
      <c r="N395" s="147"/>
      <c r="O395" s="147"/>
      <c r="P395" s="147"/>
      <c r="Q395" s="147"/>
      <c r="R395" s="147"/>
      <c r="S395" s="147"/>
      <c r="T395" s="148"/>
      <c r="AT395" s="145" t="s">
        <v>179</v>
      </c>
      <c r="AU395" s="145" t="s">
        <v>78</v>
      </c>
      <c r="AV395" s="15" t="s">
        <v>175</v>
      </c>
      <c r="AW395" s="15" t="s">
        <v>30</v>
      </c>
      <c r="AX395" s="15" t="s">
        <v>76</v>
      </c>
      <c r="AY395" s="145" t="s">
        <v>168</v>
      </c>
    </row>
    <row r="396" spans="1:65" s="2" customFormat="1" ht="21.75" customHeight="1">
      <c r="A396" s="273"/>
      <c r="B396" s="276"/>
      <c r="C396" s="298" t="s">
        <v>618</v>
      </c>
      <c r="D396" s="298" t="s">
        <v>170</v>
      </c>
      <c r="E396" s="299" t="s">
        <v>3202</v>
      </c>
      <c r="F396" s="300" t="s">
        <v>3203</v>
      </c>
      <c r="G396" s="301" t="s">
        <v>326</v>
      </c>
      <c r="H396" s="302">
        <v>1</v>
      </c>
      <c r="I396" s="266"/>
      <c r="J396" s="303">
        <f>ROUND(I396*H396,2)</f>
        <v>0</v>
      </c>
      <c r="K396" s="300" t="s">
        <v>174</v>
      </c>
      <c r="L396" s="32"/>
      <c r="M396" s="126" t="s">
        <v>3</v>
      </c>
      <c r="N396" s="127" t="s">
        <v>39</v>
      </c>
      <c r="O396" s="128">
        <v>0.178</v>
      </c>
      <c r="P396" s="128">
        <f>O396*H396</f>
        <v>0.178</v>
      </c>
      <c r="Q396" s="128">
        <v>0</v>
      </c>
      <c r="R396" s="128">
        <f>Q396*H396</f>
        <v>0</v>
      </c>
      <c r="S396" s="128">
        <v>0.007</v>
      </c>
      <c r="T396" s="129">
        <f>S396*H396</f>
        <v>0.007</v>
      </c>
      <c r="U396" s="31"/>
      <c r="V396" s="31"/>
      <c r="W396" s="31"/>
      <c r="X396" s="31"/>
      <c r="Y396" s="31"/>
      <c r="Z396" s="31"/>
      <c r="AA396" s="31"/>
      <c r="AB396" s="31"/>
      <c r="AC396" s="31"/>
      <c r="AD396" s="31"/>
      <c r="AE396" s="31"/>
      <c r="AR396" s="130" t="s">
        <v>323</v>
      </c>
      <c r="AT396" s="130" t="s">
        <v>170</v>
      </c>
      <c r="AU396" s="130" t="s">
        <v>78</v>
      </c>
      <c r="AY396" s="19" t="s">
        <v>168</v>
      </c>
      <c r="BE396" s="131">
        <f>IF(N396="základní",J396,0)</f>
        <v>0</v>
      </c>
      <c r="BF396" s="131">
        <f>IF(N396="snížená",J396,0)</f>
        <v>0</v>
      </c>
      <c r="BG396" s="131">
        <f>IF(N396="zákl. přenesená",J396,0)</f>
        <v>0</v>
      </c>
      <c r="BH396" s="131">
        <f>IF(N396="sníž. přenesená",J396,0)</f>
        <v>0</v>
      </c>
      <c r="BI396" s="131">
        <f>IF(N396="nulová",J396,0)</f>
        <v>0</v>
      </c>
      <c r="BJ396" s="19" t="s">
        <v>76</v>
      </c>
      <c r="BK396" s="131">
        <f>ROUND(I396*H396,2)</f>
        <v>0</v>
      </c>
      <c r="BL396" s="19" t="s">
        <v>323</v>
      </c>
      <c r="BM396" s="130" t="s">
        <v>3204</v>
      </c>
    </row>
    <row r="397" spans="1:47" s="2" customFormat="1" ht="12">
      <c r="A397" s="273"/>
      <c r="B397" s="276"/>
      <c r="C397" s="273"/>
      <c r="D397" s="304" t="s">
        <v>177</v>
      </c>
      <c r="E397" s="273"/>
      <c r="F397" s="305" t="s">
        <v>3205</v>
      </c>
      <c r="G397" s="273"/>
      <c r="H397" s="273"/>
      <c r="I397" s="263"/>
      <c r="J397" s="273"/>
      <c r="K397" s="273"/>
      <c r="L397" s="32"/>
      <c r="M397" s="132"/>
      <c r="N397" s="133"/>
      <c r="O397" s="50"/>
      <c r="P397" s="50"/>
      <c r="Q397" s="50"/>
      <c r="R397" s="50"/>
      <c r="S397" s="50"/>
      <c r="T397" s="51"/>
      <c r="U397" s="31"/>
      <c r="V397" s="31"/>
      <c r="W397" s="31"/>
      <c r="X397" s="31"/>
      <c r="Y397" s="31"/>
      <c r="Z397" s="31"/>
      <c r="AA397" s="31"/>
      <c r="AB397" s="31"/>
      <c r="AC397" s="31"/>
      <c r="AD397" s="31"/>
      <c r="AE397" s="31"/>
      <c r="AT397" s="19" t="s">
        <v>177</v>
      </c>
      <c r="AU397" s="19" t="s">
        <v>78</v>
      </c>
    </row>
    <row r="398" spans="1:51" s="13" customFormat="1" ht="12">
      <c r="A398" s="306"/>
      <c r="B398" s="307"/>
      <c r="C398" s="306"/>
      <c r="D398" s="308" t="s">
        <v>179</v>
      </c>
      <c r="E398" s="309" t="s">
        <v>3</v>
      </c>
      <c r="F398" s="310" t="s">
        <v>1136</v>
      </c>
      <c r="G398" s="306"/>
      <c r="H398" s="309" t="s">
        <v>3</v>
      </c>
      <c r="I398" s="267"/>
      <c r="J398" s="306"/>
      <c r="K398" s="306"/>
      <c r="L398" s="134"/>
      <c r="M398" s="136"/>
      <c r="N398" s="137"/>
      <c r="O398" s="137"/>
      <c r="P398" s="137"/>
      <c r="Q398" s="137"/>
      <c r="R398" s="137"/>
      <c r="S398" s="137"/>
      <c r="T398" s="138"/>
      <c r="AT398" s="135" t="s">
        <v>179</v>
      </c>
      <c r="AU398" s="135" t="s">
        <v>78</v>
      </c>
      <c r="AV398" s="13" t="s">
        <v>76</v>
      </c>
      <c r="AW398" s="13" t="s">
        <v>30</v>
      </c>
      <c r="AX398" s="13" t="s">
        <v>68</v>
      </c>
      <c r="AY398" s="135" t="s">
        <v>168</v>
      </c>
    </row>
    <row r="399" spans="1:51" s="14" customFormat="1" ht="12">
      <c r="A399" s="311"/>
      <c r="B399" s="312"/>
      <c r="C399" s="311"/>
      <c r="D399" s="308" t="s">
        <v>179</v>
      </c>
      <c r="E399" s="313" t="s">
        <v>3</v>
      </c>
      <c r="F399" s="314" t="s">
        <v>3206</v>
      </c>
      <c r="G399" s="311"/>
      <c r="H399" s="315">
        <v>1</v>
      </c>
      <c r="I399" s="268"/>
      <c r="J399" s="311"/>
      <c r="K399" s="311"/>
      <c r="L399" s="139"/>
      <c r="M399" s="141"/>
      <c r="N399" s="142"/>
      <c r="O399" s="142"/>
      <c r="P399" s="142"/>
      <c r="Q399" s="142"/>
      <c r="R399" s="142"/>
      <c r="S399" s="142"/>
      <c r="T399" s="143"/>
      <c r="AT399" s="140" t="s">
        <v>179</v>
      </c>
      <c r="AU399" s="140" t="s">
        <v>78</v>
      </c>
      <c r="AV399" s="14" t="s">
        <v>78</v>
      </c>
      <c r="AW399" s="14" t="s">
        <v>30</v>
      </c>
      <c r="AX399" s="14" t="s">
        <v>76</v>
      </c>
      <c r="AY399" s="140" t="s">
        <v>168</v>
      </c>
    </row>
    <row r="400" spans="1:65" s="2" customFormat="1" ht="21.75" customHeight="1">
      <c r="A400" s="273"/>
      <c r="B400" s="276"/>
      <c r="C400" s="298" t="s">
        <v>625</v>
      </c>
      <c r="D400" s="298" t="s">
        <v>170</v>
      </c>
      <c r="E400" s="299" t="s">
        <v>1674</v>
      </c>
      <c r="F400" s="300" t="s">
        <v>1675</v>
      </c>
      <c r="G400" s="301" t="s">
        <v>335</v>
      </c>
      <c r="H400" s="302">
        <v>1.15</v>
      </c>
      <c r="I400" s="266"/>
      <c r="J400" s="303">
        <f>ROUND(I400*H400,2)</f>
        <v>0</v>
      </c>
      <c r="K400" s="300" t="s">
        <v>174</v>
      </c>
      <c r="L400" s="32"/>
      <c r="M400" s="126" t="s">
        <v>3</v>
      </c>
      <c r="N400" s="127" t="s">
        <v>39</v>
      </c>
      <c r="O400" s="128">
        <v>0.345</v>
      </c>
      <c r="P400" s="128">
        <f>O400*H400</f>
        <v>0.39674999999999994</v>
      </c>
      <c r="Q400" s="128">
        <v>0</v>
      </c>
      <c r="R400" s="128">
        <f>Q400*H400</f>
        <v>0</v>
      </c>
      <c r="S400" s="128">
        <v>0</v>
      </c>
      <c r="T400" s="129">
        <f>S400*H400</f>
        <v>0</v>
      </c>
      <c r="U400" s="31"/>
      <c r="V400" s="31"/>
      <c r="W400" s="31"/>
      <c r="X400" s="31"/>
      <c r="Y400" s="31"/>
      <c r="Z400" s="31"/>
      <c r="AA400" s="31"/>
      <c r="AB400" s="31"/>
      <c r="AC400" s="31"/>
      <c r="AD400" s="31"/>
      <c r="AE400" s="31"/>
      <c r="AR400" s="130" t="s">
        <v>323</v>
      </c>
      <c r="AT400" s="130" t="s">
        <v>170</v>
      </c>
      <c r="AU400" s="130" t="s">
        <v>78</v>
      </c>
      <c r="AY400" s="19" t="s">
        <v>168</v>
      </c>
      <c r="BE400" s="131">
        <f>IF(N400="základní",J400,0)</f>
        <v>0</v>
      </c>
      <c r="BF400" s="131">
        <f>IF(N400="snížená",J400,0)</f>
        <v>0</v>
      </c>
      <c r="BG400" s="131">
        <f>IF(N400="zákl. přenesená",J400,0)</f>
        <v>0</v>
      </c>
      <c r="BH400" s="131">
        <f>IF(N400="sníž. přenesená",J400,0)</f>
        <v>0</v>
      </c>
      <c r="BI400" s="131">
        <f>IF(N400="nulová",J400,0)</f>
        <v>0</v>
      </c>
      <c r="BJ400" s="19" t="s">
        <v>76</v>
      </c>
      <c r="BK400" s="131">
        <f>ROUND(I400*H400,2)</f>
        <v>0</v>
      </c>
      <c r="BL400" s="19" t="s">
        <v>323</v>
      </c>
      <c r="BM400" s="130" t="s">
        <v>3207</v>
      </c>
    </row>
    <row r="401" spans="1:47" s="2" customFormat="1" ht="12">
      <c r="A401" s="273"/>
      <c r="B401" s="276"/>
      <c r="C401" s="273"/>
      <c r="D401" s="304" t="s">
        <v>177</v>
      </c>
      <c r="E401" s="273"/>
      <c r="F401" s="305" t="s">
        <v>1677</v>
      </c>
      <c r="G401" s="273"/>
      <c r="H401" s="273"/>
      <c r="I401" s="263"/>
      <c r="J401" s="273"/>
      <c r="K401" s="273"/>
      <c r="L401" s="32"/>
      <c r="M401" s="132"/>
      <c r="N401" s="133"/>
      <c r="O401" s="50"/>
      <c r="P401" s="50"/>
      <c r="Q401" s="50"/>
      <c r="R401" s="50"/>
      <c r="S401" s="50"/>
      <c r="T401" s="51"/>
      <c r="U401" s="31"/>
      <c r="V401" s="31"/>
      <c r="W401" s="31"/>
      <c r="X401" s="31"/>
      <c r="Y401" s="31"/>
      <c r="Z401" s="31"/>
      <c r="AA401" s="31"/>
      <c r="AB401" s="31"/>
      <c r="AC401" s="31"/>
      <c r="AD401" s="31"/>
      <c r="AE401" s="31"/>
      <c r="AT401" s="19" t="s">
        <v>177</v>
      </c>
      <c r="AU401" s="19" t="s">
        <v>78</v>
      </c>
    </row>
    <row r="402" spans="1:51" s="14" customFormat="1" ht="12">
      <c r="A402" s="311"/>
      <c r="B402" s="312"/>
      <c r="C402" s="311"/>
      <c r="D402" s="308" t="s">
        <v>179</v>
      </c>
      <c r="E402" s="313" t="s">
        <v>3</v>
      </c>
      <c r="F402" s="314" t="s">
        <v>3208</v>
      </c>
      <c r="G402" s="311"/>
      <c r="H402" s="315">
        <v>1.15</v>
      </c>
      <c r="I402" s="268"/>
      <c r="J402" s="311"/>
      <c r="K402" s="311"/>
      <c r="L402" s="139"/>
      <c r="M402" s="141"/>
      <c r="N402" s="142"/>
      <c r="O402" s="142"/>
      <c r="P402" s="142"/>
      <c r="Q402" s="142"/>
      <c r="R402" s="142"/>
      <c r="S402" s="142"/>
      <c r="T402" s="143"/>
      <c r="AT402" s="140" t="s">
        <v>179</v>
      </c>
      <c r="AU402" s="140" t="s">
        <v>78</v>
      </c>
      <c r="AV402" s="14" t="s">
        <v>78</v>
      </c>
      <c r="AW402" s="14" t="s">
        <v>30</v>
      </c>
      <c r="AX402" s="14" t="s">
        <v>76</v>
      </c>
      <c r="AY402" s="140" t="s">
        <v>168</v>
      </c>
    </row>
    <row r="403" spans="1:65" s="2" customFormat="1" ht="16.5" customHeight="1">
      <c r="A403" s="273"/>
      <c r="B403" s="276"/>
      <c r="C403" s="326" t="s">
        <v>642</v>
      </c>
      <c r="D403" s="326" t="s">
        <v>332</v>
      </c>
      <c r="E403" s="327" t="s">
        <v>3209</v>
      </c>
      <c r="F403" s="328" t="s">
        <v>3210</v>
      </c>
      <c r="G403" s="329" t="s">
        <v>335</v>
      </c>
      <c r="H403" s="330">
        <v>1.15</v>
      </c>
      <c r="I403" s="272"/>
      <c r="J403" s="331">
        <f>ROUND(I403*H403,2)</f>
        <v>0</v>
      </c>
      <c r="K403" s="328" t="s">
        <v>174</v>
      </c>
      <c r="L403" s="154"/>
      <c r="M403" s="155" t="s">
        <v>3</v>
      </c>
      <c r="N403" s="156" t="s">
        <v>39</v>
      </c>
      <c r="O403" s="128">
        <v>0</v>
      </c>
      <c r="P403" s="128">
        <f>O403*H403</f>
        <v>0</v>
      </c>
      <c r="Q403" s="128">
        <v>0.0015</v>
      </c>
      <c r="R403" s="128">
        <f>Q403*H403</f>
        <v>0.001725</v>
      </c>
      <c r="S403" s="128">
        <v>0</v>
      </c>
      <c r="T403" s="129">
        <f>S403*H403</f>
        <v>0</v>
      </c>
      <c r="U403" s="31"/>
      <c r="V403" s="31"/>
      <c r="W403" s="31"/>
      <c r="X403" s="31"/>
      <c r="Y403" s="31"/>
      <c r="Z403" s="31"/>
      <c r="AA403" s="31"/>
      <c r="AB403" s="31"/>
      <c r="AC403" s="31"/>
      <c r="AD403" s="31"/>
      <c r="AE403" s="31"/>
      <c r="AR403" s="130" t="s">
        <v>440</v>
      </c>
      <c r="AT403" s="130" t="s">
        <v>332</v>
      </c>
      <c r="AU403" s="130" t="s">
        <v>78</v>
      </c>
      <c r="AY403" s="19" t="s">
        <v>168</v>
      </c>
      <c r="BE403" s="131">
        <f>IF(N403="základní",J403,0)</f>
        <v>0</v>
      </c>
      <c r="BF403" s="131">
        <f>IF(N403="snížená",J403,0)</f>
        <v>0</v>
      </c>
      <c r="BG403" s="131">
        <f>IF(N403="zákl. přenesená",J403,0)</f>
        <v>0</v>
      </c>
      <c r="BH403" s="131">
        <f>IF(N403="sníž. přenesená",J403,0)</f>
        <v>0</v>
      </c>
      <c r="BI403" s="131">
        <f>IF(N403="nulová",J403,0)</f>
        <v>0</v>
      </c>
      <c r="BJ403" s="19" t="s">
        <v>76</v>
      </c>
      <c r="BK403" s="131">
        <f>ROUND(I403*H403,2)</f>
        <v>0</v>
      </c>
      <c r="BL403" s="19" t="s">
        <v>323</v>
      </c>
      <c r="BM403" s="130" t="s">
        <v>3211</v>
      </c>
    </row>
    <row r="404" spans="1:65" s="2" customFormat="1" ht="16.5" customHeight="1">
      <c r="A404" s="273"/>
      <c r="B404" s="276"/>
      <c r="C404" s="326" t="s">
        <v>648</v>
      </c>
      <c r="D404" s="326" t="s">
        <v>332</v>
      </c>
      <c r="E404" s="327" t="s">
        <v>1685</v>
      </c>
      <c r="F404" s="328" t="s">
        <v>1686</v>
      </c>
      <c r="G404" s="329" t="s">
        <v>1687</v>
      </c>
      <c r="H404" s="330">
        <v>1</v>
      </c>
      <c r="I404" s="272"/>
      <c r="J404" s="331">
        <f>ROUND(I404*H404,2)</f>
        <v>0</v>
      </c>
      <c r="K404" s="328" t="s">
        <v>174</v>
      </c>
      <c r="L404" s="154"/>
      <c r="M404" s="155" t="s">
        <v>3</v>
      </c>
      <c r="N404" s="156" t="s">
        <v>39</v>
      </c>
      <c r="O404" s="128">
        <v>0</v>
      </c>
      <c r="P404" s="128">
        <f>O404*H404</f>
        <v>0</v>
      </c>
      <c r="Q404" s="128">
        <v>0.0002</v>
      </c>
      <c r="R404" s="128">
        <f>Q404*H404</f>
        <v>0.0002</v>
      </c>
      <c r="S404" s="128">
        <v>0</v>
      </c>
      <c r="T404" s="129">
        <f>S404*H404</f>
        <v>0</v>
      </c>
      <c r="U404" s="31"/>
      <c r="V404" s="31"/>
      <c r="W404" s="31"/>
      <c r="X404" s="31"/>
      <c r="Y404" s="31"/>
      <c r="Z404" s="31"/>
      <c r="AA404" s="31"/>
      <c r="AB404" s="31"/>
      <c r="AC404" s="31"/>
      <c r="AD404" s="31"/>
      <c r="AE404" s="31"/>
      <c r="AR404" s="130" t="s">
        <v>440</v>
      </c>
      <c r="AT404" s="130" t="s">
        <v>332</v>
      </c>
      <c r="AU404" s="130" t="s">
        <v>78</v>
      </c>
      <c r="AY404" s="19" t="s">
        <v>168</v>
      </c>
      <c r="BE404" s="131">
        <f>IF(N404="základní",J404,0)</f>
        <v>0</v>
      </c>
      <c r="BF404" s="131">
        <f>IF(N404="snížená",J404,0)</f>
        <v>0</v>
      </c>
      <c r="BG404" s="131">
        <f>IF(N404="zákl. přenesená",J404,0)</f>
        <v>0</v>
      </c>
      <c r="BH404" s="131">
        <f>IF(N404="sníž. přenesená",J404,0)</f>
        <v>0</v>
      </c>
      <c r="BI404" s="131">
        <f>IF(N404="nulová",J404,0)</f>
        <v>0</v>
      </c>
      <c r="BJ404" s="19" t="s">
        <v>76</v>
      </c>
      <c r="BK404" s="131">
        <f>ROUND(I404*H404,2)</f>
        <v>0</v>
      </c>
      <c r="BL404" s="19" t="s">
        <v>323</v>
      </c>
      <c r="BM404" s="130" t="s">
        <v>3212</v>
      </c>
    </row>
    <row r="405" spans="1:65" s="2" customFormat="1" ht="21.75" customHeight="1">
      <c r="A405" s="273"/>
      <c r="B405" s="276"/>
      <c r="C405" s="298" t="s">
        <v>653</v>
      </c>
      <c r="D405" s="298" t="s">
        <v>170</v>
      </c>
      <c r="E405" s="299" t="s">
        <v>3213</v>
      </c>
      <c r="F405" s="300" t="s">
        <v>3214</v>
      </c>
      <c r="G405" s="301" t="s">
        <v>335</v>
      </c>
      <c r="H405" s="302">
        <v>1.55</v>
      </c>
      <c r="I405" s="266"/>
      <c r="J405" s="303">
        <f>ROUND(I405*H405,2)</f>
        <v>0</v>
      </c>
      <c r="K405" s="300" t="s">
        <v>174</v>
      </c>
      <c r="L405" s="32"/>
      <c r="M405" s="126" t="s">
        <v>3</v>
      </c>
      <c r="N405" s="127" t="s">
        <v>39</v>
      </c>
      <c r="O405" s="128">
        <v>0.521</v>
      </c>
      <c r="P405" s="128">
        <f>O405*H405</f>
        <v>0.8075500000000001</v>
      </c>
      <c r="Q405" s="128">
        <v>0</v>
      </c>
      <c r="R405" s="128">
        <f>Q405*H405</f>
        <v>0</v>
      </c>
      <c r="S405" s="128">
        <v>0</v>
      </c>
      <c r="T405" s="129">
        <f>S405*H405</f>
        <v>0</v>
      </c>
      <c r="U405" s="31"/>
      <c r="V405" s="31"/>
      <c r="W405" s="31"/>
      <c r="X405" s="31"/>
      <c r="Y405" s="31"/>
      <c r="Z405" s="31"/>
      <c r="AA405" s="31"/>
      <c r="AB405" s="31"/>
      <c r="AC405" s="31"/>
      <c r="AD405" s="31"/>
      <c r="AE405" s="31"/>
      <c r="AR405" s="130" t="s">
        <v>323</v>
      </c>
      <c r="AT405" s="130" t="s">
        <v>170</v>
      </c>
      <c r="AU405" s="130" t="s">
        <v>78</v>
      </c>
      <c r="AY405" s="19" t="s">
        <v>168</v>
      </c>
      <c r="BE405" s="131">
        <f>IF(N405="základní",J405,0)</f>
        <v>0</v>
      </c>
      <c r="BF405" s="131">
        <f>IF(N405="snížená",J405,0)</f>
        <v>0</v>
      </c>
      <c r="BG405" s="131">
        <f>IF(N405="zákl. přenesená",J405,0)</f>
        <v>0</v>
      </c>
      <c r="BH405" s="131">
        <f>IF(N405="sníž. přenesená",J405,0)</f>
        <v>0</v>
      </c>
      <c r="BI405" s="131">
        <f>IF(N405="nulová",J405,0)</f>
        <v>0</v>
      </c>
      <c r="BJ405" s="19" t="s">
        <v>76</v>
      </c>
      <c r="BK405" s="131">
        <f>ROUND(I405*H405,2)</f>
        <v>0</v>
      </c>
      <c r="BL405" s="19" t="s">
        <v>323</v>
      </c>
      <c r="BM405" s="130" t="s">
        <v>3215</v>
      </c>
    </row>
    <row r="406" spans="1:47" s="2" customFormat="1" ht="12">
      <c r="A406" s="273"/>
      <c r="B406" s="276"/>
      <c r="C406" s="273"/>
      <c r="D406" s="304" t="s">
        <v>177</v>
      </c>
      <c r="E406" s="273"/>
      <c r="F406" s="305" t="s">
        <v>3216</v>
      </c>
      <c r="G406" s="273"/>
      <c r="H406" s="273"/>
      <c r="I406" s="263"/>
      <c r="J406" s="273"/>
      <c r="K406" s="273"/>
      <c r="L406" s="32"/>
      <c r="M406" s="132"/>
      <c r="N406" s="133"/>
      <c r="O406" s="50"/>
      <c r="P406" s="50"/>
      <c r="Q406" s="50"/>
      <c r="R406" s="50"/>
      <c r="S406" s="50"/>
      <c r="T406" s="51"/>
      <c r="U406" s="31"/>
      <c r="V406" s="31"/>
      <c r="W406" s="31"/>
      <c r="X406" s="31"/>
      <c r="Y406" s="31"/>
      <c r="Z406" s="31"/>
      <c r="AA406" s="31"/>
      <c r="AB406" s="31"/>
      <c r="AC406" s="31"/>
      <c r="AD406" s="31"/>
      <c r="AE406" s="31"/>
      <c r="AT406" s="19" t="s">
        <v>177</v>
      </c>
      <c r="AU406" s="19" t="s">
        <v>78</v>
      </c>
    </row>
    <row r="407" spans="1:51" s="14" customFormat="1" ht="12">
      <c r="A407" s="311"/>
      <c r="B407" s="312"/>
      <c r="C407" s="311"/>
      <c r="D407" s="308" t="s">
        <v>179</v>
      </c>
      <c r="E407" s="313" t="s">
        <v>3</v>
      </c>
      <c r="F407" s="314" t="s">
        <v>3194</v>
      </c>
      <c r="G407" s="311"/>
      <c r="H407" s="315">
        <v>1.55</v>
      </c>
      <c r="I407" s="268"/>
      <c r="J407" s="311"/>
      <c r="K407" s="311"/>
      <c r="L407" s="139"/>
      <c r="M407" s="141"/>
      <c r="N407" s="142"/>
      <c r="O407" s="142"/>
      <c r="P407" s="142"/>
      <c r="Q407" s="142"/>
      <c r="R407" s="142"/>
      <c r="S407" s="142"/>
      <c r="T407" s="143"/>
      <c r="AT407" s="140" t="s">
        <v>179</v>
      </c>
      <c r="AU407" s="140" t="s">
        <v>78</v>
      </c>
      <c r="AV407" s="14" t="s">
        <v>78</v>
      </c>
      <c r="AW407" s="14" t="s">
        <v>30</v>
      </c>
      <c r="AX407" s="14" t="s">
        <v>76</v>
      </c>
      <c r="AY407" s="140" t="s">
        <v>168</v>
      </c>
    </row>
    <row r="408" spans="1:65" s="2" customFormat="1" ht="16.5" customHeight="1">
      <c r="A408" s="273"/>
      <c r="B408" s="276"/>
      <c r="C408" s="326" t="s">
        <v>658</v>
      </c>
      <c r="D408" s="326" t="s">
        <v>332</v>
      </c>
      <c r="E408" s="327" t="s">
        <v>3217</v>
      </c>
      <c r="F408" s="328" t="s">
        <v>3218</v>
      </c>
      <c r="G408" s="329" t="s">
        <v>335</v>
      </c>
      <c r="H408" s="330">
        <v>1.55</v>
      </c>
      <c r="I408" s="272"/>
      <c r="J408" s="331">
        <f>ROUND(I408*H408,2)</f>
        <v>0</v>
      </c>
      <c r="K408" s="328" t="s">
        <v>174</v>
      </c>
      <c r="L408" s="154"/>
      <c r="M408" s="155" t="s">
        <v>3</v>
      </c>
      <c r="N408" s="156" t="s">
        <v>39</v>
      </c>
      <c r="O408" s="128">
        <v>0</v>
      </c>
      <c r="P408" s="128">
        <f>O408*H408</f>
        <v>0</v>
      </c>
      <c r="Q408" s="128">
        <v>0.003</v>
      </c>
      <c r="R408" s="128">
        <f>Q408*H408</f>
        <v>0.0046500000000000005</v>
      </c>
      <c r="S408" s="128">
        <v>0</v>
      </c>
      <c r="T408" s="129">
        <f>S408*H408</f>
        <v>0</v>
      </c>
      <c r="U408" s="31"/>
      <c r="V408" s="31"/>
      <c r="W408" s="31"/>
      <c r="X408" s="31"/>
      <c r="Y408" s="31"/>
      <c r="Z408" s="31"/>
      <c r="AA408" s="31"/>
      <c r="AB408" s="31"/>
      <c r="AC408" s="31"/>
      <c r="AD408" s="31"/>
      <c r="AE408" s="31"/>
      <c r="AR408" s="130" t="s">
        <v>440</v>
      </c>
      <c r="AT408" s="130" t="s">
        <v>332</v>
      </c>
      <c r="AU408" s="130" t="s">
        <v>78</v>
      </c>
      <c r="AY408" s="19" t="s">
        <v>168</v>
      </c>
      <c r="BE408" s="131">
        <f>IF(N408="základní",J408,0)</f>
        <v>0</v>
      </c>
      <c r="BF408" s="131">
        <f>IF(N408="snížená",J408,0)</f>
        <v>0</v>
      </c>
      <c r="BG408" s="131">
        <f>IF(N408="zákl. přenesená",J408,0)</f>
        <v>0</v>
      </c>
      <c r="BH408" s="131">
        <f>IF(N408="sníž. přenesená",J408,0)</f>
        <v>0</v>
      </c>
      <c r="BI408" s="131">
        <f>IF(N408="nulová",J408,0)</f>
        <v>0</v>
      </c>
      <c r="BJ408" s="19" t="s">
        <v>76</v>
      </c>
      <c r="BK408" s="131">
        <f>ROUND(I408*H408,2)</f>
        <v>0</v>
      </c>
      <c r="BL408" s="19" t="s">
        <v>323</v>
      </c>
      <c r="BM408" s="130" t="s">
        <v>3219</v>
      </c>
    </row>
    <row r="409" spans="1:65" s="2" customFormat="1" ht="16.5" customHeight="1">
      <c r="A409" s="273"/>
      <c r="B409" s="276"/>
      <c r="C409" s="326" t="s">
        <v>663</v>
      </c>
      <c r="D409" s="326" t="s">
        <v>332</v>
      </c>
      <c r="E409" s="327" t="s">
        <v>1685</v>
      </c>
      <c r="F409" s="328" t="s">
        <v>1686</v>
      </c>
      <c r="G409" s="329" t="s">
        <v>1687</v>
      </c>
      <c r="H409" s="330">
        <v>1</v>
      </c>
      <c r="I409" s="272"/>
      <c r="J409" s="331">
        <f>ROUND(I409*H409,2)</f>
        <v>0</v>
      </c>
      <c r="K409" s="328" t="s">
        <v>174</v>
      </c>
      <c r="L409" s="154"/>
      <c r="M409" s="155" t="s">
        <v>3</v>
      </c>
      <c r="N409" s="156" t="s">
        <v>39</v>
      </c>
      <c r="O409" s="128">
        <v>0</v>
      </c>
      <c r="P409" s="128">
        <f>O409*H409</f>
        <v>0</v>
      </c>
      <c r="Q409" s="128">
        <v>0.0002</v>
      </c>
      <c r="R409" s="128">
        <f>Q409*H409</f>
        <v>0.0002</v>
      </c>
      <c r="S409" s="128">
        <v>0</v>
      </c>
      <c r="T409" s="129">
        <f>S409*H409</f>
        <v>0</v>
      </c>
      <c r="U409" s="31"/>
      <c r="V409" s="31"/>
      <c r="W409" s="31"/>
      <c r="X409" s="31"/>
      <c r="Y409" s="31"/>
      <c r="Z409" s="31"/>
      <c r="AA409" s="31"/>
      <c r="AB409" s="31"/>
      <c r="AC409" s="31"/>
      <c r="AD409" s="31"/>
      <c r="AE409" s="31"/>
      <c r="AR409" s="130" t="s">
        <v>440</v>
      </c>
      <c r="AT409" s="130" t="s">
        <v>332</v>
      </c>
      <c r="AU409" s="130" t="s">
        <v>78</v>
      </c>
      <c r="AY409" s="19" t="s">
        <v>168</v>
      </c>
      <c r="BE409" s="131">
        <f>IF(N409="základní",J409,0)</f>
        <v>0</v>
      </c>
      <c r="BF409" s="131">
        <f>IF(N409="snížená",J409,0)</f>
        <v>0</v>
      </c>
      <c r="BG409" s="131">
        <f>IF(N409="zákl. přenesená",J409,0)</f>
        <v>0</v>
      </c>
      <c r="BH409" s="131">
        <f>IF(N409="sníž. přenesená",J409,0)</f>
        <v>0</v>
      </c>
      <c r="BI409" s="131">
        <f>IF(N409="nulová",J409,0)</f>
        <v>0</v>
      </c>
      <c r="BJ409" s="19" t="s">
        <v>76</v>
      </c>
      <c r="BK409" s="131">
        <f>ROUND(I409*H409,2)</f>
        <v>0</v>
      </c>
      <c r="BL409" s="19" t="s">
        <v>323</v>
      </c>
      <c r="BM409" s="130" t="s">
        <v>3220</v>
      </c>
    </row>
    <row r="410" spans="1:65" s="2" customFormat="1" ht="16.5" customHeight="1">
      <c r="A410" s="273"/>
      <c r="B410" s="276"/>
      <c r="C410" s="298" t="s">
        <v>668</v>
      </c>
      <c r="D410" s="298" t="s">
        <v>170</v>
      </c>
      <c r="E410" s="299" t="s">
        <v>1693</v>
      </c>
      <c r="F410" s="300" t="s">
        <v>3221</v>
      </c>
      <c r="G410" s="301" t="s">
        <v>2653</v>
      </c>
      <c r="H410" s="302">
        <v>1</v>
      </c>
      <c r="I410" s="266"/>
      <c r="J410" s="303">
        <f>ROUND(I410*H410,2)</f>
        <v>0</v>
      </c>
      <c r="K410" s="300" t="s">
        <v>3</v>
      </c>
      <c r="L410" s="32"/>
      <c r="M410" s="126" t="s">
        <v>3</v>
      </c>
      <c r="N410" s="127" t="s">
        <v>39</v>
      </c>
      <c r="O410" s="128">
        <v>0</v>
      </c>
      <c r="P410" s="128">
        <f>O410*H410</f>
        <v>0</v>
      </c>
      <c r="Q410" s="128">
        <v>0</v>
      </c>
      <c r="R410" s="128">
        <f>Q410*H410</f>
        <v>0</v>
      </c>
      <c r="S410" s="128">
        <v>0</v>
      </c>
      <c r="T410" s="129">
        <f>S410*H410</f>
        <v>0</v>
      </c>
      <c r="U410" s="31"/>
      <c r="V410" s="31"/>
      <c r="W410" s="31"/>
      <c r="X410" s="31"/>
      <c r="Y410" s="31"/>
      <c r="Z410" s="31"/>
      <c r="AA410" s="31"/>
      <c r="AB410" s="31"/>
      <c r="AC410" s="31"/>
      <c r="AD410" s="31"/>
      <c r="AE410" s="31"/>
      <c r="AR410" s="130" t="s">
        <v>323</v>
      </c>
      <c r="AT410" s="130" t="s">
        <v>170</v>
      </c>
      <c r="AU410" s="130" t="s">
        <v>78</v>
      </c>
      <c r="AY410" s="19" t="s">
        <v>168</v>
      </c>
      <c r="BE410" s="131">
        <f>IF(N410="základní",J410,0)</f>
        <v>0</v>
      </c>
      <c r="BF410" s="131">
        <f>IF(N410="snížená",J410,0)</f>
        <v>0</v>
      </c>
      <c r="BG410" s="131">
        <f>IF(N410="zákl. přenesená",J410,0)</f>
        <v>0</v>
      </c>
      <c r="BH410" s="131">
        <f>IF(N410="sníž. přenesená",J410,0)</f>
        <v>0</v>
      </c>
      <c r="BI410" s="131">
        <f>IF(N410="nulová",J410,0)</f>
        <v>0</v>
      </c>
      <c r="BJ410" s="19" t="s">
        <v>76</v>
      </c>
      <c r="BK410" s="131">
        <f>ROUND(I410*H410,2)</f>
        <v>0</v>
      </c>
      <c r="BL410" s="19" t="s">
        <v>323</v>
      </c>
      <c r="BM410" s="130" t="s">
        <v>3222</v>
      </c>
    </row>
    <row r="411" spans="1:65" s="2" customFormat="1" ht="128.65" customHeight="1">
      <c r="A411" s="273"/>
      <c r="B411" s="276"/>
      <c r="C411" s="298" t="s">
        <v>674</v>
      </c>
      <c r="D411" s="298" t="s">
        <v>170</v>
      </c>
      <c r="E411" s="299" t="s">
        <v>1698</v>
      </c>
      <c r="F411" s="300" t="s">
        <v>3223</v>
      </c>
      <c r="G411" s="301" t="s">
        <v>326</v>
      </c>
      <c r="H411" s="302">
        <v>1</v>
      </c>
      <c r="I411" s="266"/>
      <c r="J411" s="303">
        <f>ROUND(I411*H411,2)</f>
        <v>0</v>
      </c>
      <c r="K411" s="300" t="s">
        <v>3</v>
      </c>
      <c r="L411" s="32"/>
      <c r="M411" s="126" t="s">
        <v>3</v>
      </c>
      <c r="N411" s="127" t="s">
        <v>39</v>
      </c>
      <c r="O411" s="128">
        <v>0</v>
      </c>
      <c r="P411" s="128">
        <f>O411*H411</f>
        <v>0</v>
      </c>
      <c r="Q411" s="128">
        <v>0</v>
      </c>
      <c r="R411" s="128">
        <f>Q411*H411</f>
        <v>0</v>
      </c>
      <c r="S411" s="128">
        <v>0</v>
      </c>
      <c r="T411" s="129">
        <f>S411*H411</f>
        <v>0</v>
      </c>
      <c r="U411" s="31"/>
      <c r="V411" s="31"/>
      <c r="W411" s="31"/>
      <c r="X411" s="31"/>
      <c r="Y411" s="31"/>
      <c r="Z411" s="31"/>
      <c r="AA411" s="31"/>
      <c r="AB411" s="31"/>
      <c r="AC411" s="31"/>
      <c r="AD411" s="31"/>
      <c r="AE411" s="31"/>
      <c r="AR411" s="130" t="s">
        <v>323</v>
      </c>
      <c r="AT411" s="130" t="s">
        <v>170</v>
      </c>
      <c r="AU411" s="130" t="s">
        <v>78</v>
      </c>
      <c r="AY411" s="19" t="s">
        <v>168</v>
      </c>
      <c r="BE411" s="131">
        <f>IF(N411="základní",J411,0)</f>
        <v>0</v>
      </c>
      <c r="BF411" s="131">
        <f>IF(N411="snížená",J411,0)</f>
        <v>0</v>
      </c>
      <c r="BG411" s="131">
        <f>IF(N411="zákl. přenesená",J411,0)</f>
        <v>0</v>
      </c>
      <c r="BH411" s="131">
        <f>IF(N411="sníž. přenesená",J411,0)</f>
        <v>0</v>
      </c>
      <c r="BI411" s="131">
        <f>IF(N411="nulová",J411,0)</f>
        <v>0</v>
      </c>
      <c r="BJ411" s="19" t="s">
        <v>76</v>
      </c>
      <c r="BK411" s="131">
        <f>ROUND(I411*H411,2)</f>
        <v>0</v>
      </c>
      <c r="BL411" s="19" t="s">
        <v>323</v>
      </c>
      <c r="BM411" s="130" t="s">
        <v>3224</v>
      </c>
    </row>
    <row r="412" spans="1:51" s="14" customFormat="1" ht="12">
      <c r="A412" s="311"/>
      <c r="B412" s="312"/>
      <c r="C412" s="311"/>
      <c r="D412" s="308" t="s">
        <v>179</v>
      </c>
      <c r="E412" s="313" t="s">
        <v>3</v>
      </c>
      <c r="F412" s="314" t="s">
        <v>2062</v>
      </c>
      <c r="G412" s="311"/>
      <c r="H412" s="315">
        <v>1</v>
      </c>
      <c r="I412" s="268"/>
      <c r="J412" s="311"/>
      <c r="K412" s="311"/>
      <c r="L412" s="139"/>
      <c r="M412" s="141"/>
      <c r="N412" s="142"/>
      <c r="O412" s="142"/>
      <c r="P412" s="142"/>
      <c r="Q412" s="142"/>
      <c r="R412" s="142"/>
      <c r="S412" s="142"/>
      <c r="T412" s="143"/>
      <c r="AT412" s="140" t="s">
        <v>179</v>
      </c>
      <c r="AU412" s="140" t="s">
        <v>78</v>
      </c>
      <c r="AV412" s="14" t="s">
        <v>78</v>
      </c>
      <c r="AW412" s="14" t="s">
        <v>30</v>
      </c>
      <c r="AX412" s="14" t="s">
        <v>76</v>
      </c>
      <c r="AY412" s="140" t="s">
        <v>168</v>
      </c>
    </row>
    <row r="413" spans="1:65" s="2" customFormat="1" ht="101.25" customHeight="1">
      <c r="A413" s="273"/>
      <c r="B413" s="276"/>
      <c r="C413" s="298" t="s">
        <v>452</v>
      </c>
      <c r="D413" s="298" t="s">
        <v>170</v>
      </c>
      <c r="E413" s="299" t="s">
        <v>1703</v>
      </c>
      <c r="F413" s="300" t="s">
        <v>3225</v>
      </c>
      <c r="G413" s="301" t="s">
        <v>326</v>
      </c>
      <c r="H413" s="302">
        <v>1</v>
      </c>
      <c r="I413" s="266"/>
      <c r="J413" s="303">
        <f>ROUND(I413*H413,2)</f>
        <v>0</v>
      </c>
      <c r="K413" s="300" t="s">
        <v>3</v>
      </c>
      <c r="L413" s="32"/>
      <c r="M413" s="126" t="s">
        <v>3</v>
      </c>
      <c r="N413" s="127" t="s">
        <v>39</v>
      </c>
      <c r="O413" s="128">
        <v>0</v>
      </c>
      <c r="P413" s="128">
        <f>O413*H413</f>
        <v>0</v>
      </c>
      <c r="Q413" s="128">
        <v>0</v>
      </c>
      <c r="R413" s="128">
        <f>Q413*H413</f>
        <v>0</v>
      </c>
      <c r="S413" s="128">
        <v>0</v>
      </c>
      <c r="T413" s="129">
        <f>S413*H413</f>
        <v>0</v>
      </c>
      <c r="U413" s="31"/>
      <c r="V413" s="31"/>
      <c r="W413" s="31"/>
      <c r="X413" s="31"/>
      <c r="Y413" s="31"/>
      <c r="Z413" s="31"/>
      <c r="AA413" s="31"/>
      <c r="AB413" s="31"/>
      <c r="AC413" s="31"/>
      <c r="AD413" s="31"/>
      <c r="AE413" s="31"/>
      <c r="AR413" s="130" t="s">
        <v>323</v>
      </c>
      <c r="AT413" s="130" t="s">
        <v>170</v>
      </c>
      <c r="AU413" s="130" t="s">
        <v>78</v>
      </c>
      <c r="AY413" s="19" t="s">
        <v>168</v>
      </c>
      <c r="BE413" s="131">
        <f>IF(N413="základní",J413,0)</f>
        <v>0</v>
      </c>
      <c r="BF413" s="131">
        <f>IF(N413="snížená",J413,0)</f>
        <v>0</v>
      </c>
      <c r="BG413" s="131">
        <f>IF(N413="zákl. přenesená",J413,0)</f>
        <v>0</v>
      </c>
      <c r="BH413" s="131">
        <f>IF(N413="sníž. přenesená",J413,0)</f>
        <v>0</v>
      </c>
      <c r="BI413" s="131">
        <f>IF(N413="nulová",J413,0)</f>
        <v>0</v>
      </c>
      <c r="BJ413" s="19" t="s">
        <v>76</v>
      </c>
      <c r="BK413" s="131">
        <f>ROUND(I413*H413,2)</f>
        <v>0</v>
      </c>
      <c r="BL413" s="19" t="s">
        <v>323</v>
      </c>
      <c r="BM413" s="130" t="s">
        <v>3226</v>
      </c>
    </row>
    <row r="414" spans="1:51" s="14" customFormat="1" ht="12">
      <c r="A414" s="311"/>
      <c r="B414" s="312"/>
      <c r="C414" s="311"/>
      <c r="D414" s="308" t="s">
        <v>179</v>
      </c>
      <c r="E414" s="313" t="s">
        <v>3</v>
      </c>
      <c r="F414" s="314" t="s">
        <v>3227</v>
      </c>
      <c r="G414" s="311"/>
      <c r="H414" s="315">
        <v>1</v>
      </c>
      <c r="I414" s="268"/>
      <c r="J414" s="311"/>
      <c r="K414" s="311"/>
      <c r="L414" s="139"/>
      <c r="M414" s="141"/>
      <c r="N414" s="142"/>
      <c r="O414" s="142"/>
      <c r="P414" s="142"/>
      <c r="Q414" s="142"/>
      <c r="R414" s="142"/>
      <c r="S414" s="142"/>
      <c r="T414" s="143"/>
      <c r="AT414" s="140" t="s">
        <v>179</v>
      </c>
      <c r="AU414" s="140" t="s">
        <v>78</v>
      </c>
      <c r="AV414" s="14" t="s">
        <v>78</v>
      </c>
      <c r="AW414" s="14" t="s">
        <v>30</v>
      </c>
      <c r="AX414" s="14" t="s">
        <v>76</v>
      </c>
      <c r="AY414" s="140" t="s">
        <v>168</v>
      </c>
    </row>
    <row r="415" spans="1:65" s="2" customFormat="1" ht="128.65" customHeight="1">
      <c r="A415" s="273"/>
      <c r="B415" s="276"/>
      <c r="C415" s="298" t="s">
        <v>486</v>
      </c>
      <c r="D415" s="298" t="s">
        <v>170</v>
      </c>
      <c r="E415" s="299" t="s">
        <v>1708</v>
      </c>
      <c r="F415" s="300" t="s">
        <v>1729</v>
      </c>
      <c r="G415" s="301" t="s">
        <v>326</v>
      </c>
      <c r="H415" s="302">
        <v>1</v>
      </c>
      <c r="I415" s="266"/>
      <c r="J415" s="303">
        <f>ROUND(I415*H415,2)</f>
        <v>0</v>
      </c>
      <c r="K415" s="300" t="s">
        <v>3</v>
      </c>
      <c r="L415" s="32"/>
      <c r="M415" s="126" t="s">
        <v>3</v>
      </c>
      <c r="N415" s="127" t="s">
        <v>39</v>
      </c>
      <c r="O415" s="128">
        <v>0</v>
      </c>
      <c r="P415" s="128">
        <f>O415*H415</f>
        <v>0</v>
      </c>
      <c r="Q415" s="128">
        <v>0</v>
      </c>
      <c r="R415" s="128">
        <f>Q415*H415</f>
        <v>0</v>
      </c>
      <c r="S415" s="128">
        <v>0</v>
      </c>
      <c r="T415" s="129">
        <f>S415*H415</f>
        <v>0</v>
      </c>
      <c r="U415" s="31"/>
      <c r="V415" s="31"/>
      <c r="W415" s="31"/>
      <c r="X415" s="31"/>
      <c r="Y415" s="31"/>
      <c r="Z415" s="31"/>
      <c r="AA415" s="31"/>
      <c r="AB415" s="31"/>
      <c r="AC415" s="31"/>
      <c r="AD415" s="31"/>
      <c r="AE415" s="31"/>
      <c r="AR415" s="130" t="s">
        <v>323</v>
      </c>
      <c r="AT415" s="130" t="s">
        <v>170</v>
      </c>
      <c r="AU415" s="130" t="s">
        <v>78</v>
      </c>
      <c r="AY415" s="19" t="s">
        <v>168</v>
      </c>
      <c r="BE415" s="131">
        <f>IF(N415="základní",J415,0)</f>
        <v>0</v>
      </c>
      <c r="BF415" s="131">
        <f>IF(N415="snížená",J415,0)</f>
        <v>0</v>
      </c>
      <c r="BG415" s="131">
        <f>IF(N415="zákl. přenesená",J415,0)</f>
        <v>0</v>
      </c>
      <c r="BH415" s="131">
        <f>IF(N415="sníž. přenesená",J415,0)</f>
        <v>0</v>
      </c>
      <c r="BI415" s="131">
        <f>IF(N415="nulová",J415,0)</f>
        <v>0</v>
      </c>
      <c r="BJ415" s="19" t="s">
        <v>76</v>
      </c>
      <c r="BK415" s="131">
        <f>ROUND(I415*H415,2)</f>
        <v>0</v>
      </c>
      <c r="BL415" s="19" t="s">
        <v>323</v>
      </c>
      <c r="BM415" s="130" t="s">
        <v>3228</v>
      </c>
    </row>
    <row r="416" spans="1:51" s="14" customFormat="1" ht="12">
      <c r="A416" s="311"/>
      <c r="B416" s="312"/>
      <c r="C416" s="311"/>
      <c r="D416" s="308" t="s">
        <v>179</v>
      </c>
      <c r="E416" s="313" t="s">
        <v>3</v>
      </c>
      <c r="F416" s="314" t="s">
        <v>3229</v>
      </c>
      <c r="G416" s="311"/>
      <c r="H416" s="315">
        <v>1</v>
      </c>
      <c r="I416" s="268"/>
      <c r="J416" s="311"/>
      <c r="K416" s="311"/>
      <c r="L416" s="139"/>
      <c r="M416" s="141"/>
      <c r="N416" s="142"/>
      <c r="O416" s="142"/>
      <c r="P416" s="142"/>
      <c r="Q416" s="142"/>
      <c r="R416" s="142"/>
      <c r="S416" s="142"/>
      <c r="T416" s="143"/>
      <c r="AT416" s="140" t="s">
        <v>179</v>
      </c>
      <c r="AU416" s="140" t="s">
        <v>78</v>
      </c>
      <c r="AV416" s="14" t="s">
        <v>78</v>
      </c>
      <c r="AW416" s="14" t="s">
        <v>30</v>
      </c>
      <c r="AX416" s="14" t="s">
        <v>76</v>
      </c>
      <c r="AY416" s="140" t="s">
        <v>168</v>
      </c>
    </row>
    <row r="417" spans="1:65" s="2" customFormat="1" ht="24.2" customHeight="1">
      <c r="A417" s="273"/>
      <c r="B417" s="276"/>
      <c r="C417" s="298" t="s">
        <v>575</v>
      </c>
      <c r="D417" s="298" t="s">
        <v>170</v>
      </c>
      <c r="E417" s="299" t="s">
        <v>2880</v>
      </c>
      <c r="F417" s="300" t="s">
        <v>2881</v>
      </c>
      <c r="G417" s="301" t="s">
        <v>824</v>
      </c>
      <c r="H417" s="302">
        <v>951.734</v>
      </c>
      <c r="I417" s="266"/>
      <c r="J417" s="303">
        <f>ROUND(I417*H417,2)</f>
        <v>0</v>
      </c>
      <c r="K417" s="300" t="s">
        <v>174</v>
      </c>
      <c r="L417" s="32"/>
      <c r="M417" s="126" t="s">
        <v>3</v>
      </c>
      <c r="N417" s="127" t="s">
        <v>39</v>
      </c>
      <c r="O417" s="128">
        <v>0</v>
      </c>
      <c r="P417" s="128">
        <f>O417*H417</f>
        <v>0</v>
      </c>
      <c r="Q417" s="128">
        <v>0</v>
      </c>
      <c r="R417" s="128">
        <f>Q417*H417</f>
        <v>0</v>
      </c>
      <c r="S417" s="128">
        <v>0</v>
      </c>
      <c r="T417" s="129">
        <f>S417*H417</f>
        <v>0</v>
      </c>
      <c r="U417" s="31"/>
      <c r="V417" s="31"/>
      <c r="W417" s="31"/>
      <c r="X417" s="31"/>
      <c r="Y417" s="31"/>
      <c r="Z417" s="31"/>
      <c r="AA417" s="31"/>
      <c r="AB417" s="31"/>
      <c r="AC417" s="31"/>
      <c r="AD417" s="31"/>
      <c r="AE417" s="31"/>
      <c r="AR417" s="130" t="s">
        <v>323</v>
      </c>
      <c r="AT417" s="130" t="s">
        <v>170</v>
      </c>
      <c r="AU417" s="130" t="s">
        <v>78</v>
      </c>
      <c r="AY417" s="19" t="s">
        <v>168</v>
      </c>
      <c r="BE417" s="131">
        <f>IF(N417="základní",J417,0)</f>
        <v>0</v>
      </c>
      <c r="BF417" s="131">
        <f>IF(N417="snížená",J417,0)</f>
        <v>0</v>
      </c>
      <c r="BG417" s="131">
        <f>IF(N417="zákl. přenesená",J417,0)</f>
        <v>0</v>
      </c>
      <c r="BH417" s="131">
        <f>IF(N417="sníž. přenesená",J417,0)</f>
        <v>0</v>
      </c>
      <c r="BI417" s="131">
        <f>IF(N417="nulová",J417,0)</f>
        <v>0</v>
      </c>
      <c r="BJ417" s="19" t="s">
        <v>76</v>
      </c>
      <c r="BK417" s="131">
        <f>ROUND(I417*H417,2)</f>
        <v>0</v>
      </c>
      <c r="BL417" s="19" t="s">
        <v>323</v>
      </c>
      <c r="BM417" s="130" t="s">
        <v>3230</v>
      </c>
    </row>
    <row r="418" spans="1:47" s="2" customFormat="1" ht="12">
      <c r="A418" s="273"/>
      <c r="B418" s="276"/>
      <c r="C418" s="273"/>
      <c r="D418" s="304" t="s">
        <v>177</v>
      </c>
      <c r="E418" s="273"/>
      <c r="F418" s="305" t="s">
        <v>2883</v>
      </c>
      <c r="G418" s="273"/>
      <c r="H418" s="273"/>
      <c r="I418" s="263"/>
      <c r="J418" s="273"/>
      <c r="K418" s="273"/>
      <c r="L418" s="32"/>
      <c r="M418" s="132"/>
      <c r="N418" s="133"/>
      <c r="O418" s="50"/>
      <c r="P418" s="50"/>
      <c r="Q418" s="50"/>
      <c r="R418" s="50"/>
      <c r="S418" s="50"/>
      <c r="T418" s="51"/>
      <c r="U418" s="31"/>
      <c r="V418" s="31"/>
      <c r="W418" s="31"/>
      <c r="X418" s="31"/>
      <c r="Y418" s="31"/>
      <c r="Z418" s="31"/>
      <c r="AA418" s="31"/>
      <c r="AB418" s="31"/>
      <c r="AC418" s="31"/>
      <c r="AD418" s="31"/>
      <c r="AE418" s="31"/>
      <c r="AT418" s="19" t="s">
        <v>177</v>
      </c>
      <c r="AU418" s="19" t="s">
        <v>78</v>
      </c>
    </row>
    <row r="419" spans="1:63" s="12" customFormat="1" ht="22.9" customHeight="1">
      <c r="A419" s="291"/>
      <c r="B419" s="292"/>
      <c r="C419" s="291"/>
      <c r="D419" s="293" t="s">
        <v>67</v>
      </c>
      <c r="E419" s="296" t="s">
        <v>1752</v>
      </c>
      <c r="F419" s="296" t="s">
        <v>1753</v>
      </c>
      <c r="G419" s="291"/>
      <c r="H419" s="291"/>
      <c r="I419" s="271"/>
      <c r="J419" s="297">
        <f>BK419</f>
        <v>0</v>
      </c>
      <c r="K419" s="291"/>
      <c r="L419" s="118"/>
      <c r="M419" s="120"/>
      <c r="N419" s="121"/>
      <c r="O419" s="121"/>
      <c r="P419" s="122">
        <f>SUM(P420:P423)</f>
        <v>0</v>
      </c>
      <c r="Q419" s="121"/>
      <c r="R419" s="122">
        <f>SUM(R420:R423)</f>
        <v>0</v>
      </c>
      <c r="S419" s="121"/>
      <c r="T419" s="123">
        <f>SUM(T420:T423)</f>
        <v>0</v>
      </c>
      <c r="AR419" s="119" t="s">
        <v>78</v>
      </c>
      <c r="AT419" s="124" t="s">
        <v>67</v>
      </c>
      <c r="AU419" s="124" t="s">
        <v>76</v>
      </c>
      <c r="AY419" s="119" t="s">
        <v>168</v>
      </c>
      <c r="BK419" s="125">
        <f>SUM(BK420:BK423)</f>
        <v>0</v>
      </c>
    </row>
    <row r="420" spans="1:65" s="2" customFormat="1" ht="90" customHeight="1">
      <c r="A420" s="273"/>
      <c r="B420" s="276"/>
      <c r="C420" s="298" t="s">
        <v>696</v>
      </c>
      <c r="D420" s="298" t="s">
        <v>170</v>
      </c>
      <c r="E420" s="299" t="s">
        <v>1755</v>
      </c>
      <c r="F420" s="300" t="s">
        <v>3231</v>
      </c>
      <c r="G420" s="301" t="s">
        <v>326</v>
      </c>
      <c r="H420" s="302">
        <v>1</v>
      </c>
      <c r="I420" s="266"/>
      <c r="J420" s="303">
        <f>ROUND(I420*H420,2)</f>
        <v>0</v>
      </c>
      <c r="K420" s="300" t="s">
        <v>3</v>
      </c>
      <c r="L420" s="32"/>
      <c r="M420" s="126" t="s">
        <v>3</v>
      </c>
      <c r="N420" s="127" t="s">
        <v>39</v>
      </c>
      <c r="O420" s="128">
        <v>0</v>
      </c>
      <c r="P420" s="128">
        <f>O420*H420</f>
        <v>0</v>
      </c>
      <c r="Q420" s="128">
        <v>0</v>
      </c>
      <c r="R420" s="128">
        <f>Q420*H420</f>
        <v>0</v>
      </c>
      <c r="S420" s="128">
        <v>0</v>
      </c>
      <c r="T420" s="129">
        <f>S420*H420</f>
        <v>0</v>
      </c>
      <c r="U420" s="31"/>
      <c r="V420" s="31"/>
      <c r="W420" s="31"/>
      <c r="X420" s="31"/>
      <c r="Y420" s="31"/>
      <c r="Z420" s="31"/>
      <c r="AA420" s="31"/>
      <c r="AB420" s="31"/>
      <c r="AC420" s="31"/>
      <c r="AD420" s="31"/>
      <c r="AE420" s="31"/>
      <c r="AR420" s="130" t="s">
        <v>323</v>
      </c>
      <c r="AT420" s="130" t="s">
        <v>170</v>
      </c>
      <c r="AU420" s="130" t="s">
        <v>78</v>
      </c>
      <c r="AY420" s="19" t="s">
        <v>168</v>
      </c>
      <c r="BE420" s="131">
        <f>IF(N420="základní",J420,0)</f>
        <v>0</v>
      </c>
      <c r="BF420" s="131">
        <f>IF(N420="snížená",J420,0)</f>
        <v>0</v>
      </c>
      <c r="BG420" s="131">
        <f>IF(N420="zákl. přenesená",J420,0)</f>
        <v>0</v>
      </c>
      <c r="BH420" s="131">
        <f>IF(N420="sníž. přenesená",J420,0)</f>
        <v>0</v>
      </c>
      <c r="BI420" s="131">
        <f>IF(N420="nulová",J420,0)</f>
        <v>0</v>
      </c>
      <c r="BJ420" s="19" t="s">
        <v>76</v>
      </c>
      <c r="BK420" s="131">
        <f>ROUND(I420*H420,2)</f>
        <v>0</v>
      </c>
      <c r="BL420" s="19" t="s">
        <v>323</v>
      </c>
      <c r="BM420" s="130" t="s">
        <v>3232</v>
      </c>
    </row>
    <row r="421" spans="1:51" s="14" customFormat="1" ht="12">
      <c r="A421" s="311"/>
      <c r="B421" s="312"/>
      <c r="C421" s="311"/>
      <c r="D421" s="308" t="s">
        <v>179</v>
      </c>
      <c r="E421" s="313" t="s">
        <v>3</v>
      </c>
      <c r="F421" s="314" t="s">
        <v>2067</v>
      </c>
      <c r="G421" s="311"/>
      <c r="H421" s="315">
        <v>1</v>
      </c>
      <c r="I421" s="268"/>
      <c r="J421" s="311"/>
      <c r="K421" s="311"/>
      <c r="L421" s="139"/>
      <c r="M421" s="141"/>
      <c r="N421" s="142"/>
      <c r="O421" s="142"/>
      <c r="P421" s="142"/>
      <c r="Q421" s="142"/>
      <c r="R421" s="142"/>
      <c r="S421" s="142"/>
      <c r="T421" s="143"/>
      <c r="AT421" s="140" t="s">
        <v>179</v>
      </c>
      <c r="AU421" s="140" t="s">
        <v>78</v>
      </c>
      <c r="AV421" s="14" t="s">
        <v>78</v>
      </c>
      <c r="AW421" s="14" t="s">
        <v>30</v>
      </c>
      <c r="AX421" s="14" t="s">
        <v>76</v>
      </c>
      <c r="AY421" s="140" t="s">
        <v>168</v>
      </c>
    </row>
    <row r="422" spans="1:65" s="2" customFormat="1" ht="24.2" customHeight="1">
      <c r="A422" s="273"/>
      <c r="B422" s="276"/>
      <c r="C422" s="298" t="s">
        <v>699</v>
      </c>
      <c r="D422" s="298" t="s">
        <v>170</v>
      </c>
      <c r="E422" s="299" t="s">
        <v>2887</v>
      </c>
      <c r="F422" s="300" t="s">
        <v>2888</v>
      </c>
      <c r="G422" s="301" t="s">
        <v>824</v>
      </c>
      <c r="H422" s="302">
        <v>412.5</v>
      </c>
      <c r="I422" s="266"/>
      <c r="J422" s="303">
        <f>ROUND(I422*H422,2)</f>
        <v>0</v>
      </c>
      <c r="K422" s="300" t="s">
        <v>174</v>
      </c>
      <c r="L422" s="32"/>
      <c r="M422" s="126" t="s">
        <v>3</v>
      </c>
      <c r="N422" s="127" t="s">
        <v>39</v>
      </c>
      <c r="O422" s="128">
        <v>0</v>
      </c>
      <c r="P422" s="128">
        <f>O422*H422</f>
        <v>0</v>
      </c>
      <c r="Q422" s="128">
        <v>0</v>
      </c>
      <c r="R422" s="128">
        <f>Q422*H422</f>
        <v>0</v>
      </c>
      <c r="S422" s="128">
        <v>0</v>
      </c>
      <c r="T422" s="129">
        <f>S422*H422</f>
        <v>0</v>
      </c>
      <c r="U422" s="31"/>
      <c r="V422" s="31"/>
      <c r="W422" s="31"/>
      <c r="X422" s="31"/>
      <c r="Y422" s="31"/>
      <c r="Z422" s="31"/>
      <c r="AA422" s="31"/>
      <c r="AB422" s="31"/>
      <c r="AC422" s="31"/>
      <c r="AD422" s="31"/>
      <c r="AE422" s="31"/>
      <c r="AR422" s="130" t="s">
        <v>323</v>
      </c>
      <c r="AT422" s="130" t="s">
        <v>170</v>
      </c>
      <c r="AU422" s="130" t="s">
        <v>78</v>
      </c>
      <c r="AY422" s="19" t="s">
        <v>168</v>
      </c>
      <c r="BE422" s="131">
        <f>IF(N422="základní",J422,0)</f>
        <v>0</v>
      </c>
      <c r="BF422" s="131">
        <f>IF(N422="snížená",J422,0)</f>
        <v>0</v>
      </c>
      <c r="BG422" s="131">
        <f>IF(N422="zákl. přenesená",J422,0)</f>
        <v>0</v>
      </c>
      <c r="BH422" s="131">
        <f>IF(N422="sníž. přenesená",J422,0)</f>
        <v>0</v>
      </c>
      <c r="BI422" s="131">
        <f>IF(N422="nulová",J422,0)</f>
        <v>0</v>
      </c>
      <c r="BJ422" s="19" t="s">
        <v>76</v>
      </c>
      <c r="BK422" s="131">
        <f>ROUND(I422*H422,2)</f>
        <v>0</v>
      </c>
      <c r="BL422" s="19" t="s">
        <v>323</v>
      </c>
      <c r="BM422" s="130" t="s">
        <v>3233</v>
      </c>
    </row>
    <row r="423" spans="1:47" s="2" customFormat="1" ht="12">
      <c r="A423" s="273"/>
      <c r="B423" s="276"/>
      <c r="C423" s="273"/>
      <c r="D423" s="304" t="s">
        <v>177</v>
      </c>
      <c r="E423" s="273"/>
      <c r="F423" s="305" t="s">
        <v>2890</v>
      </c>
      <c r="G423" s="273"/>
      <c r="H423" s="273"/>
      <c r="I423" s="263"/>
      <c r="J423" s="273"/>
      <c r="K423" s="273"/>
      <c r="L423" s="32"/>
      <c r="M423" s="132"/>
      <c r="N423" s="133"/>
      <c r="O423" s="50"/>
      <c r="P423" s="50"/>
      <c r="Q423" s="50"/>
      <c r="R423" s="50"/>
      <c r="S423" s="50"/>
      <c r="T423" s="51"/>
      <c r="U423" s="31"/>
      <c r="V423" s="31"/>
      <c r="W423" s="31"/>
      <c r="X423" s="31"/>
      <c r="Y423" s="31"/>
      <c r="Z423" s="31"/>
      <c r="AA423" s="31"/>
      <c r="AB423" s="31"/>
      <c r="AC423" s="31"/>
      <c r="AD423" s="31"/>
      <c r="AE423" s="31"/>
      <c r="AT423" s="19" t="s">
        <v>177</v>
      </c>
      <c r="AU423" s="19" t="s">
        <v>78</v>
      </c>
    </row>
    <row r="424" spans="1:63" s="12" customFormat="1" ht="22.9" customHeight="1">
      <c r="A424" s="291"/>
      <c r="B424" s="292"/>
      <c r="C424" s="291"/>
      <c r="D424" s="293" t="s">
        <v>67</v>
      </c>
      <c r="E424" s="296" t="s">
        <v>1866</v>
      </c>
      <c r="F424" s="296" t="s">
        <v>1867</v>
      </c>
      <c r="G424" s="291"/>
      <c r="H424" s="291"/>
      <c r="I424" s="271"/>
      <c r="J424" s="297">
        <f>BK424</f>
        <v>0</v>
      </c>
      <c r="K424" s="291"/>
      <c r="L424" s="118"/>
      <c r="M424" s="120"/>
      <c r="N424" s="121"/>
      <c r="O424" s="121"/>
      <c r="P424" s="122">
        <f>SUM(P425:P465)</f>
        <v>32.441599999999994</v>
      </c>
      <c r="Q424" s="121"/>
      <c r="R424" s="122">
        <f>SUM(R425:R465)</f>
        <v>0.55218245</v>
      </c>
      <c r="S424" s="121"/>
      <c r="T424" s="123">
        <f>SUM(T425:T465)</f>
        <v>0.099106</v>
      </c>
      <c r="AR424" s="119" t="s">
        <v>78</v>
      </c>
      <c r="AT424" s="124" t="s">
        <v>67</v>
      </c>
      <c r="AU424" s="124" t="s">
        <v>76</v>
      </c>
      <c r="AY424" s="119" t="s">
        <v>168</v>
      </c>
      <c r="BK424" s="125">
        <f>SUM(BK425:BK465)</f>
        <v>0</v>
      </c>
    </row>
    <row r="425" spans="1:65" s="2" customFormat="1" ht="16.5" customHeight="1">
      <c r="A425" s="273"/>
      <c r="B425" s="276"/>
      <c r="C425" s="298" t="s">
        <v>706</v>
      </c>
      <c r="D425" s="298" t="s">
        <v>170</v>
      </c>
      <c r="E425" s="299" t="s">
        <v>3234</v>
      </c>
      <c r="F425" s="300" t="s">
        <v>3235</v>
      </c>
      <c r="G425" s="301" t="s">
        <v>263</v>
      </c>
      <c r="H425" s="302">
        <v>27.48</v>
      </c>
      <c r="I425" s="266"/>
      <c r="J425" s="303">
        <f>ROUND(I425*H425,2)</f>
        <v>0</v>
      </c>
      <c r="K425" s="300" t="s">
        <v>174</v>
      </c>
      <c r="L425" s="32"/>
      <c r="M425" s="126" t="s">
        <v>3</v>
      </c>
      <c r="N425" s="127" t="s">
        <v>39</v>
      </c>
      <c r="O425" s="128">
        <v>0.255</v>
      </c>
      <c r="P425" s="128">
        <f>O425*H425</f>
        <v>7.0074000000000005</v>
      </c>
      <c r="Q425" s="128">
        <v>0</v>
      </c>
      <c r="R425" s="128">
        <f>Q425*H425</f>
        <v>0</v>
      </c>
      <c r="S425" s="128">
        <v>0.003</v>
      </c>
      <c r="T425" s="129">
        <f>S425*H425</f>
        <v>0.08244</v>
      </c>
      <c r="U425" s="31"/>
      <c r="V425" s="31"/>
      <c r="W425" s="31"/>
      <c r="X425" s="31"/>
      <c r="Y425" s="31"/>
      <c r="Z425" s="31"/>
      <c r="AA425" s="31"/>
      <c r="AB425" s="31"/>
      <c r="AC425" s="31"/>
      <c r="AD425" s="31"/>
      <c r="AE425" s="31"/>
      <c r="AR425" s="130" t="s">
        <v>323</v>
      </c>
      <c r="AT425" s="130" t="s">
        <v>170</v>
      </c>
      <c r="AU425" s="130" t="s">
        <v>78</v>
      </c>
      <c r="AY425" s="19" t="s">
        <v>168</v>
      </c>
      <c r="BE425" s="131">
        <f>IF(N425="základní",J425,0)</f>
        <v>0</v>
      </c>
      <c r="BF425" s="131">
        <f>IF(N425="snížená",J425,0)</f>
        <v>0</v>
      </c>
      <c r="BG425" s="131">
        <f>IF(N425="zákl. přenesená",J425,0)</f>
        <v>0</v>
      </c>
      <c r="BH425" s="131">
        <f>IF(N425="sníž. přenesená",J425,0)</f>
        <v>0</v>
      </c>
      <c r="BI425" s="131">
        <f>IF(N425="nulová",J425,0)</f>
        <v>0</v>
      </c>
      <c r="BJ425" s="19" t="s">
        <v>76</v>
      </c>
      <c r="BK425" s="131">
        <f>ROUND(I425*H425,2)</f>
        <v>0</v>
      </c>
      <c r="BL425" s="19" t="s">
        <v>323</v>
      </c>
      <c r="BM425" s="130" t="s">
        <v>3236</v>
      </c>
    </row>
    <row r="426" spans="1:47" s="2" customFormat="1" ht="12">
      <c r="A426" s="273"/>
      <c r="B426" s="276"/>
      <c r="C426" s="273"/>
      <c r="D426" s="304" t="s">
        <v>177</v>
      </c>
      <c r="E426" s="273"/>
      <c r="F426" s="305" t="s">
        <v>3237</v>
      </c>
      <c r="G426" s="273"/>
      <c r="H426" s="273"/>
      <c r="I426" s="263"/>
      <c r="J426" s="273"/>
      <c r="K426" s="273"/>
      <c r="L426" s="32"/>
      <c r="M426" s="132"/>
      <c r="N426" s="133"/>
      <c r="O426" s="50"/>
      <c r="P426" s="50"/>
      <c r="Q426" s="50"/>
      <c r="R426" s="50"/>
      <c r="S426" s="50"/>
      <c r="T426" s="51"/>
      <c r="U426" s="31"/>
      <c r="V426" s="31"/>
      <c r="W426" s="31"/>
      <c r="X426" s="31"/>
      <c r="Y426" s="31"/>
      <c r="Z426" s="31"/>
      <c r="AA426" s="31"/>
      <c r="AB426" s="31"/>
      <c r="AC426" s="31"/>
      <c r="AD426" s="31"/>
      <c r="AE426" s="31"/>
      <c r="AT426" s="19" t="s">
        <v>177</v>
      </c>
      <c r="AU426" s="19" t="s">
        <v>78</v>
      </c>
    </row>
    <row r="427" spans="1:51" s="13" customFormat="1" ht="12">
      <c r="A427" s="306"/>
      <c r="B427" s="307"/>
      <c r="C427" s="306"/>
      <c r="D427" s="308" t="s">
        <v>179</v>
      </c>
      <c r="E427" s="309" t="s">
        <v>3</v>
      </c>
      <c r="F427" s="310" t="s">
        <v>3238</v>
      </c>
      <c r="G427" s="306"/>
      <c r="H427" s="309" t="s">
        <v>3</v>
      </c>
      <c r="I427" s="267"/>
      <c r="J427" s="306"/>
      <c r="K427" s="306"/>
      <c r="L427" s="134"/>
      <c r="M427" s="136"/>
      <c r="N427" s="137"/>
      <c r="O427" s="137"/>
      <c r="P427" s="137"/>
      <c r="Q427" s="137"/>
      <c r="R427" s="137"/>
      <c r="S427" s="137"/>
      <c r="T427" s="138"/>
      <c r="AT427" s="135" t="s">
        <v>179</v>
      </c>
      <c r="AU427" s="135" t="s">
        <v>78</v>
      </c>
      <c r="AV427" s="13" t="s">
        <v>76</v>
      </c>
      <c r="AW427" s="13" t="s">
        <v>30</v>
      </c>
      <c r="AX427" s="13" t="s">
        <v>68</v>
      </c>
      <c r="AY427" s="135" t="s">
        <v>168</v>
      </c>
    </row>
    <row r="428" spans="1:51" s="14" customFormat="1" ht="12">
      <c r="A428" s="311"/>
      <c r="B428" s="312"/>
      <c r="C428" s="311"/>
      <c r="D428" s="308" t="s">
        <v>179</v>
      </c>
      <c r="E428" s="313" t="s">
        <v>3</v>
      </c>
      <c r="F428" s="314" t="s">
        <v>3239</v>
      </c>
      <c r="G428" s="311"/>
      <c r="H428" s="315">
        <v>27.48</v>
      </c>
      <c r="I428" s="268"/>
      <c r="J428" s="311"/>
      <c r="K428" s="311"/>
      <c r="L428" s="139"/>
      <c r="M428" s="141"/>
      <c r="N428" s="142"/>
      <c r="O428" s="142"/>
      <c r="P428" s="142"/>
      <c r="Q428" s="142"/>
      <c r="R428" s="142"/>
      <c r="S428" s="142"/>
      <c r="T428" s="143"/>
      <c r="AT428" s="140" t="s">
        <v>179</v>
      </c>
      <c r="AU428" s="140" t="s">
        <v>78</v>
      </c>
      <c r="AV428" s="14" t="s">
        <v>78</v>
      </c>
      <c r="AW428" s="14" t="s">
        <v>30</v>
      </c>
      <c r="AX428" s="14" t="s">
        <v>76</v>
      </c>
      <c r="AY428" s="140" t="s">
        <v>168</v>
      </c>
    </row>
    <row r="429" spans="1:65" s="2" customFormat="1" ht="16.5" customHeight="1">
      <c r="A429" s="273"/>
      <c r="B429" s="276"/>
      <c r="C429" s="298" t="s">
        <v>713</v>
      </c>
      <c r="D429" s="298" t="s">
        <v>170</v>
      </c>
      <c r="E429" s="299" t="s">
        <v>3240</v>
      </c>
      <c r="F429" s="300" t="s">
        <v>3241</v>
      </c>
      <c r="G429" s="301" t="s">
        <v>335</v>
      </c>
      <c r="H429" s="302">
        <v>22.22</v>
      </c>
      <c r="I429" s="266"/>
      <c r="J429" s="303">
        <f>ROUND(I429*H429,2)</f>
        <v>0</v>
      </c>
      <c r="K429" s="300" t="s">
        <v>174</v>
      </c>
      <c r="L429" s="32"/>
      <c r="M429" s="126" t="s">
        <v>3</v>
      </c>
      <c r="N429" s="127" t="s">
        <v>39</v>
      </c>
      <c r="O429" s="128">
        <v>0.035</v>
      </c>
      <c r="P429" s="128">
        <f>O429*H429</f>
        <v>0.7777000000000001</v>
      </c>
      <c r="Q429" s="128">
        <v>0</v>
      </c>
      <c r="R429" s="128">
        <f>Q429*H429</f>
        <v>0</v>
      </c>
      <c r="S429" s="128">
        <v>0.0003</v>
      </c>
      <c r="T429" s="129">
        <f>S429*H429</f>
        <v>0.006665999999999999</v>
      </c>
      <c r="U429" s="31"/>
      <c r="V429" s="31"/>
      <c r="W429" s="31"/>
      <c r="X429" s="31"/>
      <c r="Y429" s="31"/>
      <c r="Z429" s="31"/>
      <c r="AA429" s="31"/>
      <c r="AB429" s="31"/>
      <c r="AC429" s="31"/>
      <c r="AD429" s="31"/>
      <c r="AE429" s="31"/>
      <c r="AR429" s="130" t="s">
        <v>323</v>
      </c>
      <c r="AT429" s="130" t="s">
        <v>170</v>
      </c>
      <c r="AU429" s="130" t="s">
        <v>78</v>
      </c>
      <c r="AY429" s="19" t="s">
        <v>168</v>
      </c>
      <c r="BE429" s="131">
        <f>IF(N429="základní",J429,0)</f>
        <v>0</v>
      </c>
      <c r="BF429" s="131">
        <f>IF(N429="snížená",J429,0)</f>
        <v>0</v>
      </c>
      <c r="BG429" s="131">
        <f>IF(N429="zákl. přenesená",J429,0)</f>
        <v>0</v>
      </c>
      <c r="BH429" s="131">
        <f>IF(N429="sníž. přenesená",J429,0)</f>
        <v>0</v>
      </c>
      <c r="BI429" s="131">
        <f>IF(N429="nulová",J429,0)</f>
        <v>0</v>
      </c>
      <c r="BJ429" s="19" t="s">
        <v>76</v>
      </c>
      <c r="BK429" s="131">
        <f>ROUND(I429*H429,2)</f>
        <v>0</v>
      </c>
      <c r="BL429" s="19" t="s">
        <v>323</v>
      </c>
      <c r="BM429" s="130" t="s">
        <v>3242</v>
      </c>
    </row>
    <row r="430" spans="1:47" s="2" customFormat="1" ht="12">
      <c r="A430" s="273"/>
      <c r="B430" s="276"/>
      <c r="C430" s="273"/>
      <c r="D430" s="304" t="s">
        <v>177</v>
      </c>
      <c r="E430" s="273"/>
      <c r="F430" s="305" t="s">
        <v>3243</v>
      </c>
      <c r="G430" s="273"/>
      <c r="H430" s="273"/>
      <c r="I430" s="263"/>
      <c r="J430" s="273"/>
      <c r="K430" s="273"/>
      <c r="L430" s="32"/>
      <c r="M430" s="132"/>
      <c r="N430" s="133"/>
      <c r="O430" s="50"/>
      <c r="P430" s="50"/>
      <c r="Q430" s="50"/>
      <c r="R430" s="50"/>
      <c r="S430" s="50"/>
      <c r="T430" s="51"/>
      <c r="U430" s="31"/>
      <c r="V430" s="31"/>
      <c r="W430" s="31"/>
      <c r="X430" s="31"/>
      <c r="Y430" s="31"/>
      <c r="Z430" s="31"/>
      <c r="AA430" s="31"/>
      <c r="AB430" s="31"/>
      <c r="AC430" s="31"/>
      <c r="AD430" s="31"/>
      <c r="AE430" s="31"/>
      <c r="AT430" s="19" t="s">
        <v>177</v>
      </c>
      <c r="AU430" s="19" t="s">
        <v>78</v>
      </c>
    </row>
    <row r="431" spans="1:51" s="13" customFormat="1" ht="12">
      <c r="A431" s="306"/>
      <c r="B431" s="307"/>
      <c r="C431" s="306"/>
      <c r="D431" s="308" t="s">
        <v>179</v>
      </c>
      <c r="E431" s="309" t="s">
        <v>3</v>
      </c>
      <c r="F431" s="310" t="s">
        <v>3238</v>
      </c>
      <c r="G431" s="306"/>
      <c r="H431" s="309" t="s">
        <v>3</v>
      </c>
      <c r="I431" s="267"/>
      <c r="J431" s="306"/>
      <c r="K431" s="306"/>
      <c r="L431" s="134"/>
      <c r="M431" s="136"/>
      <c r="N431" s="137"/>
      <c r="O431" s="137"/>
      <c r="P431" s="137"/>
      <c r="Q431" s="137"/>
      <c r="R431" s="137"/>
      <c r="S431" s="137"/>
      <c r="T431" s="138"/>
      <c r="AT431" s="135" t="s">
        <v>179</v>
      </c>
      <c r="AU431" s="135" t="s">
        <v>78</v>
      </c>
      <c r="AV431" s="13" t="s">
        <v>76</v>
      </c>
      <c r="AW431" s="13" t="s">
        <v>30</v>
      </c>
      <c r="AX431" s="13" t="s">
        <v>68</v>
      </c>
      <c r="AY431" s="135" t="s">
        <v>168</v>
      </c>
    </row>
    <row r="432" spans="1:51" s="14" customFormat="1" ht="12">
      <c r="A432" s="311"/>
      <c r="B432" s="312"/>
      <c r="C432" s="311"/>
      <c r="D432" s="308" t="s">
        <v>179</v>
      </c>
      <c r="E432" s="313" t="s">
        <v>3</v>
      </c>
      <c r="F432" s="314" t="s">
        <v>3244</v>
      </c>
      <c r="G432" s="311"/>
      <c r="H432" s="315">
        <v>22.62</v>
      </c>
      <c r="I432" s="268"/>
      <c r="J432" s="311"/>
      <c r="K432" s="311"/>
      <c r="L432" s="139"/>
      <c r="M432" s="141"/>
      <c r="N432" s="142"/>
      <c r="O432" s="142"/>
      <c r="P432" s="142"/>
      <c r="Q432" s="142"/>
      <c r="R432" s="142"/>
      <c r="S432" s="142"/>
      <c r="T432" s="143"/>
      <c r="AT432" s="140" t="s">
        <v>179</v>
      </c>
      <c r="AU432" s="140" t="s">
        <v>78</v>
      </c>
      <c r="AV432" s="14" t="s">
        <v>78</v>
      </c>
      <c r="AW432" s="14" t="s">
        <v>30</v>
      </c>
      <c r="AX432" s="14" t="s">
        <v>68</v>
      </c>
      <c r="AY432" s="140" t="s">
        <v>168</v>
      </c>
    </row>
    <row r="433" spans="1:51" s="14" customFormat="1" ht="12">
      <c r="A433" s="311"/>
      <c r="B433" s="312"/>
      <c r="C433" s="311"/>
      <c r="D433" s="308" t="s">
        <v>179</v>
      </c>
      <c r="E433" s="313" t="s">
        <v>3</v>
      </c>
      <c r="F433" s="314" t="s">
        <v>3245</v>
      </c>
      <c r="G433" s="311"/>
      <c r="H433" s="315">
        <v>-0.4</v>
      </c>
      <c r="I433" s="268"/>
      <c r="J433" s="311"/>
      <c r="K433" s="311"/>
      <c r="L433" s="139"/>
      <c r="M433" s="141"/>
      <c r="N433" s="142"/>
      <c r="O433" s="142"/>
      <c r="P433" s="142"/>
      <c r="Q433" s="142"/>
      <c r="R433" s="142"/>
      <c r="S433" s="142"/>
      <c r="T433" s="143"/>
      <c r="AT433" s="140" t="s">
        <v>179</v>
      </c>
      <c r="AU433" s="140" t="s">
        <v>78</v>
      </c>
      <c r="AV433" s="14" t="s">
        <v>78</v>
      </c>
      <c r="AW433" s="14" t="s">
        <v>30</v>
      </c>
      <c r="AX433" s="14" t="s">
        <v>68</v>
      </c>
      <c r="AY433" s="140" t="s">
        <v>168</v>
      </c>
    </row>
    <row r="434" spans="1:51" s="15" customFormat="1" ht="12">
      <c r="A434" s="316"/>
      <c r="B434" s="317"/>
      <c r="C434" s="316"/>
      <c r="D434" s="308" t="s">
        <v>179</v>
      </c>
      <c r="E434" s="318" t="s">
        <v>3</v>
      </c>
      <c r="F434" s="319" t="s">
        <v>186</v>
      </c>
      <c r="G434" s="316"/>
      <c r="H434" s="320">
        <v>22.22</v>
      </c>
      <c r="I434" s="269"/>
      <c r="J434" s="316"/>
      <c r="K434" s="316"/>
      <c r="L434" s="144"/>
      <c r="M434" s="146"/>
      <c r="N434" s="147"/>
      <c r="O434" s="147"/>
      <c r="P434" s="147"/>
      <c r="Q434" s="147"/>
      <c r="R434" s="147"/>
      <c r="S434" s="147"/>
      <c r="T434" s="148"/>
      <c r="AT434" s="145" t="s">
        <v>179</v>
      </c>
      <c r="AU434" s="145" t="s">
        <v>78</v>
      </c>
      <c r="AV434" s="15" t="s">
        <v>175</v>
      </c>
      <c r="AW434" s="15" t="s">
        <v>30</v>
      </c>
      <c r="AX434" s="15" t="s">
        <v>76</v>
      </c>
      <c r="AY434" s="145" t="s">
        <v>168</v>
      </c>
    </row>
    <row r="435" spans="1:65" s="2" customFormat="1" ht="21.75" customHeight="1">
      <c r="A435" s="273"/>
      <c r="B435" s="276"/>
      <c r="C435" s="298" t="s">
        <v>723</v>
      </c>
      <c r="D435" s="298" t="s">
        <v>170</v>
      </c>
      <c r="E435" s="299" t="s">
        <v>3246</v>
      </c>
      <c r="F435" s="300" t="s">
        <v>3247</v>
      </c>
      <c r="G435" s="301" t="s">
        <v>263</v>
      </c>
      <c r="H435" s="302">
        <v>27.1</v>
      </c>
      <c r="I435" s="266"/>
      <c r="J435" s="303">
        <f>ROUND(I435*H435,2)</f>
        <v>0</v>
      </c>
      <c r="K435" s="300" t="s">
        <v>174</v>
      </c>
      <c r="L435" s="32"/>
      <c r="M435" s="126" t="s">
        <v>3</v>
      </c>
      <c r="N435" s="127" t="s">
        <v>39</v>
      </c>
      <c r="O435" s="128">
        <v>0.073</v>
      </c>
      <c r="P435" s="128">
        <f>O435*H435</f>
        <v>1.9783</v>
      </c>
      <c r="Q435" s="128">
        <v>0</v>
      </c>
      <c r="R435" s="128">
        <f>Q435*H435</f>
        <v>0</v>
      </c>
      <c r="S435" s="128">
        <v>0</v>
      </c>
      <c r="T435" s="129">
        <f>S435*H435</f>
        <v>0</v>
      </c>
      <c r="U435" s="31"/>
      <c r="V435" s="31"/>
      <c r="W435" s="31"/>
      <c r="X435" s="31"/>
      <c r="Y435" s="31"/>
      <c r="Z435" s="31"/>
      <c r="AA435" s="31"/>
      <c r="AB435" s="31"/>
      <c r="AC435" s="31"/>
      <c r="AD435" s="31"/>
      <c r="AE435" s="31"/>
      <c r="AR435" s="130" t="s">
        <v>323</v>
      </c>
      <c r="AT435" s="130" t="s">
        <v>170</v>
      </c>
      <c r="AU435" s="130" t="s">
        <v>78</v>
      </c>
      <c r="AY435" s="19" t="s">
        <v>168</v>
      </c>
      <c r="BE435" s="131">
        <f>IF(N435="základní",J435,0)</f>
        <v>0</v>
      </c>
      <c r="BF435" s="131">
        <f>IF(N435="snížená",J435,0)</f>
        <v>0</v>
      </c>
      <c r="BG435" s="131">
        <f>IF(N435="zákl. přenesená",J435,0)</f>
        <v>0</v>
      </c>
      <c r="BH435" s="131">
        <f>IF(N435="sníž. přenesená",J435,0)</f>
        <v>0</v>
      </c>
      <c r="BI435" s="131">
        <f>IF(N435="nulová",J435,0)</f>
        <v>0</v>
      </c>
      <c r="BJ435" s="19" t="s">
        <v>76</v>
      </c>
      <c r="BK435" s="131">
        <f>ROUND(I435*H435,2)</f>
        <v>0</v>
      </c>
      <c r="BL435" s="19" t="s">
        <v>323</v>
      </c>
      <c r="BM435" s="130" t="s">
        <v>3248</v>
      </c>
    </row>
    <row r="436" spans="1:47" s="2" customFormat="1" ht="12">
      <c r="A436" s="273"/>
      <c r="B436" s="276"/>
      <c r="C436" s="273"/>
      <c r="D436" s="304" t="s">
        <v>177</v>
      </c>
      <c r="E436" s="273"/>
      <c r="F436" s="305" t="s">
        <v>3249</v>
      </c>
      <c r="G436" s="273"/>
      <c r="H436" s="273"/>
      <c r="I436" s="263"/>
      <c r="J436" s="273"/>
      <c r="K436" s="273"/>
      <c r="L436" s="32"/>
      <c r="M436" s="132"/>
      <c r="N436" s="133"/>
      <c r="O436" s="50"/>
      <c r="P436" s="50"/>
      <c r="Q436" s="50"/>
      <c r="R436" s="50"/>
      <c r="S436" s="50"/>
      <c r="T436" s="51"/>
      <c r="U436" s="31"/>
      <c r="V436" s="31"/>
      <c r="W436" s="31"/>
      <c r="X436" s="31"/>
      <c r="Y436" s="31"/>
      <c r="Z436" s="31"/>
      <c r="AA436" s="31"/>
      <c r="AB436" s="31"/>
      <c r="AC436" s="31"/>
      <c r="AD436" s="31"/>
      <c r="AE436" s="31"/>
      <c r="AT436" s="19" t="s">
        <v>177</v>
      </c>
      <c r="AU436" s="19" t="s">
        <v>78</v>
      </c>
    </row>
    <row r="437" spans="1:65" s="2" customFormat="1" ht="16.5" customHeight="1">
      <c r="A437" s="273"/>
      <c r="B437" s="276"/>
      <c r="C437" s="298" t="s">
        <v>731</v>
      </c>
      <c r="D437" s="298" t="s">
        <v>170</v>
      </c>
      <c r="E437" s="299" t="s">
        <v>1869</v>
      </c>
      <c r="F437" s="300" t="s">
        <v>1870</v>
      </c>
      <c r="G437" s="301" t="s">
        <v>263</v>
      </c>
      <c r="H437" s="302">
        <v>27.1</v>
      </c>
      <c r="I437" s="266"/>
      <c r="J437" s="303">
        <f>ROUND(I437*H437,2)</f>
        <v>0</v>
      </c>
      <c r="K437" s="300" t="s">
        <v>174</v>
      </c>
      <c r="L437" s="32"/>
      <c r="M437" s="126" t="s">
        <v>3</v>
      </c>
      <c r="N437" s="127" t="s">
        <v>39</v>
      </c>
      <c r="O437" s="128">
        <v>0.024</v>
      </c>
      <c r="P437" s="128">
        <f>O437*H437</f>
        <v>0.6504000000000001</v>
      </c>
      <c r="Q437" s="128">
        <v>0</v>
      </c>
      <c r="R437" s="128">
        <f>Q437*H437</f>
        <v>0</v>
      </c>
      <c r="S437" s="128">
        <v>0</v>
      </c>
      <c r="T437" s="129">
        <f>S437*H437</f>
        <v>0</v>
      </c>
      <c r="U437" s="31"/>
      <c r="V437" s="31"/>
      <c r="W437" s="31"/>
      <c r="X437" s="31"/>
      <c r="Y437" s="31"/>
      <c r="Z437" s="31"/>
      <c r="AA437" s="31"/>
      <c r="AB437" s="31"/>
      <c r="AC437" s="31"/>
      <c r="AD437" s="31"/>
      <c r="AE437" s="31"/>
      <c r="AR437" s="130" t="s">
        <v>323</v>
      </c>
      <c r="AT437" s="130" t="s">
        <v>170</v>
      </c>
      <c r="AU437" s="130" t="s">
        <v>78</v>
      </c>
      <c r="AY437" s="19" t="s">
        <v>168</v>
      </c>
      <c r="BE437" s="131">
        <f>IF(N437="základní",J437,0)</f>
        <v>0</v>
      </c>
      <c r="BF437" s="131">
        <f>IF(N437="snížená",J437,0)</f>
        <v>0</v>
      </c>
      <c r="BG437" s="131">
        <f>IF(N437="zákl. přenesená",J437,0)</f>
        <v>0</v>
      </c>
      <c r="BH437" s="131">
        <f>IF(N437="sníž. přenesená",J437,0)</f>
        <v>0</v>
      </c>
      <c r="BI437" s="131">
        <f>IF(N437="nulová",J437,0)</f>
        <v>0</v>
      </c>
      <c r="BJ437" s="19" t="s">
        <v>76</v>
      </c>
      <c r="BK437" s="131">
        <f>ROUND(I437*H437,2)</f>
        <v>0</v>
      </c>
      <c r="BL437" s="19" t="s">
        <v>323</v>
      </c>
      <c r="BM437" s="130" t="s">
        <v>3250</v>
      </c>
    </row>
    <row r="438" spans="1:47" s="2" customFormat="1" ht="12">
      <c r="A438" s="273"/>
      <c r="B438" s="276"/>
      <c r="C438" s="273"/>
      <c r="D438" s="304" t="s">
        <v>177</v>
      </c>
      <c r="E438" s="273"/>
      <c r="F438" s="305" t="s">
        <v>1872</v>
      </c>
      <c r="G438" s="273"/>
      <c r="H438" s="273"/>
      <c r="I438" s="263"/>
      <c r="J438" s="273"/>
      <c r="K438" s="273"/>
      <c r="L438" s="32"/>
      <c r="M438" s="132"/>
      <c r="N438" s="133"/>
      <c r="O438" s="50"/>
      <c r="P438" s="50"/>
      <c r="Q438" s="50"/>
      <c r="R438" s="50"/>
      <c r="S438" s="50"/>
      <c r="T438" s="51"/>
      <c r="U438" s="31"/>
      <c r="V438" s="31"/>
      <c r="W438" s="31"/>
      <c r="X438" s="31"/>
      <c r="Y438" s="31"/>
      <c r="Z438" s="31"/>
      <c r="AA438" s="31"/>
      <c r="AB438" s="31"/>
      <c r="AC438" s="31"/>
      <c r="AD438" s="31"/>
      <c r="AE438" s="31"/>
      <c r="AT438" s="19" t="s">
        <v>177</v>
      </c>
      <c r="AU438" s="19" t="s">
        <v>78</v>
      </c>
    </row>
    <row r="439" spans="1:65" s="2" customFormat="1" ht="16.5" customHeight="1">
      <c r="A439" s="273"/>
      <c r="B439" s="276"/>
      <c r="C439" s="298" t="s">
        <v>736</v>
      </c>
      <c r="D439" s="298" t="s">
        <v>170</v>
      </c>
      <c r="E439" s="299" t="s">
        <v>1876</v>
      </c>
      <c r="F439" s="300" t="s">
        <v>1877</v>
      </c>
      <c r="G439" s="301" t="s">
        <v>263</v>
      </c>
      <c r="H439" s="302">
        <v>27.1</v>
      </c>
      <c r="I439" s="266"/>
      <c r="J439" s="303">
        <f>ROUND(I439*H439,2)</f>
        <v>0</v>
      </c>
      <c r="K439" s="300" t="s">
        <v>174</v>
      </c>
      <c r="L439" s="32"/>
      <c r="M439" s="126" t="s">
        <v>3</v>
      </c>
      <c r="N439" s="127" t="s">
        <v>39</v>
      </c>
      <c r="O439" s="128">
        <v>0.058</v>
      </c>
      <c r="P439" s="128">
        <f>O439*H439</f>
        <v>1.5718</v>
      </c>
      <c r="Q439" s="128">
        <v>0.0002</v>
      </c>
      <c r="R439" s="128">
        <f>Q439*H439</f>
        <v>0.00542</v>
      </c>
      <c r="S439" s="128">
        <v>0</v>
      </c>
      <c r="T439" s="129">
        <f>S439*H439</f>
        <v>0</v>
      </c>
      <c r="U439" s="31"/>
      <c r="V439" s="31"/>
      <c r="W439" s="31"/>
      <c r="X439" s="31"/>
      <c r="Y439" s="31"/>
      <c r="Z439" s="31"/>
      <c r="AA439" s="31"/>
      <c r="AB439" s="31"/>
      <c r="AC439" s="31"/>
      <c r="AD439" s="31"/>
      <c r="AE439" s="31"/>
      <c r="AR439" s="130" t="s">
        <v>323</v>
      </c>
      <c r="AT439" s="130" t="s">
        <v>170</v>
      </c>
      <c r="AU439" s="130" t="s">
        <v>78</v>
      </c>
      <c r="AY439" s="19" t="s">
        <v>168</v>
      </c>
      <c r="BE439" s="131">
        <f>IF(N439="základní",J439,0)</f>
        <v>0</v>
      </c>
      <c r="BF439" s="131">
        <f>IF(N439="snížená",J439,0)</f>
        <v>0</v>
      </c>
      <c r="BG439" s="131">
        <f>IF(N439="zákl. přenesená",J439,0)</f>
        <v>0</v>
      </c>
      <c r="BH439" s="131">
        <f>IF(N439="sníž. přenesená",J439,0)</f>
        <v>0</v>
      </c>
      <c r="BI439" s="131">
        <f>IF(N439="nulová",J439,0)</f>
        <v>0</v>
      </c>
      <c r="BJ439" s="19" t="s">
        <v>76</v>
      </c>
      <c r="BK439" s="131">
        <f>ROUND(I439*H439,2)</f>
        <v>0</v>
      </c>
      <c r="BL439" s="19" t="s">
        <v>323</v>
      </c>
      <c r="BM439" s="130" t="s">
        <v>3251</v>
      </c>
    </row>
    <row r="440" spans="1:47" s="2" customFormat="1" ht="12">
      <c r="A440" s="273"/>
      <c r="B440" s="276"/>
      <c r="C440" s="273"/>
      <c r="D440" s="304" t="s">
        <v>177</v>
      </c>
      <c r="E440" s="273"/>
      <c r="F440" s="305" t="s">
        <v>1879</v>
      </c>
      <c r="G440" s="273"/>
      <c r="H440" s="273"/>
      <c r="I440" s="263"/>
      <c r="J440" s="273"/>
      <c r="K440" s="273"/>
      <c r="L440" s="32"/>
      <c r="M440" s="132"/>
      <c r="N440" s="133"/>
      <c r="O440" s="50"/>
      <c r="P440" s="50"/>
      <c r="Q440" s="50"/>
      <c r="R440" s="50"/>
      <c r="S440" s="50"/>
      <c r="T440" s="51"/>
      <c r="U440" s="31"/>
      <c r="V440" s="31"/>
      <c r="W440" s="31"/>
      <c r="X440" s="31"/>
      <c r="Y440" s="31"/>
      <c r="Z440" s="31"/>
      <c r="AA440" s="31"/>
      <c r="AB440" s="31"/>
      <c r="AC440" s="31"/>
      <c r="AD440" s="31"/>
      <c r="AE440" s="31"/>
      <c r="AT440" s="19" t="s">
        <v>177</v>
      </c>
      <c r="AU440" s="19" t="s">
        <v>78</v>
      </c>
    </row>
    <row r="441" spans="1:65" s="2" customFormat="1" ht="21.75" customHeight="1">
      <c r="A441" s="273"/>
      <c r="B441" s="276"/>
      <c r="C441" s="298" t="s">
        <v>741</v>
      </c>
      <c r="D441" s="298" t="s">
        <v>170</v>
      </c>
      <c r="E441" s="299" t="s">
        <v>1881</v>
      </c>
      <c r="F441" s="300" t="s">
        <v>1882</v>
      </c>
      <c r="G441" s="301" t="s">
        <v>263</v>
      </c>
      <c r="H441" s="302">
        <v>27.1</v>
      </c>
      <c r="I441" s="266"/>
      <c r="J441" s="303">
        <f>ROUND(I441*H441,2)</f>
        <v>0</v>
      </c>
      <c r="K441" s="300" t="s">
        <v>174</v>
      </c>
      <c r="L441" s="32"/>
      <c r="M441" s="126" t="s">
        <v>3</v>
      </c>
      <c r="N441" s="127" t="s">
        <v>39</v>
      </c>
      <c r="O441" s="128">
        <v>0.35</v>
      </c>
      <c r="P441" s="128">
        <f>O441*H441</f>
        <v>9.485</v>
      </c>
      <c r="Q441" s="128">
        <v>0.015</v>
      </c>
      <c r="R441" s="128">
        <f>Q441*H441</f>
        <v>0.40650000000000003</v>
      </c>
      <c r="S441" s="128">
        <v>0</v>
      </c>
      <c r="T441" s="129">
        <f>S441*H441</f>
        <v>0</v>
      </c>
      <c r="U441" s="31"/>
      <c r="V441" s="31"/>
      <c r="W441" s="31"/>
      <c r="X441" s="31"/>
      <c r="Y441" s="31"/>
      <c r="Z441" s="31"/>
      <c r="AA441" s="31"/>
      <c r="AB441" s="31"/>
      <c r="AC441" s="31"/>
      <c r="AD441" s="31"/>
      <c r="AE441" s="31"/>
      <c r="AR441" s="130" t="s">
        <v>323</v>
      </c>
      <c r="AT441" s="130" t="s">
        <v>170</v>
      </c>
      <c r="AU441" s="130" t="s">
        <v>78</v>
      </c>
      <c r="AY441" s="19" t="s">
        <v>168</v>
      </c>
      <c r="BE441" s="131">
        <f>IF(N441="základní",J441,0)</f>
        <v>0</v>
      </c>
      <c r="BF441" s="131">
        <f>IF(N441="snížená",J441,0)</f>
        <v>0</v>
      </c>
      <c r="BG441" s="131">
        <f>IF(N441="zákl. přenesená",J441,0)</f>
        <v>0</v>
      </c>
      <c r="BH441" s="131">
        <f>IF(N441="sníž. přenesená",J441,0)</f>
        <v>0</v>
      </c>
      <c r="BI441" s="131">
        <f>IF(N441="nulová",J441,0)</f>
        <v>0</v>
      </c>
      <c r="BJ441" s="19" t="s">
        <v>76</v>
      </c>
      <c r="BK441" s="131">
        <f>ROUND(I441*H441,2)</f>
        <v>0</v>
      </c>
      <c r="BL441" s="19" t="s">
        <v>323</v>
      </c>
      <c r="BM441" s="130" t="s">
        <v>3252</v>
      </c>
    </row>
    <row r="442" spans="1:47" s="2" customFormat="1" ht="12">
      <c r="A442" s="273"/>
      <c r="B442" s="276"/>
      <c r="C442" s="273"/>
      <c r="D442" s="304" t="s">
        <v>177</v>
      </c>
      <c r="E442" s="273"/>
      <c r="F442" s="305" t="s">
        <v>1884</v>
      </c>
      <c r="G442" s="273"/>
      <c r="H442" s="273"/>
      <c r="I442" s="263"/>
      <c r="J442" s="273"/>
      <c r="K442" s="273"/>
      <c r="L442" s="32"/>
      <c r="M442" s="132"/>
      <c r="N442" s="133"/>
      <c r="O442" s="50"/>
      <c r="P442" s="50"/>
      <c r="Q442" s="50"/>
      <c r="R442" s="50"/>
      <c r="S442" s="50"/>
      <c r="T442" s="51"/>
      <c r="U442" s="31"/>
      <c r="V442" s="31"/>
      <c r="W442" s="31"/>
      <c r="X442" s="31"/>
      <c r="Y442" s="31"/>
      <c r="Z442" s="31"/>
      <c r="AA442" s="31"/>
      <c r="AB442" s="31"/>
      <c r="AC442" s="31"/>
      <c r="AD442" s="31"/>
      <c r="AE442" s="31"/>
      <c r="AT442" s="19" t="s">
        <v>177</v>
      </c>
      <c r="AU442" s="19" t="s">
        <v>78</v>
      </c>
    </row>
    <row r="443" spans="1:65" s="2" customFormat="1" ht="16.5" customHeight="1">
      <c r="A443" s="273"/>
      <c r="B443" s="276"/>
      <c r="C443" s="298" t="s">
        <v>747</v>
      </c>
      <c r="D443" s="298" t="s">
        <v>170</v>
      </c>
      <c r="E443" s="299" t="s">
        <v>1886</v>
      </c>
      <c r="F443" s="300" t="s">
        <v>1887</v>
      </c>
      <c r="G443" s="301" t="s">
        <v>263</v>
      </c>
      <c r="H443" s="302">
        <v>27.1</v>
      </c>
      <c r="I443" s="266"/>
      <c r="J443" s="303">
        <f>ROUND(I443*H443,2)</f>
        <v>0</v>
      </c>
      <c r="K443" s="300" t="s">
        <v>174</v>
      </c>
      <c r="L443" s="32"/>
      <c r="M443" s="126" t="s">
        <v>3</v>
      </c>
      <c r="N443" s="127" t="s">
        <v>39</v>
      </c>
      <c r="O443" s="128">
        <v>0.16</v>
      </c>
      <c r="P443" s="128">
        <f>O443*H443</f>
        <v>4.336</v>
      </c>
      <c r="Q443" s="128">
        <v>0.0007</v>
      </c>
      <c r="R443" s="128">
        <f>Q443*H443</f>
        <v>0.01897</v>
      </c>
      <c r="S443" s="128">
        <v>0</v>
      </c>
      <c r="T443" s="129">
        <f>S443*H443</f>
        <v>0</v>
      </c>
      <c r="U443" s="31"/>
      <c r="V443" s="31"/>
      <c r="W443" s="31"/>
      <c r="X443" s="31"/>
      <c r="Y443" s="31"/>
      <c r="Z443" s="31"/>
      <c r="AA443" s="31"/>
      <c r="AB443" s="31"/>
      <c r="AC443" s="31"/>
      <c r="AD443" s="31"/>
      <c r="AE443" s="31"/>
      <c r="AR443" s="130" t="s">
        <v>323</v>
      </c>
      <c r="AT443" s="130" t="s">
        <v>170</v>
      </c>
      <c r="AU443" s="130" t="s">
        <v>78</v>
      </c>
      <c r="AY443" s="19" t="s">
        <v>168</v>
      </c>
      <c r="BE443" s="131">
        <f>IF(N443="základní",J443,0)</f>
        <v>0</v>
      </c>
      <c r="BF443" s="131">
        <f>IF(N443="snížená",J443,0)</f>
        <v>0</v>
      </c>
      <c r="BG443" s="131">
        <f>IF(N443="zákl. přenesená",J443,0)</f>
        <v>0</v>
      </c>
      <c r="BH443" s="131">
        <f>IF(N443="sníž. přenesená",J443,0)</f>
        <v>0</v>
      </c>
      <c r="BI443" s="131">
        <f>IF(N443="nulová",J443,0)</f>
        <v>0</v>
      </c>
      <c r="BJ443" s="19" t="s">
        <v>76</v>
      </c>
      <c r="BK443" s="131">
        <f>ROUND(I443*H443,2)</f>
        <v>0</v>
      </c>
      <c r="BL443" s="19" t="s">
        <v>323</v>
      </c>
      <c r="BM443" s="130" t="s">
        <v>3253</v>
      </c>
    </row>
    <row r="444" spans="1:47" s="2" customFormat="1" ht="12">
      <c r="A444" s="273"/>
      <c r="B444" s="276"/>
      <c r="C444" s="273"/>
      <c r="D444" s="304" t="s">
        <v>177</v>
      </c>
      <c r="E444" s="273"/>
      <c r="F444" s="305" t="s">
        <v>1889</v>
      </c>
      <c r="G444" s="273"/>
      <c r="H444" s="273"/>
      <c r="I444" s="263"/>
      <c r="J444" s="273"/>
      <c r="K444" s="273"/>
      <c r="L444" s="32"/>
      <c r="M444" s="132"/>
      <c r="N444" s="133"/>
      <c r="O444" s="50"/>
      <c r="P444" s="50"/>
      <c r="Q444" s="50"/>
      <c r="R444" s="50"/>
      <c r="S444" s="50"/>
      <c r="T444" s="51"/>
      <c r="U444" s="31"/>
      <c r="V444" s="31"/>
      <c r="W444" s="31"/>
      <c r="X444" s="31"/>
      <c r="Y444" s="31"/>
      <c r="Z444" s="31"/>
      <c r="AA444" s="31"/>
      <c r="AB444" s="31"/>
      <c r="AC444" s="31"/>
      <c r="AD444" s="31"/>
      <c r="AE444" s="31"/>
      <c r="AT444" s="19" t="s">
        <v>177</v>
      </c>
      <c r="AU444" s="19" t="s">
        <v>78</v>
      </c>
    </row>
    <row r="445" spans="1:51" s="13" customFormat="1" ht="12">
      <c r="A445" s="306"/>
      <c r="B445" s="307"/>
      <c r="C445" s="306"/>
      <c r="D445" s="308" t="s">
        <v>179</v>
      </c>
      <c r="E445" s="309" t="s">
        <v>3</v>
      </c>
      <c r="F445" s="310" t="s">
        <v>1136</v>
      </c>
      <c r="G445" s="306"/>
      <c r="H445" s="309" t="s">
        <v>3</v>
      </c>
      <c r="I445" s="267"/>
      <c r="J445" s="306"/>
      <c r="K445" s="306"/>
      <c r="L445" s="134"/>
      <c r="M445" s="136"/>
      <c r="N445" s="137"/>
      <c r="O445" s="137"/>
      <c r="P445" s="137"/>
      <c r="Q445" s="137"/>
      <c r="R445" s="137"/>
      <c r="S445" s="137"/>
      <c r="T445" s="138"/>
      <c r="AT445" s="135" t="s">
        <v>179</v>
      </c>
      <c r="AU445" s="135" t="s">
        <v>78</v>
      </c>
      <c r="AV445" s="13" t="s">
        <v>76</v>
      </c>
      <c r="AW445" s="13" t="s">
        <v>30</v>
      </c>
      <c r="AX445" s="13" t="s">
        <v>68</v>
      </c>
      <c r="AY445" s="135" t="s">
        <v>168</v>
      </c>
    </row>
    <row r="446" spans="1:51" s="14" customFormat="1" ht="12">
      <c r="A446" s="311"/>
      <c r="B446" s="312"/>
      <c r="C446" s="311"/>
      <c r="D446" s="308" t="s">
        <v>179</v>
      </c>
      <c r="E446" s="313" t="s">
        <v>3</v>
      </c>
      <c r="F446" s="314" t="s">
        <v>3046</v>
      </c>
      <c r="G446" s="311"/>
      <c r="H446" s="315">
        <v>15.7</v>
      </c>
      <c r="I446" s="268"/>
      <c r="J446" s="311"/>
      <c r="K446" s="311"/>
      <c r="L446" s="139"/>
      <c r="M446" s="141"/>
      <c r="N446" s="142"/>
      <c r="O446" s="142"/>
      <c r="P446" s="142"/>
      <c r="Q446" s="142"/>
      <c r="R446" s="142"/>
      <c r="S446" s="142"/>
      <c r="T446" s="143"/>
      <c r="AT446" s="140" t="s">
        <v>179</v>
      </c>
      <c r="AU446" s="140" t="s">
        <v>78</v>
      </c>
      <c r="AV446" s="14" t="s">
        <v>78</v>
      </c>
      <c r="AW446" s="14" t="s">
        <v>30</v>
      </c>
      <c r="AX446" s="14" t="s">
        <v>68</v>
      </c>
      <c r="AY446" s="140" t="s">
        <v>168</v>
      </c>
    </row>
    <row r="447" spans="1:51" s="14" customFormat="1" ht="12">
      <c r="A447" s="311"/>
      <c r="B447" s="312"/>
      <c r="C447" s="311"/>
      <c r="D447" s="308" t="s">
        <v>179</v>
      </c>
      <c r="E447" s="313" t="s">
        <v>3</v>
      </c>
      <c r="F447" s="314" t="s">
        <v>3047</v>
      </c>
      <c r="G447" s="311"/>
      <c r="H447" s="315">
        <v>11.4</v>
      </c>
      <c r="I447" s="268"/>
      <c r="J447" s="311"/>
      <c r="K447" s="311"/>
      <c r="L447" s="139"/>
      <c r="M447" s="141"/>
      <c r="N447" s="142"/>
      <c r="O447" s="142"/>
      <c r="P447" s="142"/>
      <c r="Q447" s="142"/>
      <c r="R447" s="142"/>
      <c r="S447" s="142"/>
      <c r="T447" s="143"/>
      <c r="AT447" s="140" t="s">
        <v>179</v>
      </c>
      <c r="AU447" s="140" t="s">
        <v>78</v>
      </c>
      <c r="AV447" s="14" t="s">
        <v>78</v>
      </c>
      <c r="AW447" s="14" t="s">
        <v>30</v>
      </c>
      <c r="AX447" s="14" t="s">
        <v>68</v>
      </c>
      <c r="AY447" s="140" t="s">
        <v>168</v>
      </c>
    </row>
    <row r="448" spans="1:51" s="15" customFormat="1" ht="12">
      <c r="A448" s="316"/>
      <c r="B448" s="317"/>
      <c r="C448" s="316"/>
      <c r="D448" s="308" t="s">
        <v>179</v>
      </c>
      <c r="E448" s="318" t="s">
        <v>3</v>
      </c>
      <c r="F448" s="319" t="s">
        <v>186</v>
      </c>
      <c r="G448" s="316"/>
      <c r="H448" s="320">
        <v>27.1</v>
      </c>
      <c r="I448" s="269"/>
      <c r="J448" s="316"/>
      <c r="K448" s="316"/>
      <c r="L448" s="144"/>
      <c r="M448" s="146"/>
      <c r="N448" s="147"/>
      <c r="O448" s="147"/>
      <c r="P448" s="147"/>
      <c r="Q448" s="147"/>
      <c r="R448" s="147"/>
      <c r="S448" s="147"/>
      <c r="T448" s="148"/>
      <c r="AT448" s="145" t="s">
        <v>179</v>
      </c>
      <c r="AU448" s="145" t="s">
        <v>78</v>
      </c>
      <c r="AV448" s="15" t="s">
        <v>175</v>
      </c>
      <c r="AW448" s="15" t="s">
        <v>30</v>
      </c>
      <c r="AX448" s="15" t="s">
        <v>76</v>
      </c>
      <c r="AY448" s="145" t="s">
        <v>168</v>
      </c>
    </row>
    <row r="449" spans="1:65" s="2" customFormat="1" ht="24.2" customHeight="1">
      <c r="A449" s="273"/>
      <c r="B449" s="276"/>
      <c r="C449" s="326" t="s">
        <v>754</v>
      </c>
      <c r="D449" s="326" t="s">
        <v>332</v>
      </c>
      <c r="E449" s="327" t="s">
        <v>1891</v>
      </c>
      <c r="F449" s="328" t="s">
        <v>1892</v>
      </c>
      <c r="G449" s="329" t="s">
        <v>263</v>
      </c>
      <c r="H449" s="330">
        <v>31.165</v>
      </c>
      <c r="I449" s="272"/>
      <c r="J449" s="331">
        <f>ROUND(I449*H449,2)</f>
        <v>0</v>
      </c>
      <c r="K449" s="328" t="s">
        <v>174</v>
      </c>
      <c r="L449" s="154"/>
      <c r="M449" s="155" t="s">
        <v>3</v>
      </c>
      <c r="N449" s="156" t="s">
        <v>39</v>
      </c>
      <c r="O449" s="128">
        <v>0</v>
      </c>
      <c r="P449" s="128">
        <f>O449*H449</f>
        <v>0</v>
      </c>
      <c r="Q449" s="128">
        <v>0.00355</v>
      </c>
      <c r="R449" s="128">
        <f>Q449*H449</f>
        <v>0.11063575</v>
      </c>
      <c r="S449" s="128">
        <v>0</v>
      </c>
      <c r="T449" s="129">
        <f>S449*H449</f>
        <v>0</v>
      </c>
      <c r="U449" s="31"/>
      <c r="V449" s="31"/>
      <c r="W449" s="31"/>
      <c r="X449" s="31"/>
      <c r="Y449" s="31"/>
      <c r="Z449" s="31"/>
      <c r="AA449" s="31"/>
      <c r="AB449" s="31"/>
      <c r="AC449" s="31"/>
      <c r="AD449" s="31"/>
      <c r="AE449" s="31"/>
      <c r="AR449" s="130" t="s">
        <v>440</v>
      </c>
      <c r="AT449" s="130" t="s">
        <v>332</v>
      </c>
      <c r="AU449" s="130" t="s">
        <v>78</v>
      </c>
      <c r="AY449" s="19" t="s">
        <v>168</v>
      </c>
      <c r="BE449" s="131">
        <f>IF(N449="základní",J449,0)</f>
        <v>0</v>
      </c>
      <c r="BF449" s="131">
        <f>IF(N449="snížená",J449,0)</f>
        <v>0</v>
      </c>
      <c r="BG449" s="131">
        <f>IF(N449="zákl. přenesená",J449,0)</f>
        <v>0</v>
      </c>
      <c r="BH449" s="131">
        <f>IF(N449="sníž. přenesená",J449,0)</f>
        <v>0</v>
      </c>
      <c r="BI449" s="131">
        <f>IF(N449="nulová",J449,0)</f>
        <v>0</v>
      </c>
      <c r="BJ449" s="19" t="s">
        <v>76</v>
      </c>
      <c r="BK449" s="131">
        <f>ROUND(I449*H449,2)</f>
        <v>0</v>
      </c>
      <c r="BL449" s="19" t="s">
        <v>323</v>
      </c>
      <c r="BM449" s="130" t="s">
        <v>3254</v>
      </c>
    </row>
    <row r="450" spans="1:51" s="14" customFormat="1" ht="12">
      <c r="A450" s="311"/>
      <c r="B450" s="312"/>
      <c r="C450" s="311"/>
      <c r="D450" s="308" t="s">
        <v>179</v>
      </c>
      <c r="E450" s="311"/>
      <c r="F450" s="314" t="s">
        <v>3255</v>
      </c>
      <c r="G450" s="311"/>
      <c r="H450" s="315">
        <v>31.165</v>
      </c>
      <c r="I450" s="268"/>
      <c r="J450" s="311"/>
      <c r="K450" s="311"/>
      <c r="L450" s="139"/>
      <c r="M450" s="141"/>
      <c r="N450" s="142"/>
      <c r="O450" s="142"/>
      <c r="P450" s="142"/>
      <c r="Q450" s="142"/>
      <c r="R450" s="142"/>
      <c r="S450" s="142"/>
      <c r="T450" s="143"/>
      <c r="AT450" s="140" t="s">
        <v>179</v>
      </c>
      <c r="AU450" s="140" t="s">
        <v>78</v>
      </c>
      <c r="AV450" s="14" t="s">
        <v>78</v>
      </c>
      <c r="AW450" s="14" t="s">
        <v>4</v>
      </c>
      <c r="AX450" s="14" t="s">
        <v>76</v>
      </c>
      <c r="AY450" s="140" t="s">
        <v>168</v>
      </c>
    </row>
    <row r="451" spans="1:65" s="2" customFormat="1" ht="24.2" customHeight="1">
      <c r="A451" s="273"/>
      <c r="B451" s="276"/>
      <c r="C451" s="298" t="s">
        <v>763</v>
      </c>
      <c r="D451" s="298" t="s">
        <v>170</v>
      </c>
      <c r="E451" s="299" t="s">
        <v>3256</v>
      </c>
      <c r="F451" s="300" t="s">
        <v>3257</v>
      </c>
      <c r="G451" s="301" t="s">
        <v>326</v>
      </c>
      <c r="H451" s="302">
        <v>1</v>
      </c>
      <c r="I451" s="266"/>
      <c r="J451" s="303">
        <f>ROUND(I451*H451,2)</f>
        <v>0</v>
      </c>
      <c r="K451" s="300" t="s">
        <v>3</v>
      </c>
      <c r="L451" s="32"/>
      <c r="M451" s="126" t="s">
        <v>3</v>
      </c>
      <c r="N451" s="127" t="s">
        <v>39</v>
      </c>
      <c r="O451" s="128">
        <v>0.77</v>
      </c>
      <c r="P451" s="128">
        <f>O451*H451</f>
        <v>0.77</v>
      </c>
      <c r="Q451" s="128">
        <v>0.00139</v>
      </c>
      <c r="R451" s="128">
        <f>Q451*H451</f>
        <v>0.00139</v>
      </c>
      <c r="S451" s="128">
        <v>0.01</v>
      </c>
      <c r="T451" s="129">
        <f>S451*H451</f>
        <v>0.01</v>
      </c>
      <c r="U451" s="31"/>
      <c r="V451" s="31"/>
      <c r="W451" s="31"/>
      <c r="X451" s="31"/>
      <c r="Y451" s="31"/>
      <c r="Z451" s="31"/>
      <c r="AA451" s="31"/>
      <c r="AB451" s="31"/>
      <c r="AC451" s="31"/>
      <c r="AD451" s="31"/>
      <c r="AE451" s="31"/>
      <c r="AR451" s="130" t="s">
        <v>323</v>
      </c>
      <c r="AT451" s="130" t="s">
        <v>170</v>
      </c>
      <c r="AU451" s="130" t="s">
        <v>78</v>
      </c>
      <c r="AY451" s="19" t="s">
        <v>168</v>
      </c>
      <c r="BE451" s="131">
        <f>IF(N451="základní",J451,0)</f>
        <v>0</v>
      </c>
      <c r="BF451" s="131">
        <f>IF(N451="snížená",J451,0)</f>
        <v>0</v>
      </c>
      <c r="BG451" s="131">
        <f>IF(N451="zákl. přenesená",J451,0)</f>
        <v>0</v>
      </c>
      <c r="BH451" s="131">
        <f>IF(N451="sníž. přenesená",J451,0)</f>
        <v>0</v>
      </c>
      <c r="BI451" s="131">
        <f>IF(N451="nulová",J451,0)</f>
        <v>0</v>
      </c>
      <c r="BJ451" s="19" t="s">
        <v>76</v>
      </c>
      <c r="BK451" s="131">
        <f>ROUND(I451*H451,2)</f>
        <v>0</v>
      </c>
      <c r="BL451" s="19" t="s">
        <v>323</v>
      </c>
      <c r="BM451" s="130" t="s">
        <v>3258</v>
      </c>
    </row>
    <row r="452" spans="1:51" s="13" customFormat="1" ht="12">
      <c r="A452" s="306"/>
      <c r="B452" s="307"/>
      <c r="C452" s="306"/>
      <c r="D452" s="308" t="s">
        <v>179</v>
      </c>
      <c r="E452" s="309" t="s">
        <v>3</v>
      </c>
      <c r="F452" s="310" t="s">
        <v>3067</v>
      </c>
      <c r="G452" s="306"/>
      <c r="H452" s="309" t="s">
        <v>3</v>
      </c>
      <c r="I452" s="267"/>
      <c r="J452" s="306"/>
      <c r="K452" s="306"/>
      <c r="L452" s="134"/>
      <c r="M452" s="136"/>
      <c r="N452" s="137"/>
      <c r="O452" s="137"/>
      <c r="P452" s="137"/>
      <c r="Q452" s="137"/>
      <c r="R452" s="137"/>
      <c r="S452" s="137"/>
      <c r="T452" s="138"/>
      <c r="AT452" s="135" t="s">
        <v>179</v>
      </c>
      <c r="AU452" s="135" t="s">
        <v>78</v>
      </c>
      <c r="AV452" s="13" t="s">
        <v>76</v>
      </c>
      <c r="AW452" s="13" t="s">
        <v>30</v>
      </c>
      <c r="AX452" s="13" t="s">
        <v>68</v>
      </c>
      <c r="AY452" s="135" t="s">
        <v>168</v>
      </c>
    </row>
    <row r="453" spans="1:51" s="14" customFormat="1" ht="12">
      <c r="A453" s="311"/>
      <c r="B453" s="312"/>
      <c r="C453" s="311"/>
      <c r="D453" s="308" t="s">
        <v>179</v>
      </c>
      <c r="E453" s="313" t="s">
        <v>3</v>
      </c>
      <c r="F453" s="314" t="s">
        <v>76</v>
      </c>
      <c r="G453" s="311"/>
      <c r="H453" s="315">
        <v>1</v>
      </c>
      <c r="I453" s="268"/>
      <c r="J453" s="311"/>
      <c r="K453" s="311"/>
      <c r="L453" s="139"/>
      <c r="M453" s="141"/>
      <c r="N453" s="142"/>
      <c r="O453" s="142"/>
      <c r="P453" s="142"/>
      <c r="Q453" s="142"/>
      <c r="R453" s="142"/>
      <c r="S453" s="142"/>
      <c r="T453" s="143"/>
      <c r="AT453" s="140" t="s">
        <v>179</v>
      </c>
      <c r="AU453" s="140" t="s">
        <v>78</v>
      </c>
      <c r="AV453" s="14" t="s">
        <v>78</v>
      </c>
      <c r="AW453" s="14" t="s">
        <v>30</v>
      </c>
      <c r="AX453" s="14" t="s">
        <v>76</v>
      </c>
      <c r="AY453" s="140" t="s">
        <v>168</v>
      </c>
    </row>
    <row r="454" spans="1:65" s="2" customFormat="1" ht="16.5" customHeight="1">
      <c r="A454" s="273"/>
      <c r="B454" s="276"/>
      <c r="C454" s="298" t="s">
        <v>768</v>
      </c>
      <c r="D454" s="298" t="s">
        <v>170</v>
      </c>
      <c r="E454" s="299" t="s">
        <v>1896</v>
      </c>
      <c r="F454" s="300" t="s">
        <v>1897</v>
      </c>
      <c r="G454" s="301" t="s">
        <v>335</v>
      </c>
      <c r="H454" s="302">
        <v>23.46</v>
      </c>
      <c r="I454" s="266"/>
      <c r="J454" s="303">
        <f>ROUND(I454*H454,2)</f>
        <v>0</v>
      </c>
      <c r="K454" s="300" t="s">
        <v>174</v>
      </c>
      <c r="L454" s="32"/>
      <c r="M454" s="126" t="s">
        <v>3</v>
      </c>
      <c r="N454" s="127" t="s">
        <v>39</v>
      </c>
      <c r="O454" s="128">
        <v>0.25</v>
      </c>
      <c r="P454" s="128">
        <f>O454*H454</f>
        <v>5.865</v>
      </c>
      <c r="Q454" s="128">
        <v>1E-05</v>
      </c>
      <c r="R454" s="128">
        <f>Q454*H454</f>
        <v>0.00023460000000000004</v>
      </c>
      <c r="S454" s="128">
        <v>0</v>
      </c>
      <c r="T454" s="129">
        <f>S454*H454</f>
        <v>0</v>
      </c>
      <c r="U454" s="31"/>
      <c r="V454" s="31"/>
      <c r="W454" s="31"/>
      <c r="X454" s="31"/>
      <c r="Y454" s="31"/>
      <c r="Z454" s="31"/>
      <c r="AA454" s="31"/>
      <c r="AB454" s="31"/>
      <c r="AC454" s="31"/>
      <c r="AD454" s="31"/>
      <c r="AE454" s="31"/>
      <c r="AR454" s="130" t="s">
        <v>323</v>
      </c>
      <c r="AT454" s="130" t="s">
        <v>170</v>
      </c>
      <c r="AU454" s="130" t="s">
        <v>78</v>
      </c>
      <c r="AY454" s="19" t="s">
        <v>168</v>
      </c>
      <c r="BE454" s="131">
        <f>IF(N454="základní",J454,0)</f>
        <v>0</v>
      </c>
      <c r="BF454" s="131">
        <f>IF(N454="snížená",J454,0)</f>
        <v>0</v>
      </c>
      <c r="BG454" s="131">
        <f>IF(N454="zákl. přenesená",J454,0)</f>
        <v>0</v>
      </c>
      <c r="BH454" s="131">
        <f>IF(N454="sníž. přenesená",J454,0)</f>
        <v>0</v>
      </c>
      <c r="BI454" s="131">
        <f>IF(N454="nulová",J454,0)</f>
        <v>0</v>
      </c>
      <c r="BJ454" s="19" t="s">
        <v>76</v>
      </c>
      <c r="BK454" s="131">
        <f>ROUND(I454*H454,2)</f>
        <v>0</v>
      </c>
      <c r="BL454" s="19" t="s">
        <v>323</v>
      </c>
      <c r="BM454" s="130" t="s">
        <v>3259</v>
      </c>
    </row>
    <row r="455" spans="1:47" s="2" customFormat="1" ht="12">
      <c r="A455" s="273"/>
      <c r="B455" s="276"/>
      <c r="C455" s="273"/>
      <c r="D455" s="304" t="s">
        <v>177</v>
      </c>
      <c r="E455" s="273"/>
      <c r="F455" s="305" t="s">
        <v>1899</v>
      </c>
      <c r="G455" s="273"/>
      <c r="H455" s="273"/>
      <c r="I455" s="263"/>
      <c r="J455" s="273"/>
      <c r="K455" s="273"/>
      <c r="L455" s="32"/>
      <c r="M455" s="132"/>
      <c r="N455" s="133"/>
      <c r="O455" s="50"/>
      <c r="P455" s="50"/>
      <c r="Q455" s="50"/>
      <c r="R455" s="50"/>
      <c r="S455" s="50"/>
      <c r="T455" s="51"/>
      <c r="U455" s="31"/>
      <c r="V455" s="31"/>
      <c r="W455" s="31"/>
      <c r="X455" s="31"/>
      <c r="Y455" s="31"/>
      <c r="Z455" s="31"/>
      <c r="AA455" s="31"/>
      <c r="AB455" s="31"/>
      <c r="AC455" s="31"/>
      <c r="AD455" s="31"/>
      <c r="AE455" s="31"/>
      <c r="AT455" s="19" t="s">
        <v>177</v>
      </c>
      <c r="AU455" s="19" t="s">
        <v>78</v>
      </c>
    </row>
    <row r="456" spans="1:51" s="13" customFormat="1" ht="12">
      <c r="A456" s="306"/>
      <c r="B456" s="307"/>
      <c r="C456" s="306"/>
      <c r="D456" s="308" t="s">
        <v>179</v>
      </c>
      <c r="E456" s="309" t="s">
        <v>3</v>
      </c>
      <c r="F456" s="310" t="s">
        <v>1136</v>
      </c>
      <c r="G456" s="306"/>
      <c r="H456" s="309" t="s">
        <v>3</v>
      </c>
      <c r="I456" s="267"/>
      <c r="J456" s="306"/>
      <c r="K456" s="306"/>
      <c r="L456" s="134"/>
      <c r="M456" s="136"/>
      <c r="N456" s="137"/>
      <c r="O456" s="137"/>
      <c r="P456" s="137"/>
      <c r="Q456" s="137"/>
      <c r="R456" s="137"/>
      <c r="S456" s="137"/>
      <c r="T456" s="138"/>
      <c r="AT456" s="135" t="s">
        <v>179</v>
      </c>
      <c r="AU456" s="135" t="s">
        <v>78</v>
      </c>
      <c r="AV456" s="13" t="s">
        <v>76</v>
      </c>
      <c r="AW456" s="13" t="s">
        <v>30</v>
      </c>
      <c r="AX456" s="13" t="s">
        <v>68</v>
      </c>
      <c r="AY456" s="135" t="s">
        <v>168</v>
      </c>
    </row>
    <row r="457" spans="1:51" s="13" customFormat="1" ht="12">
      <c r="A457" s="306"/>
      <c r="B457" s="307"/>
      <c r="C457" s="306"/>
      <c r="D457" s="308" t="s">
        <v>179</v>
      </c>
      <c r="E457" s="309" t="s">
        <v>3</v>
      </c>
      <c r="F457" s="310" t="s">
        <v>3260</v>
      </c>
      <c r="G457" s="306"/>
      <c r="H457" s="309" t="s">
        <v>3</v>
      </c>
      <c r="I457" s="267"/>
      <c r="J457" s="306"/>
      <c r="K457" s="306"/>
      <c r="L457" s="134"/>
      <c r="M457" s="136"/>
      <c r="N457" s="137"/>
      <c r="O457" s="137"/>
      <c r="P457" s="137"/>
      <c r="Q457" s="137"/>
      <c r="R457" s="137"/>
      <c r="S457" s="137"/>
      <c r="T457" s="138"/>
      <c r="AT457" s="135" t="s">
        <v>179</v>
      </c>
      <c r="AU457" s="135" t="s">
        <v>78</v>
      </c>
      <c r="AV457" s="13" t="s">
        <v>76</v>
      </c>
      <c r="AW457" s="13" t="s">
        <v>30</v>
      </c>
      <c r="AX457" s="13" t="s">
        <v>68</v>
      </c>
      <c r="AY457" s="135" t="s">
        <v>168</v>
      </c>
    </row>
    <row r="458" spans="1:51" s="14" customFormat="1" ht="12">
      <c r="A458" s="311"/>
      <c r="B458" s="312"/>
      <c r="C458" s="311"/>
      <c r="D458" s="308" t="s">
        <v>179</v>
      </c>
      <c r="E458" s="313" t="s">
        <v>3</v>
      </c>
      <c r="F458" s="314" t="s">
        <v>3261</v>
      </c>
      <c r="G458" s="311"/>
      <c r="H458" s="315">
        <v>24.02</v>
      </c>
      <c r="I458" s="268"/>
      <c r="J458" s="311"/>
      <c r="K458" s="311"/>
      <c r="L458" s="139"/>
      <c r="M458" s="141"/>
      <c r="N458" s="142"/>
      <c r="O458" s="142"/>
      <c r="P458" s="142"/>
      <c r="Q458" s="142"/>
      <c r="R458" s="142"/>
      <c r="S458" s="142"/>
      <c r="T458" s="143"/>
      <c r="AT458" s="140" t="s">
        <v>179</v>
      </c>
      <c r="AU458" s="140" t="s">
        <v>78</v>
      </c>
      <c r="AV458" s="14" t="s">
        <v>78</v>
      </c>
      <c r="AW458" s="14" t="s">
        <v>30</v>
      </c>
      <c r="AX458" s="14" t="s">
        <v>68</v>
      </c>
      <c r="AY458" s="140" t="s">
        <v>168</v>
      </c>
    </row>
    <row r="459" spans="1:51" s="14" customFormat="1" ht="12">
      <c r="A459" s="311"/>
      <c r="B459" s="312"/>
      <c r="C459" s="311"/>
      <c r="D459" s="308" t="s">
        <v>179</v>
      </c>
      <c r="E459" s="313" t="s">
        <v>3</v>
      </c>
      <c r="F459" s="314" t="s">
        <v>3262</v>
      </c>
      <c r="G459" s="311"/>
      <c r="H459" s="315">
        <v>-0.16</v>
      </c>
      <c r="I459" s="268"/>
      <c r="J459" s="311"/>
      <c r="K459" s="311"/>
      <c r="L459" s="139"/>
      <c r="M459" s="141"/>
      <c r="N459" s="142"/>
      <c r="O459" s="142"/>
      <c r="P459" s="142"/>
      <c r="Q459" s="142"/>
      <c r="R459" s="142"/>
      <c r="S459" s="142"/>
      <c r="T459" s="143"/>
      <c r="AT459" s="140" t="s">
        <v>179</v>
      </c>
      <c r="AU459" s="140" t="s">
        <v>78</v>
      </c>
      <c r="AV459" s="14" t="s">
        <v>78</v>
      </c>
      <c r="AW459" s="14" t="s">
        <v>30</v>
      </c>
      <c r="AX459" s="14" t="s">
        <v>68</v>
      </c>
      <c r="AY459" s="140" t="s">
        <v>168</v>
      </c>
    </row>
    <row r="460" spans="1:51" s="14" customFormat="1" ht="12">
      <c r="A460" s="311"/>
      <c r="B460" s="312"/>
      <c r="C460" s="311"/>
      <c r="D460" s="308" t="s">
        <v>179</v>
      </c>
      <c r="E460" s="313" t="s">
        <v>3</v>
      </c>
      <c r="F460" s="314" t="s">
        <v>3245</v>
      </c>
      <c r="G460" s="311"/>
      <c r="H460" s="315">
        <v>-0.4</v>
      </c>
      <c r="I460" s="268"/>
      <c r="J460" s="311"/>
      <c r="K460" s="311"/>
      <c r="L460" s="139"/>
      <c r="M460" s="141"/>
      <c r="N460" s="142"/>
      <c r="O460" s="142"/>
      <c r="P460" s="142"/>
      <c r="Q460" s="142"/>
      <c r="R460" s="142"/>
      <c r="S460" s="142"/>
      <c r="T460" s="143"/>
      <c r="AT460" s="140" t="s">
        <v>179</v>
      </c>
      <c r="AU460" s="140" t="s">
        <v>78</v>
      </c>
      <c r="AV460" s="14" t="s">
        <v>78</v>
      </c>
      <c r="AW460" s="14" t="s">
        <v>30</v>
      </c>
      <c r="AX460" s="14" t="s">
        <v>68</v>
      </c>
      <c r="AY460" s="140" t="s">
        <v>168</v>
      </c>
    </row>
    <row r="461" spans="1:51" s="15" customFormat="1" ht="12">
      <c r="A461" s="316"/>
      <c r="B461" s="317"/>
      <c r="C461" s="316"/>
      <c r="D461" s="308" t="s">
        <v>179</v>
      </c>
      <c r="E461" s="318" t="s">
        <v>3</v>
      </c>
      <c r="F461" s="319" t="s">
        <v>186</v>
      </c>
      <c r="G461" s="316"/>
      <c r="H461" s="320">
        <v>23.46</v>
      </c>
      <c r="I461" s="269"/>
      <c r="J461" s="316"/>
      <c r="K461" s="316"/>
      <c r="L461" s="144"/>
      <c r="M461" s="146"/>
      <c r="N461" s="147"/>
      <c r="O461" s="147"/>
      <c r="P461" s="147"/>
      <c r="Q461" s="147"/>
      <c r="R461" s="147"/>
      <c r="S461" s="147"/>
      <c r="T461" s="148"/>
      <c r="AT461" s="145" t="s">
        <v>179</v>
      </c>
      <c r="AU461" s="145" t="s">
        <v>78</v>
      </c>
      <c r="AV461" s="15" t="s">
        <v>175</v>
      </c>
      <c r="AW461" s="15" t="s">
        <v>30</v>
      </c>
      <c r="AX461" s="15" t="s">
        <v>76</v>
      </c>
      <c r="AY461" s="145" t="s">
        <v>168</v>
      </c>
    </row>
    <row r="462" spans="1:65" s="2" customFormat="1" ht="16.5" customHeight="1">
      <c r="A462" s="273"/>
      <c r="B462" s="276"/>
      <c r="C462" s="326" t="s">
        <v>773</v>
      </c>
      <c r="D462" s="326" t="s">
        <v>332</v>
      </c>
      <c r="E462" s="327" t="s">
        <v>1905</v>
      </c>
      <c r="F462" s="328" t="s">
        <v>1906</v>
      </c>
      <c r="G462" s="329" t="s">
        <v>335</v>
      </c>
      <c r="H462" s="330">
        <v>25.806</v>
      </c>
      <c r="I462" s="272"/>
      <c r="J462" s="331">
        <f>ROUND(I462*H462,2)</f>
        <v>0</v>
      </c>
      <c r="K462" s="328" t="s">
        <v>174</v>
      </c>
      <c r="L462" s="154"/>
      <c r="M462" s="155" t="s">
        <v>3</v>
      </c>
      <c r="N462" s="156" t="s">
        <v>39</v>
      </c>
      <c r="O462" s="128">
        <v>0</v>
      </c>
      <c r="P462" s="128">
        <f>O462*H462</f>
        <v>0</v>
      </c>
      <c r="Q462" s="128">
        <v>0.00035</v>
      </c>
      <c r="R462" s="128">
        <f>Q462*H462</f>
        <v>0.0090321</v>
      </c>
      <c r="S462" s="128">
        <v>0</v>
      </c>
      <c r="T462" s="129">
        <f>S462*H462</f>
        <v>0</v>
      </c>
      <c r="U462" s="31"/>
      <c r="V462" s="31"/>
      <c r="W462" s="31"/>
      <c r="X462" s="31"/>
      <c r="Y462" s="31"/>
      <c r="Z462" s="31"/>
      <c r="AA462" s="31"/>
      <c r="AB462" s="31"/>
      <c r="AC462" s="31"/>
      <c r="AD462" s="31"/>
      <c r="AE462" s="31"/>
      <c r="AR462" s="130" t="s">
        <v>440</v>
      </c>
      <c r="AT462" s="130" t="s">
        <v>332</v>
      </c>
      <c r="AU462" s="130" t="s">
        <v>78</v>
      </c>
      <c r="AY462" s="19" t="s">
        <v>168</v>
      </c>
      <c r="BE462" s="131">
        <f>IF(N462="základní",J462,0)</f>
        <v>0</v>
      </c>
      <c r="BF462" s="131">
        <f>IF(N462="snížená",J462,0)</f>
        <v>0</v>
      </c>
      <c r="BG462" s="131">
        <f>IF(N462="zákl. přenesená",J462,0)</f>
        <v>0</v>
      </c>
      <c r="BH462" s="131">
        <f>IF(N462="sníž. přenesená",J462,0)</f>
        <v>0</v>
      </c>
      <c r="BI462" s="131">
        <f>IF(N462="nulová",J462,0)</f>
        <v>0</v>
      </c>
      <c r="BJ462" s="19" t="s">
        <v>76</v>
      </c>
      <c r="BK462" s="131">
        <f>ROUND(I462*H462,2)</f>
        <v>0</v>
      </c>
      <c r="BL462" s="19" t="s">
        <v>323</v>
      </c>
      <c r="BM462" s="130" t="s">
        <v>3263</v>
      </c>
    </row>
    <row r="463" spans="1:51" s="14" customFormat="1" ht="12">
      <c r="A463" s="311"/>
      <c r="B463" s="312"/>
      <c r="C463" s="311"/>
      <c r="D463" s="308" t="s">
        <v>179</v>
      </c>
      <c r="E463" s="311"/>
      <c r="F463" s="314" t="s">
        <v>3264</v>
      </c>
      <c r="G463" s="311"/>
      <c r="H463" s="315">
        <v>25.806</v>
      </c>
      <c r="I463" s="268"/>
      <c r="J463" s="311"/>
      <c r="K463" s="311"/>
      <c r="L463" s="139"/>
      <c r="M463" s="141"/>
      <c r="N463" s="142"/>
      <c r="O463" s="142"/>
      <c r="P463" s="142"/>
      <c r="Q463" s="142"/>
      <c r="R463" s="142"/>
      <c r="S463" s="142"/>
      <c r="T463" s="143"/>
      <c r="AT463" s="140" t="s">
        <v>179</v>
      </c>
      <c r="AU463" s="140" t="s">
        <v>78</v>
      </c>
      <c r="AV463" s="14" t="s">
        <v>78</v>
      </c>
      <c r="AW463" s="14" t="s">
        <v>4</v>
      </c>
      <c r="AX463" s="14" t="s">
        <v>76</v>
      </c>
      <c r="AY463" s="140" t="s">
        <v>168</v>
      </c>
    </row>
    <row r="464" spans="1:65" s="2" customFormat="1" ht="24.2" customHeight="1">
      <c r="A464" s="273"/>
      <c r="B464" s="276"/>
      <c r="C464" s="298" t="s">
        <v>781</v>
      </c>
      <c r="D464" s="298" t="s">
        <v>170</v>
      </c>
      <c r="E464" s="299" t="s">
        <v>2925</v>
      </c>
      <c r="F464" s="300" t="s">
        <v>2926</v>
      </c>
      <c r="G464" s="301" t="s">
        <v>824</v>
      </c>
      <c r="H464" s="302">
        <v>547.694</v>
      </c>
      <c r="I464" s="266"/>
      <c r="J464" s="303">
        <f>ROUND(I464*H464,2)</f>
        <v>0</v>
      </c>
      <c r="K464" s="300" t="s">
        <v>174</v>
      </c>
      <c r="L464" s="32"/>
      <c r="M464" s="126" t="s">
        <v>3</v>
      </c>
      <c r="N464" s="127" t="s">
        <v>39</v>
      </c>
      <c r="O464" s="128">
        <v>0</v>
      </c>
      <c r="P464" s="128">
        <f>O464*H464</f>
        <v>0</v>
      </c>
      <c r="Q464" s="128">
        <v>0</v>
      </c>
      <c r="R464" s="128">
        <f>Q464*H464</f>
        <v>0</v>
      </c>
      <c r="S464" s="128">
        <v>0</v>
      </c>
      <c r="T464" s="129">
        <f>S464*H464</f>
        <v>0</v>
      </c>
      <c r="U464" s="31"/>
      <c r="V464" s="31"/>
      <c r="W464" s="31"/>
      <c r="X464" s="31"/>
      <c r="Y464" s="31"/>
      <c r="Z464" s="31"/>
      <c r="AA464" s="31"/>
      <c r="AB464" s="31"/>
      <c r="AC464" s="31"/>
      <c r="AD464" s="31"/>
      <c r="AE464" s="31"/>
      <c r="AR464" s="130" t="s">
        <v>323</v>
      </c>
      <c r="AT464" s="130" t="s">
        <v>170</v>
      </c>
      <c r="AU464" s="130" t="s">
        <v>78</v>
      </c>
      <c r="AY464" s="19" t="s">
        <v>168</v>
      </c>
      <c r="BE464" s="131">
        <f>IF(N464="základní",J464,0)</f>
        <v>0</v>
      </c>
      <c r="BF464" s="131">
        <f>IF(N464="snížená",J464,0)</f>
        <v>0</v>
      </c>
      <c r="BG464" s="131">
        <f>IF(N464="zákl. přenesená",J464,0)</f>
        <v>0</v>
      </c>
      <c r="BH464" s="131">
        <f>IF(N464="sníž. přenesená",J464,0)</f>
        <v>0</v>
      </c>
      <c r="BI464" s="131">
        <f>IF(N464="nulová",J464,0)</f>
        <v>0</v>
      </c>
      <c r="BJ464" s="19" t="s">
        <v>76</v>
      </c>
      <c r="BK464" s="131">
        <f>ROUND(I464*H464,2)</f>
        <v>0</v>
      </c>
      <c r="BL464" s="19" t="s">
        <v>323</v>
      </c>
      <c r="BM464" s="130" t="s">
        <v>3265</v>
      </c>
    </row>
    <row r="465" spans="1:47" s="2" customFormat="1" ht="12">
      <c r="A465" s="273"/>
      <c r="B465" s="276"/>
      <c r="C465" s="273"/>
      <c r="D465" s="304" t="s">
        <v>177</v>
      </c>
      <c r="E465" s="273"/>
      <c r="F465" s="305" t="s">
        <v>2928</v>
      </c>
      <c r="G465" s="273"/>
      <c r="H465" s="273"/>
      <c r="I465" s="263"/>
      <c r="J465" s="273"/>
      <c r="K465" s="273"/>
      <c r="L465" s="32"/>
      <c r="M465" s="132"/>
      <c r="N465" s="133"/>
      <c r="O465" s="50"/>
      <c r="P465" s="50"/>
      <c r="Q465" s="50"/>
      <c r="R465" s="50"/>
      <c r="S465" s="50"/>
      <c r="T465" s="51"/>
      <c r="U465" s="31"/>
      <c r="V465" s="31"/>
      <c r="W465" s="31"/>
      <c r="X465" s="31"/>
      <c r="Y465" s="31"/>
      <c r="Z465" s="31"/>
      <c r="AA465" s="31"/>
      <c r="AB465" s="31"/>
      <c r="AC465" s="31"/>
      <c r="AD465" s="31"/>
      <c r="AE465" s="31"/>
      <c r="AT465" s="19" t="s">
        <v>177</v>
      </c>
      <c r="AU465" s="19" t="s">
        <v>78</v>
      </c>
    </row>
    <row r="466" spans="1:63" s="12" customFormat="1" ht="22.9" customHeight="1">
      <c r="A466" s="291"/>
      <c r="B466" s="292"/>
      <c r="C466" s="291"/>
      <c r="D466" s="293" t="s">
        <v>67</v>
      </c>
      <c r="E466" s="296" t="s">
        <v>1918</v>
      </c>
      <c r="F466" s="296" t="s">
        <v>1919</v>
      </c>
      <c r="G466" s="291"/>
      <c r="H466" s="291"/>
      <c r="I466" s="271"/>
      <c r="J466" s="297">
        <f>BK466</f>
        <v>0</v>
      </c>
      <c r="K466" s="291"/>
      <c r="L466" s="118"/>
      <c r="M466" s="120"/>
      <c r="N466" s="121"/>
      <c r="O466" s="121"/>
      <c r="P466" s="122">
        <f>SUM(P467:P490)</f>
        <v>14.633120000000002</v>
      </c>
      <c r="Q466" s="121"/>
      <c r="R466" s="122">
        <f>SUM(R467:R490)</f>
        <v>0.36573300000000003</v>
      </c>
      <c r="S466" s="121"/>
      <c r="T466" s="123">
        <f>SUM(T467:T490)</f>
        <v>0</v>
      </c>
      <c r="AR466" s="119" t="s">
        <v>78</v>
      </c>
      <c r="AT466" s="124" t="s">
        <v>67</v>
      </c>
      <c r="AU466" s="124" t="s">
        <v>76</v>
      </c>
      <c r="AY466" s="119" t="s">
        <v>168</v>
      </c>
      <c r="BK466" s="125">
        <f>SUM(BK467:BK490)</f>
        <v>0</v>
      </c>
    </row>
    <row r="467" spans="1:65" s="2" customFormat="1" ht="16.5" customHeight="1">
      <c r="A467" s="273"/>
      <c r="B467" s="276"/>
      <c r="C467" s="298" t="s">
        <v>784</v>
      </c>
      <c r="D467" s="298" t="s">
        <v>170</v>
      </c>
      <c r="E467" s="299" t="s">
        <v>1921</v>
      </c>
      <c r="F467" s="300" t="s">
        <v>1922</v>
      </c>
      <c r="G467" s="301" t="s">
        <v>263</v>
      </c>
      <c r="H467" s="302">
        <v>17.6</v>
      </c>
      <c r="I467" s="266"/>
      <c r="J467" s="303">
        <f>ROUND(I467*H467,2)</f>
        <v>0</v>
      </c>
      <c r="K467" s="300" t="s">
        <v>174</v>
      </c>
      <c r="L467" s="32"/>
      <c r="M467" s="126" t="s">
        <v>3</v>
      </c>
      <c r="N467" s="127" t="s">
        <v>39</v>
      </c>
      <c r="O467" s="128">
        <v>0.044</v>
      </c>
      <c r="P467" s="128">
        <f>O467*H467</f>
        <v>0.7744</v>
      </c>
      <c r="Q467" s="128">
        <v>0.0003</v>
      </c>
      <c r="R467" s="128">
        <f>Q467*H467</f>
        <v>0.00528</v>
      </c>
      <c r="S467" s="128">
        <v>0</v>
      </c>
      <c r="T467" s="129">
        <f>S467*H467</f>
        <v>0</v>
      </c>
      <c r="U467" s="31"/>
      <c r="V467" s="31"/>
      <c r="W467" s="31"/>
      <c r="X467" s="31"/>
      <c r="Y467" s="31"/>
      <c r="Z467" s="31"/>
      <c r="AA467" s="31"/>
      <c r="AB467" s="31"/>
      <c r="AC467" s="31"/>
      <c r="AD467" s="31"/>
      <c r="AE467" s="31"/>
      <c r="AR467" s="130" t="s">
        <v>323</v>
      </c>
      <c r="AT467" s="130" t="s">
        <v>170</v>
      </c>
      <c r="AU467" s="130" t="s">
        <v>78</v>
      </c>
      <c r="AY467" s="19" t="s">
        <v>168</v>
      </c>
      <c r="BE467" s="131">
        <f>IF(N467="základní",J467,0)</f>
        <v>0</v>
      </c>
      <c r="BF467" s="131">
        <f>IF(N467="snížená",J467,0)</f>
        <v>0</v>
      </c>
      <c r="BG467" s="131">
        <f>IF(N467="zákl. přenesená",J467,0)</f>
        <v>0</v>
      </c>
      <c r="BH467" s="131">
        <f>IF(N467="sníž. přenesená",J467,0)</f>
        <v>0</v>
      </c>
      <c r="BI467" s="131">
        <f>IF(N467="nulová",J467,0)</f>
        <v>0</v>
      </c>
      <c r="BJ467" s="19" t="s">
        <v>76</v>
      </c>
      <c r="BK467" s="131">
        <f>ROUND(I467*H467,2)</f>
        <v>0</v>
      </c>
      <c r="BL467" s="19" t="s">
        <v>323</v>
      </c>
      <c r="BM467" s="130" t="s">
        <v>3266</v>
      </c>
    </row>
    <row r="468" spans="1:47" s="2" customFormat="1" ht="12">
      <c r="A468" s="273"/>
      <c r="B468" s="276"/>
      <c r="C468" s="273"/>
      <c r="D468" s="304" t="s">
        <v>177</v>
      </c>
      <c r="E468" s="273"/>
      <c r="F468" s="305" t="s">
        <v>1924</v>
      </c>
      <c r="G468" s="273"/>
      <c r="H468" s="273"/>
      <c r="I468" s="263"/>
      <c r="J468" s="273"/>
      <c r="K468" s="273"/>
      <c r="L468" s="32"/>
      <c r="M468" s="132"/>
      <c r="N468" s="133"/>
      <c r="O468" s="50"/>
      <c r="P468" s="50"/>
      <c r="Q468" s="50"/>
      <c r="R468" s="50"/>
      <c r="S468" s="50"/>
      <c r="T468" s="51"/>
      <c r="U468" s="31"/>
      <c r="V468" s="31"/>
      <c r="W468" s="31"/>
      <c r="X468" s="31"/>
      <c r="Y468" s="31"/>
      <c r="Z468" s="31"/>
      <c r="AA468" s="31"/>
      <c r="AB468" s="31"/>
      <c r="AC468" s="31"/>
      <c r="AD468" s="31"/>
      <c r="AE468" s="31"/>
      <c r="AT468" s="19" t="s">
        <v>177</v>
      </c>
      <c r="AU468" s="19" t="s">
        <v>78</v>
      </c>
    </row>
    <row r="469" spans="1:65" s="2" customFormat="1" ht="24.2" customHeight="1">
      <c r="A469" s="273"/>
      <c r="B469" s="276"/>
      <c r="C469" s="298" t="s">
        <v>789</v>
      </c>
      <c r="D469" s="298" t="s">
        <v>170</v>
      </c>
      <c r="E469" s="299" t="s">
        <v>1941</v>
      </c>
      <c r="F469" s="300" t="s">
        <v>1942</v>
      </c>
      <c r="G469" s="301" t="s">
        <v>263</v>
      </c>
      <c r="H469" s="302">
        <v>17.6</v>
      </c>
      <c r="I469" s="266"/>
      <c r="J469" s="303">
        <f>ROUND(I469*H469,2)</f>
        <v>0</v>
      </c>
      <c r="K469" s="300" t="s">
        <v>174</v>
      </c>
      <c r="L469" s="32"/>
      <c r="M469" s="126" t="s">
        <v>3</v>
      </c>
      <c r="N469" s="127" t="s">
        <v>39</v>
      </c>
      <c r="O469" s="128">
        <v>0.664</v>
      </c>
      <c r="P469" s="128">
        <f>O469*H469</f>
        <v>11.6864</v>
      </c>
      <c r="Q469" s="128">
        <v>0.00605</v>
      </c>
      <c r="R469" s="128">
        <f>Q469*H469</f>
        <v>0.10648</v>
      </c>
      <c r="S469" s="128">
        <v>0</v>
      </c>
      <c r="T469" s="129">
        <f>S469*H469</f>
        <v>0</v>
      </c>
      <c r="U469" s="31"/>
      <c r="V469" s="31"/>
      <c r="W469" s="31"/>
      <c r="X469" s="31"/>
      <c r="Y469" s="31"/>
      <c r="Z469" s="31"/>
      <c r="AA469" s="31"/>
      <c r="AB469" s="31"/>
      <c r="AC469" s="31"/>
      <c r="AD469" s="31"/>
      <c r="AE469" s="31"/>
      <c r="AR469" s="130" t="s">
        <v>323</v>
      </c>
      <c r="AT469" s="130" t="s">
        <v>170</v>
      </c>
      <c r="AU469" s="130" t="s">
        <v>78</v>
      </c>
      <c r="AY469" s="19" t="s">
        <v>168</v>
      </c>
      <c r="BE469" s="131">
        <f>IF(N469="základní",J469,0)</f>
        <v>0</v>
      </c>
      <c r="BF469" s="131">
        <f>IF(N469="snížená",J469,0)</f>
        <v>0</v>
      </c>
      <c r="BG469" s="131">
        <f>IF(N469="zákl. přenesená",J469,0)</f>
        <v>0</v>
      </c>
      <c r="BH469" s="131">
        <f>IF(N469="sníž. přenesená",J469,0)</f>
        <v>0</v>
      </c>
      <c r="BI469" s="131">
        <f>IF(N469="nulová",J469,0)</f>
        <v>0</v>
      </c>
      <c r="BJ469" s="19" t="s">
        <v>76</v>
      </c>
      <c r="BK469" s="131">
        <f>ROUND(I469*H469,2)</f>
        <v>0</v>
      </c>
      <c r="BL469" s="19" t="s">
        <v>323</v>
      </c>
      <c r="BM469" s="130" t="s">
        <v>3267</v>
      </c>
    </row>
    <row r="470" spans="1:47" s="2" customFormat="1" ht="12">
      <c r="A470" s="273"/>
      <c r="B470" s="276"/>
      <c r="C470" s="273"/>
      <c r="D470" s="304" t="s">
        <v>177</v>
      </c>
      <c r="E470" s="273"/>
      <c r="F470" s="305" t="s">
        <v>1944</v>
      </c>
      <c r="G470" s="273"/>
      <c r="H470" s="273"/>
      <c r="I470" s="263"/>
      <c r="J470" s="273"/>
      <c r="K470" s="273"/>
      <c r="L470" s="32"/>
      <c r="M470" s="132"/>
      <c r="N470" s="133"/>
      <c r="O470" s="50"/>
      <c r="P470" s="50"/>
      <c r="Q470" s="50"/>
      <c r="R470" s="50"/>
      <c r="S470" s="50"/>
      <c r="T470" s="51"/>
      <c r="U470" s="31"/>
      <c r="V470" s="31"/>
      <c r="W470" s="31"/>
      <c r="X470" s="31"/>
      <c r="Y470" s="31"/>
      <c r="Z470" s="31"/>
      <c r="AA470" s="31"/>
      <c r="AB470" s="31"/>
      <c r="AC470" s="31"/>
      <c r="AD470" s="31"/>
      <c r="AE470" s="31"/>
      <c r="AT470" s="19" t="s">
        <v>177</v>
      </c>
      <c r="AU470" s="19" t="s">
        <v>78</v>
      </c>
    </row>
    <row r="471" spans="1:51" s="13" customFormat="1" ht="12">
      <c r="A471" s="306"/>
      <c r="B471" s="307"/>
      <c r="C471" s="306"/>
      <c r="D471" s="308" t="s">
        <v>179</v>
      </c>
      <c r="E471" s="309" t="s">
        <v>3</v>
      </c>
      <c r="F471" s="310" t="s">
        <v>1136</v>
      </c>
      <c r="G471" s="306"/>
      <c r="H471" s="309" t="s">
        <v>3</v>
      </c>
      <c r="I471" s="267"/>
      <c r="J471" s="306"/>
      <c r="K471" s="306"/>
      <c r="L471" s="134"/>
      <c r="M471" s="136"/>
      <c r="N471" s="137"/>
      <c r="O471" s="137"/>
      <c r="P471" s="137"/>
      <c r="Q471" s="137"/>
      <c r="R471" s="137"/>
      <c r="S471" s="137"/>
      <c r="T471" s="138"/>
      <c r="AT471" s="135" t="s">
        <v>179</v>
      </c>
      <c r="AU471" s="135" t="s">
        <v>78</v>
      </c>
      <c r="AV471" s="13" t="s">
        <v>76</v>
      </c>
      <c r="AW471" s="13" t="s">
        <v>30</v>
      </c>
      <c r="AX471" s="13" t="s">
        <v>68</v>
      </c>
      <c r="AY471" s="135" t="s">
        <v>168</v>
      </c>
    </row>
    <row r="472" spans="1:51" s="13" customFormat="1" ht="12">
      <c r="A472" s="306"/>
      <c r="B472" s="307"/>
      <c r="C472" s="306"/>
      <c r="D472" s="308" t="s">
        <v>179</v>
      </c>
      <c r="E472" s="309" t="s">
        <v>3</v>
      </c>
      <c r="F472" s="310" t="s">
        <v>3122</v>
      </c>
      <c r="G472" s="306"/>
      <c r="H472" s="309" t="s">
        <v>3</v>
      </c>
      <c r="I472" s="267"/>
      <c r="J472" s="306"/>
      <c r="K472" s="306"/>
      <c r="L472" s="134"/>
      <c r="M472" s="136"/>
      <c r="N472" s="137"/>
      <c r="O472" s="137"/>
      <c r="P472" s="137"/>
      <c r="Q472" s="137"/>
      <c r="R472" s="137"/>
      <c r="S472" s="137"/>
      <c r="T472" s="138"/>
      <c r="AT472" s="135" t="s">
        <v>179</v>
      </c>
      <c r="AU472" s="135" t="s">
        <v>78</v>
      </c>
      <c r="AV472" s="13" t="s">
        <v>76</v>
      </c>
      <c r="AW472" s="13" t="s">
        <v>30</v>
      </c>
      <c r="AX472" s="13" t="s">
        <v>68</v>
      </c>
      <c r="AY472" s="135" t="s">
        <v>168</v>
      </c>
    </row>
    <row r="473" spans="1:51" s="14" customFormat="1" ht="12">
      <c r="A473" s="311"/>
      <c r="B473" s="312"/>
      <c r="C473" s="311"/>
      <c r="D473" s="308" t="s">
        <v>179</v>
      </c>
      <c r="E473" s="313" t="s">
        <v>3</v>
      </c>
      <c r="F473" s="314" t="s">
        <v>3268</v>
      </c>
      <c r="G473" s="311"/>
      <c r="H473" s="315">
        <v>17.6</v>
      </c>
      <c r="I473" s="268"/>
      <c r="J473" s="311"/>
      <c r="K473" s="311"/>
      <c r="L473" s="139"/>
      <c r="M473" s="141"/>
      <c r="N473" s="142"/>
      <c r="O473" s="142"/>
      <c r="P473" s="142"/>
      <c r="Q473" s="142"/>
      <c r="R473" s="142"/>
      <c r="S473" s="142"/>
      <c r="T473" s="143"/>
      <c r="AT473" s="140" t="s">
        <v>179</v>
      </c>
      <c r="AU473" s="140" t="s">
        <v>78</v>
      </c>
      <c r="AV473" s="14" t="s">
        <v>78</v>
      </c>
      <c r="AW473" s="14" t="s">
        <v>30</v>
      </c>
      <c r="AX473" s="14" t="s">
        <v>76</v>
      </c>
      <c r="AY473" s="140" t="s">
        <v>168</v>
      </c>
    </row>
    <row r="474" spans="1:65" s="2" customFormat="1" ht="16.5" customHeight="1">
      <c r="A474" s="273"/>
      <c r="B474" s="276"/>
      <c r="C474" s="326" t="s">
        <v>794</v>
      </c>
      <c r="D474" s="326" t="s">
        <v>332</v>
      </c>
      <c r="E474" s="327" t="s">
        <v>1947</v>
      </c>
      <c r="F474" s="328" t="s">
        <v>1948</v>
      </c>
      <c r="G474" s="329" t="s">
        <v>263</v>
      </c>
      <c r="H474" s="330">
        <v>19.36</v>
      </c>
      <c r="I474" s="272"/>
      <c r="J474" s="331">
        <f>ROUND(I474*H474,2)</f>
        <v>0</v>
      </c>
      <c r="K474" s="328" t="s">
        <v>3</v>
      </c>
      <c r="L474" s="154"/>
      <c r="M474" s="155" t="s">
        <v>3</v>
      </c>
      <c r="N474" s="156" t="s">
        <v>39</v>
      </c>
      <c r="O474" s="128">
        <v>0</v>
      </c>
      <c r="P474" s="128">
        <f>O474*H474</f>
        <v>0</v>
      </c>
      <c r="Q474" s="128">
        <v>0.0129</v>
      </c>
      <c r="R474" s="128">
        <f>Q474*H474</f>
        <v>0.249744</v>
      </c>
      <c r="S474" s="128">
        <v>0</v>
      </c>
      <c r="T474" s="129">
        <f>S474*H474</f>
        <v>0</v>
      </c>
      <c r="U474" s="31"/>
      <c r="V474" s="31"/>
      <c r="W474" s="31"/>
      <c r="X474" s="31"/>
      <c r="Y474" s="31"/>
      <c r="Z474" s="31"/>
      <c r="AA474" s="31"/>
      <c r="AB474" s="31"/>
      <c r="AC474" s="31"/>
      <c r="AD474" s="31"/>
      <c r="AE474" s="31"/>
      <c r="AR474" s="130" t="s">
        <v>440</v>
      </c>
      <c r="AT474" s="130" t="s">
        <v>332</v>
      </c>
      <c r="AU474" s="130" t="s">
        <v>78</v>
      </c>
      <c r="AY474" s="19" t="s">
        <v>168</v>
      </c>
      <c r="BE474" s="131">
        <f>IF(N474="základní",J474,0)</f>
        <v>0</v>
      </c>
      <c r="BF474" s="131">
        <f>IF(N474="snížená",J474,0)</f>
        <v>0</v>
      </c>
      <c r="BG474" s="131">
        <f>IF(N474="zákl. přenesená",J474,0)</f>
        <v>0</v>
      </c>
      <c r="BH474" s="131">
        <f>IF(N474="sníž. přenesená",J474,0)</f>
        <v>0</v>
      </c>
      <c r="BI474" s="131">
        <f>IF(N474="nulová",J474,0)</f>
        <v>0</v>
      </c>
      <c r="BJ474" s="19" t="s">
        <v>76</v>
      </c>
      <c r="BK474" s="131">
        <f>ROUND(I474*H474,2)</f>
        <v>0</v>
      </c>
      <c r="BL474" s="19" t="s">
        <v>323</v>
      </c>
      <c r="BM474" s="130" t="s">
        <v>3269</v>
      </c>
    </row>
    <row r="475" spans="1:51" s="14" customFormat="1" ht="12">
      <c r="A475" s="311"/>
      <c r="B475" s="312"/>
      <c r="C475" s="311"/>
      <c r="D475" s="308" t="s">
        <v>179</v>
      </c>
      <c r="E475" s="311"/>
      <c r="F475" s="314" t="s">
        <v>3270</v>
      </c>
      <c r="G475" s="311"/>
      <c r="H475" s="315">
        <v>19.36</v>
      </c>
      <c r="I475" s="268"/>
      <c r="J475" s="311"/>
      <c r="K475" s="311"/>
      <c r="L475" s="139"/>
      <c r="M475" s="141"/>
      <c r="N475" s="142"/>
      <c r="O475" s="142"/>
      <c r="P475" s="142"/>
      <c r="Q475" s="142"/>
      <c r="R475" s="142"/>
      <c r="S475" s="142"/>
      <c r="T475" s="143"/>
      <c r="AT475" s="140" t="s">
        <v>179</v>
      </c>
      <c r="AU475" s="140" t="s">
        <v>78</v>
      </c>
      <c r="AV475" s="14" t="s">
        <v>78</v>
      </c>
      <c r="AW475" s="14" t="s">
        <v>4</v>
      </c>
      <c r="AX475" s="14" t="s">
        <v>76</v>
      </c>
      <c r="AY475" s="140" t="s">
        <v>168</v>
      </c>
    </row>
    <row r="476" spans="1:65" s="2" customFormat="1" ht="16.5" customHeight="1">
      <c r="A476" s="273"/>
      <c r="B476" s="276"/>
      <c r="C476" s="298" t="s">
        <v>799</v>
      </c>
      <c r="D476" s="298" t="s">
        <v>170</v>
      </c>
      <c r="E476" s="299" t="s">
        <v>1963</v>
      </c>
      <c r="F476" s="300" t="s">
        <v>1964</v>
      </c>
      <c r="G476" s="301" t="s">
        <v>335</v>
      </c>
      <c r="H476" s="302">
        <v>7.34</v>
      </c>
      <c r="I476" s="266"/>
      <c r="J476" s="303">
        <f>ROUND(I476*H476,2)</f>
        <v>0</v>
      </c>
      <c r="K476" s="300" t="s">
        <v>174</v>
      </c>
      <c r="L476" s="32"/>
      <c r="M476" s="126" t="s">
        <v>3</v>
      </c>
      <c r="N476" s="127" t="s">
        <v>39</v>
      </c>
      <c r="O476" s="128">
        <v>0.248</v>
      </c>
      <c r="P476" s="128">
        <f>O476*H476</f>
        <v>1.82032</v>
      </c>
      <c r="Q476" s="128">
        <v>0.00055</v>
      </c>
      <c r="R476" s="128">
        <f>Q476*H476</f>
        <v>0.004037</v>
      </c>
      <c r="S476" s="128">
        <v>0</v>
      </c>
      <c r="T476" s="129">
        <f>S476*H476</f>
        <v>0</v>
      </c>
      <c r="U476" s="31"/>
      <c r="V476" s="31"/>
      <c r="W476" s="31"/>
      <c r="X476" s="31"/>
      <c r="Y476" s="31"/>
      <c r="Z476" s="31"/>
      <c r="AA476" s="31"/>
      <c r="AB476" s="31"/>
      <c r="AC476" s="31"/>
      <c r="AD476" s="31"/>
      <c r="AE476" s="31"/>
      <c r="AR476" s="130" t="s">
        <v>323</v>
      </c>
      <c r="AT476" s="130" t="s">
        <v>170</v>
      </c>
      <c r="AU476" s="130" t="s">
        <v>78</v>
      </c>
      <c r="AY476" s="19" t="s">
        <v>168</v>
      </c>
      <c r="BE476" s="131">
        <f>IF(N476="základní",J476,0)</f>
        <v>0</v>
      </c>
      <c r="BF476" s="131">
        <f>IF(N476="snížená",J476,0)</f>
        <v>0</v>
      </c>
      <c r="BG476" s="131">
        <f>IF(N476="zákl. přenesená",J476,0)</f>
        <v>0</v>
      </c>
      <c r="BH476" s="131">
        <f>IF(N476="sníž. přenesená",J476,0)</f>
        <v>0</v>
      </c>
      <c r="BI476" s="131">
        <f>IF(N476="nulová",J476,0)</f>
        <v>0</v>
      </c>
      <c r="BJ476" s="19" t="s">
        <v>76</v>
      </c>
      <c r="BK476" s="131">
        <f>ROUND(I476*H476,2)</f>
        <v>0</v>
      </c>
      <c r="BL476" s="19" t="s">
        <v>323</v>
      </c>
      <c r="BM476" s="130" t="s">
        <v>3271</v>
      </c>
    </row>
    <row r="477" spans="1:47" s="2" customFormat="1" ht="12">
      <c r="A477" s="273"/>
      <c r="B477" s="276"/>
      <c r="C477" s="273"/>
      <c r="D477" s="304" t="s">
        <v>177</v>
      </c>
      <c r="E477" s="273"/>
      <c r="F477" s="305" t="s">
        <v>1966</v>
      </c>
      <c r="G477" s="273"/>
      <c r="H477" s="273"/>
      <c r="I477" s="263"/>
      <c r="J477" s="273"/>
      <c r="K477" s="273"/>
      <c r="L477" s="32"/>
      <c r="M477" s="132"/>
      <c r="N477" s="133"/>
      <c r="O477" s="50"/>
      <c r="P477" s="50"/>
      <c r="Q477" s="50"/>
      <c r="R477" s="50"/>
      <c r="S477" s="50"/>
      <c r="T477" s="51"/>
      <c r="U477" s="31"/>
      <c r="V477" s="31"/>
      <c r="W477" s="31"/>
      <c r="X477" s="31"/>
      <c r="Y477" s="31"/>
      <c r="Z477" s="31"/>
      <c r="AA477" s="31"/>
      <c r="AB477" s="31"/>
      <c r="AC477" s="31"/>
      <c r="AD477" s="31"/>
      <c r="AE477" s="31"/>
      <c r="AT477" s="19" t="s">
        <v>177</v>
      </c>
      <c r="AU477" s="19" t="s">
        <v>78</v>
      </c>
    </row>
    <row r="478" spans="1:51" s="13" customFormat="1" ht="12">
      <c r="A478" s="306"/>
      <c r="B478" s="307"/>
      <c r="C478" s="306"/>
      <c r="D478" s="308" t="s">
        <v>179</v>
      </c>
      <c r="E478" s="309" t="s">
        <v>3</v>
      </c>
      <c r="F478" s="310" t="s">
        <v>1136</v>
      </c>
      <c r="G478" s="306"/>
      <c r="H478" s="309" t="s">
        <v>3</v>
      </c>
      <c r="I478" s="267"/>
      <c r="J478" s="306"/>
      <c r="K478" s="306"/>
      <c r="L478" s="134"/>
      <c r="M478" s="136"/>
      <c r="N478" s="137"/>
      <c r="O478" s="137"/>
      <c r="P478" s="137"/>
      <c r="Q478" s="137"/>
      <c r="R478" s="137"/>
      <c r="S478" s="137"/>
      <c r="T478" s="138"/>
      <c r="AT478" s="135" t="s">
        <v>179</v>
      </c>
      <c r="AU478" s="135" t="s">
        <v>78</v>
      </c>
      <c r="AV478" s="13" t="s">
        <v>76</v>
      </c>
      <c r="AW478" s="13" t="s">
        <v>30</v>
      </c>
      <c r="AX478" s="13" t="s">
        <v>68</v>
      </c>
      <c r="AY478" s="135" t="s">
        <v>168</v>
      </c>
    </row>
    <row r="479" spans="1:51" s="13" customFormat="1" ht="12">
      <c r="A479" s="306"/>
      <c r="B479" s="307"/>
      <c r="C479" s="306"/>
      <c r="D479" s="308" t="s">
        <v>179</v>
      </c>
      <c r="E479" s="309" t="s">
        <v>3</v>
      </c>
      <c r="F479" s="310" t="s">
        <v>3122</v>
      </c>
      <c r="G479" s="306"/>
      <c r="H479" s="309" t="s">
        <v>3</v>
      </c>
      <c r="I479" s="267"/>
      <c r="J479" s="306"/>
      <c r="K479" s="306"/>
      <c r="L479" s="134"/>
      <c r="M479" s="136"/>
      <c r="N479" s="137"/>
      <c r="O479" s="137"/>
      <c r="P479" s="137"/>
      <c r="Q479" s="137"/>
      <c r="R479" s="137"/>
      <c r="S479" s="137"/>
      <c r="T479" s="138"/>
      <c r="AT479" s="135" t="s">
        <v>179</v>
      </c>
      <c r="AU479" s="135" t="s">
        <v>78</v>
      </c>
      <c r="AV479" s="13" t="s">
        <v>76</v>
      </c>
      <c r="AW479" s="13" t="s">
        <v>30</v>
      </c>
      <c r="AX479" s="13" t="s">
        <v>68</v>
      </c>
      <c r="AY479" s="135" t="s">
        <v>168</v>
      </c>
    </row>
    <row r="480" spans="1:51" s="14" customFormat="1" ht="12">
      <c r="A480" s="311"/>
      <c r="B480" s="312"/>
      <c r="C480" s="311"/>
      <c r="D480" s="308" t="s">
        <v>179</v>
      </c>
      <c r="E480" s="313" t="s">
        <v>3</v>
      </c>
      <c r="F480" s="314" t="s">
        <v>2936</v>
      </c>
      <c r="G480" s="311"/>
      <c r="H480" s="315">
        <v>1.6</v>
      </c>
      <c r="I480" s="268"/>
      <c r="J480" s="311"/>
      <c r="K480" s="311"/>
      <c r="L480" s="139"/>
      <c r="M480" s="141"/>
      <c r="N480" s="142"/>
      <c r="O480" s="142"/>
      <c r="P480" s="142"/>
      <c r="Q480" s="142"/>
      <c r="R480" s="142"/>
      <c r="S480" s="142"/>
      <c r="T480" s="143"/>
      <c r="AT480" s="140" t="s">
        <v>179</v>
      </c>
      <c r="AU480" s="140" t="s">
        <v>78</v>
      </c>
      <c r="AV480" s="14" t="s">
        <v>78</v>
      </c>
      <c r="AW480" s="14" t="s">
        <v>30</v>
      </c>
      <c r="AX480" s="14" t="s">
        <v>68</v>
      </c>
      <c r="AY480" s="140" t="s">
        <v>168</v>
      </c>
    </row>
    <row r="481" spans="1:51" s="14" customFormat="1" ht="12">
      <c r="A481" s="311"/>
      <c r="B481" s="312"/>
      <c r="C481" s="311"/>
      <c r="D481" s="308" t="s">
        <v>179</v>
      </c>
      <c r="E481" s="313" t="s">
        <v>3</v>
      </c>
      <c r="F481" s="314" t="s">
        <v>3272</v>
      </c>
      <c r="G481" s="311"/>
      <c r="H481" s="315">
        <v>3.24</v>
      </c>
      <c r="I481" s="268"/>
      <c r="J481" s="311"/>
      <c r="K481" s="311"/>
      <c r="L481" s="139"/>
      <c r="M481" s="141"/>
      <c r="N481" s="142"/>
      <c r="O481" s="142"/>
      <c r="P481" s="142"/>
      <c r="Q481" s="142"/>
      <c r="R481" s="142"/>
      <c r="S481" s="142"/>
      <c r="T481" s="143"/>
      <c r="AT481" s="140" t="s">
        <v>179</v>
      </c>
      <c r="AU481" s="140" t="s">
        <v>78</v>
      </c>
      <c r="AV481" s="14" t="s">
        <v>78</v>
      </c>
      <c r="AW481" s="14" t="s">
        <v>30</v>
      </c>
      <c r="AX481" s="14" t="s">
        <v>68</v>
      </c>
      <c r="AY481" s="140" t="s">
        <v>168</v>
      </c>
    </row>
    <row r="482" spans="1:51" s="14" customFormat="1" ht="12">
      <c r="A482" s="311"/>
      <c r="B482" s="312"/>
      <c r="C482" s="311"/>
      <c r="D482" s="308" t="s">
        <v>179</v>
      </c>
      <c r="E482" s="313" t="s">
        <v>3</v>
      </c>
      <c r="F482" s="314" t="s">
        <v>3273</v>
      </c>
      <c r="G482" s="311"/>
      <c r="H482" s="315">
        <v>2.5</v>
      </c>
      <c r="I482" s="268"/>
      <c r="J482" s="311"/>
      <c r="K482" s="311"/>
      <c r="L482" s="139"/>
      <c r="M482" s="141"/>
      <c r="N482" s="142"/>
      <c r="O482" s="142"/>
      <c r="P482" s="142"/>
      <c r="Q482" s="142"/>
      <c r="R482" s="142"/>
      <c r="S482" s="142"/>
      <c r="T482" s="143"/>
      <c r="AT482" s="140" t="s">
        <v>179</v>
      </c>
      <c r="AU482" s="140" t="s">
        <v>78</v>
      </c>
      <c r="AV482" s="14" t="s">
        <v>78</v>
      </c>
      <c r="AW482" s="14" t="s">
        <v>30</v>
      </c>
      <c r="AX482" s="14" t="s">
        <v>68</v>
      </c>
      <c r="AY482" s="140" t="s">
        <v>168</v>
      </c>
    </row>
    <row r="483" spans="1:51" s="15" customFormat="1" ht="12">
      <c r="A483" s="316"/>
      <c r="B483" s="317"/>
      <c r="C483" s="316"/>
      <c r="D483" s="308" t="s">
        <v>179</v>
      </c>
      <c r="E483" s="318" t="s">
        <v>3</v>
      </c>
      <c r="F483" s="319" t="s">
        <v>186</v>
      </c>
      <c r="G483" s="316"/>
      <c r="H483" s="320">
        <v>7.34</v>
      </c>
      <c r="I483" s="269"/>
      <c r="J483" s="316"/>
      <c r="K483" s="316"/>
      <c r="L483" s="144"/>
      <c r="M483" s="146"/>
      <c r="N483" s="147"/>
      <c r="O483" s="147"/>
      <c r="P483" s="147"/>
      <c r="Q483" s="147"/>
      <c r="R483" s="147"/>
      <c r="S483" s="147"/>
      <c r="T483" s="148"/>
      <c r="AT483" s="145" t="s">
        <v>179</v>
      </c>
      <c r="AU483" s="145" t="s">
        <v>78</v>
      </c>
      <c r="AV483" s="15" t="s">
        <v>175</v>
      </c>
      <c r="AW483" s="15" t="s">
        <v>30</v>
      </c>
      <c r="AX483" s="15" t="s">
        <v>76</v>
      </c>
      <c r="AY483" s="145" t="s">
        <v>168</v>
      </c>
    </row>
    <row r="484" spans="1:65" s="2" customFormat="1" ht="16.5" customHeight="1">
      <c r="A484" s="273"/>
      <c r="B484" s="276"/>
      <c r="C484" s="298" t="s">
        <v>804</v>
      </c>
      <c r="D484" s="298" t="s">
        <v>170</v>
      </c>
      <c r="E484" s="299" t="s">
        <v>1969</v>
      </c>
      <c r="F484" s="300" t="s">
        <v>1970</v>
      </c>
      <c r="G484" s="301" t="s">
        <v>335</v>
      </c>
      <c r="H484" s="302">
        <v>6.4</v>
      </c>
      <c r="I484" s="266"/>
      <c r="J484" s="303">
        <f>ROUND(I484*H484,2)</f>
        <v>0</v>
      </c>
      <c r="K484" s="300" t="s">
        <v>174</v>
      </c>
      <c r="L484" s="32"/>
      <c r="M484" s="126" t="s">
        <v>3</v>
      </c>
      <c r="N484" s="127" t="s">
        <v>39</v>
      </c>
      <c r="O484" s="128">
        <v>0.055</v>
      </c>
      <c r="P484" s="128">
        <f>O484*H484</f>
        <v>0.35200000000000004</v>
      </c>
      <c r="Q484" s="128">
        <v>3E-05</v>
      </c>
      <c r="R484" s="128">
        <f>Q484*H484</f>
        <v>0.000192</v>
      </c>
      <c r="S484" s="128">
        <v>0</v>
      </c>
      <c r="T484" s="129">
        <f>S484*H484</f>
        <v>0</v>
      </c>
      <c r="U484" s="31"/>
      <c r="V484" s="31"/>
      <c r="W484" s="31"/>
      <c r="X484" s="31"/>
      <c r="Y484" s="31"/>
      <c r="Z484" s="31"/>
      <c r="AA484" s="31"/>
      <c r="AB484" s="31"/>
      <c r="AC484" s="31"/>
      <c r="AD484" s="31"/>
      <c r="AE484" s="31"/>
      <c r="AR484" s="130" t="s">
        <v>323</v>
      </c>
      <c r="AT484" s="130" t="s">
        <v>170</v>
      </c>
      <c r="AU484" s="130" t="s">
        <v>78</v>
      </c>
      <c r="AY484" s="19" t="s">
        <v>168</v>
      </c>
      <c r="BE484" s="131">
        <f>IF(N484="základní",J484,0)</f>
        <v>0</v>
      </c>
      <c r="BF484" s="131">
        <f>IF(N484="snížená",J484,0)</f>
        <v>0</v>
      </c>
      <c r="BG484" s="131">
        <f>IF(N484="zákl. přenesená",J484,0)</f>
        <v>0</v>
      </c>
      <c r="BH484" s="131">
        <f>IF(N484="sníž. přenesená",J484,0)</f>
        <v>0</v>
      </c>
      <c r="BI484" s="131">
        <f>IF(N484="nulová",J484,0)</f>
        <v>0</v>
      </c>
      <c r="BJ484" s="19" t="s">
        <v>76</v>
      </c>
      <c r="BK484" s="131">
        <f>ROUND(I484*H484,2)</f>
        <v>0</v>
      </c>
      <c r="BL484" s="19" t="s">
        <v>323</v>
      </c>
      <c r="BM484" s="130" t="s">
        <v>3274</v>
      </c>
    </row>
    <row r="485" spans="1:47" s="2" customFormat="1" ht="12">
      <c r="A485" s="273"/>
      <c r="B485" s="276"/>
      <c r="C485" s="273"/>
      <c r="D485" s="304" t="s">
        <v>177</v>
      </c>
      <c r="E485" s="273"/>
      <c r="F485" s="305" t="s">
        <v>1972</v>
      </c>
      <c r="G485" s="273"/>
      <c r="H485" s="273"/>
      <c r="I485" s="263"/>
      <c r="J485" s="273"/>
      <c r="K485" s="273"/>
      <c r="L485" s="32"/>
      <c r="M485" s="132"/>
      <c r="N485" s="133"/>
      <c r="O485" s="50"/>
      <c r="P485" s="50"/>
      <c r="Q485" s="50"/>
      <c r="R485" s="50"/>
      <c r="S485" s="50"/>
      <c r="T485" s="51"/>
      <c r="U485" s="31"/>
      <c r="V485" s="31"/>
      <c r="W485" s="31"/>
      <c r="X485" s="31"/>
      <c r="Y485" s="31"/>
      <c r="Z485" s="31"/>
      <c r="AA485" s="31"/>
      <c r="AB485" s="31"/>
      <c r="AC485" s="31"/>
      <c r="AD485" s="31"/>
      <c r="AE485" s="31"/>
      <c r="AT485" s="19" t="s">
        <v>177</v>
      </c>
      <c r="AU485" s="19" t="s">
        <v>78</v>
      </c>
    </row>
    <row r="486" spans="1:51" s="13" customFormat="1" ht="12">
      <c r="A486" s="306"/>
      <c r="B486" s="307"/>
      <c r="C486" s="306"/>
      <c r="D486" s="308" t="s">
        <v>179</v>
      </c>
      <c r="E486" s="309" t="s">
        <v>3</v>
      </c>
      <c r="F486" s="310" t="s">
        <v>1136</v>
      </c>
      <c r="G486" s="306"/>
      <c r="H486" s="309" t="s">
        <v>3</v>
      </c>
      <c r="I486" s="267"/>
      <c r="J486" s="306"/>
      <c r="K486" s="306"/>
      <c r="L486" s="134"/>
      <c r="M486" s="136"/>
      <c r="N486" s="137"/>
      <c r="O486" s="137"/>
      <c r="P486" s="137"/>
      <c r="Q486" s="137"/>
      <c r="R486" s="137"/>
      <c r="S486" s="137"/>
      <c r="T486" s="138"/>
      <c r="AT486" s="135" t="s">
        <v>179</v>
      </c>
      <c r="AU486" s="135" t="s">
        <v>78</v>
      </c>
      <c r="AV486" s="13" t="s">
        <v>76</v>
      </c>
      <c r="AW486" s="13" t="s">
        <v>30</v>
      </c>
      <c r="AX486" s="13" t="s">
        <v>68</v>
      </c>
      <c r="AY486" s="135" t="s">
        <v>168</v>
      </c>
    </row>
    <row r="487" spans="1:51" s="13" customFormat="1" ht="12">
      <c r="A487" s="306"/>
      <c r="B487" s="307"/>
      <c r="C487" s="306"/>
      <c r="D487" s="308" t="s">
        <v>179</v>
      </c>
      <c r="E487" s="309" t="s">
        <v>3</v>
      </c>
      <c r="F487" s="310" t="s">
        <v>3122</v>
      </c>
      <c r="G487" s="306"/>
      <c r="H487" s="309" t="s">
        <v>3</v>
      </c>
      <c r="I487" s="267"/>
      <c r="J487" s="306"/>
      <c r="K487" s="306"/>
      <c r="L487" s="134"/>
      <c r="M487" s="136"/>
      <c r="N487" s="137"/>
      <c r="O487" s="137"/>
      <c r="P487" s="137"/>
      <c r="Q487" s="137"/>
      <c r="R487" s="137"/>
      <c r="S487" s="137"/>
      <c r="T487" s="138"/>
      <c r="AT487" s="135" t="s">
        <v>179</v>
      </c>
      <c r="AU487" s="135" t="s">
        <v>78</v>
      </c>
      <c r="AV487" s="13" t="s">
        <v>76</v>
      </c>
      <c r="AW487" s="13" t="s">
        <v>30</v>
      </c>
      <c r="AX487" s="13" t="s">
        <v>68</v>
      </c>
      <c r="AY487" s="135" t="s">
        <v>168</v>
      </c>
    </row>
    <row r="488" spans="1:51" s="14" customFormat="1" ht="12">
      <c r="A488" s="311"/>
      <c r="B488" s="312"/>
      <c r="C488" s="311"/>
      <c r="D488" s="308" t="s">
        <v>179</v>
      </c>
      <c r="E488" s="313" t="s">
        <v>3</v>
      </c>
      <c r="F488" s="314" t="s">
        <v>1973</v>
      </c>
      <c r="G488" s="311"/>
      <c r="H488" s="315">
        <v>6.4</v>
      </c>
      <c r="I488" s="268"/>
      <c r="J488" s="311"/>
      <c r="K488" s="311"/>
      <c r="L488" s="139"/>
      <c r="M488" s="141"/>
      <c r="N488" s="142"/>
      <c r="O488" s="142"/>
      <c r="P488" s="142"/>
      <c r="Q488" s="142"/>
      <c r="R488" s="142"/>
      <c r="S488" s="142"/>
      <c r="T488" s="143"/>
      <c r="AT488" s="140" t="s">
        <v>179</v>
      </c>
      <c r="AU488" s="140" t="s">
        <v>78</v>
      </c>
      <c r="AV488" s="14" t="s">
        <v>78</v>
      </c>
      <c r="AW488" s="14" t="s">
        <v>30</v>
      </c>
      <c r="AX488" s="14" t="s">
        <v>76</v>
      </c>
      <c r="AY488" s="140" t="s">
        <v>168</v>
      </c>
    </row>
    <row r="489" spans="1:65" s="2" customFormat="1" ht="24.2" customHeight="1">
      <c r="A489" s="273"/>
      <c r="B489" s="276"/>
      <c r="C489" s="298" t="s">
        <v>807</v>
      </c>
      <c r="D489" s="298" t="s">
        <v>170</v>
      </c>
      <c r="E489" s="299" t="s">
        <v>2950</v>
      </c>
      <c r="F489" s="300" t="s">
        <v>2951</v>
      </c>
      <c r="G489" s="301" t="s">
        <v>824</v>
      </c>
      <c r="H489" s="302">
        <v>260.934</v>
      </c>
      <c r="I489" s="266"/>
      <c r="J489" s="303">
        <f>ROUND(I489*H489,2)</f>
        <v>0</v>
      </c>
      <c r="K489" s="300" t="s">
        <v>174</v>
      </c>
      <c r="L489" s="32"/>
      <c r="M489" s="126" t="s">
        <v>3</v>
      </c>
      <c r="N489" s="127" t="s">
        <v>39</v>
      </c>
      <c r="O489" s="128">
        <v>0</v>
      </c>
      <c r="P489" s="128">
        <f>O489*H489</f>
        <v>0</v>
      </c>
      <c r="Q489" s="128">
        <v>0</v>
      </c>
      <c r="R489" s="128">
        <f>Q489*H489</f>
        <v>0</v>
      </c>
      <c r="S489" s="128">
        <v>0</v>
      </c>
      <c r="T489" s="129">
        <f>S489*H489</f>
        <v>0</v>
      </c>
      <c r="U489" s="31"/>
      <c r="V489" s="31"/>
      <c r="W489" s="31"/>
      <c r="X489" s="31"/>
      <c r="Y489" s="31"/>
      <c r="Z489" s="31"/>
      <c r="AA489" s="31"/>
      <c r="AB489" s="31"/>
      <c r="AC489" s="31"/>
      <c r="AD489" s="31"/>
      <c r="AE489" s="31"/>
      <c r="AR489" s="130" t="s">
        <v>323</v>
      </c>
      <c r="AT489" s="130" t="s">
        <v>170</v>
      </c>
      <c r="AU489" s="130" t="s">
        <v>78</v>
      </c>
      <c r="AY489" s="19" t="s">
        <v>168</v>
      </c>
      <c r="BE489" s="131">
        <f>IF(N489="základní",J489,0)</f>
        <v>0</v>
      </c>
      <c r="BF489" s="131">
        <f>IF(N489="snížená",J489,0)</f>
        <v>0</v>
      </c>
      <c r="BG489" s="131">
        <f>IF(N489="zákl. přenesená",J489,0)</f>
        <v>0</v>
      </c>
      <c r="BH489" s="131">
        <f>IF(N489="sníž. přenesená",J489,0)</f>
        <v>0</v>
      </c>
      <c r="BI489" s="131">
        <f>IF(N489="nulová",J489,0)</f>
        <v>0</v>
      </c>
      <c r="BJ489" s="19" t="s">
        <v>76</v>
      </c>
      <c r="BK489" s="131">
        <f>ROUND(I489*H489,2)</f>
        <v>0</v>
      </c>
      <c r="BL489" s="19" t="s">
        <v>323</v>
      </c>
      <c r="BM489" s="130" t="s">
        <v>3275</v>
      </c>
    </row>
    <row r="490" spans="1:47" s="2" customFormat="1" ht="12">
      <c r="A490" s="273"/>
      <c r="B490" s="276"/>
      <c r="C490" s="273"/>
      <c r="D490" s="304" t="s">
        <v>177</v>
      </c>
      <c r="E490" s="273"/>
      <c r="F490" s="305" t="s">
        <v>2953</v>
      </c>
      <c r="G490" s="273"/>
      <c r="H490" s="273"/>
      <c r="I490" s="263"/>
      <c r="J490" s="273"/>
      <c r="K490" s="273"/>
      <c r="L490" s="32"/>
      <c r="M490" s="132"/>
      <c r="N490" s="133"/>
      <c r="O490" s="50"/>
      <c r="P490" s="50"/>
      <c r="Q490" s="50"/>
      <c r="R490" s="50"/>
      <c r="S490" s="50"/>
      <c r="T490" s="51"/>
      <c r="U490" s="31"/>
      <c r="V490" s="31"/>
      <c r="W490" s="31"/>
      <c r="X490" s="31"/>
      <c r="Y490" s="31"/>
      <c r="Z490" s="31"/>
      <c r="AA490" s="31"/>
      <c r="AB490" s="31"/>
      <c r="AC490" s="31"/>
      <c r="AD490" s="31"/>
      <c r="AE490" s="31"/>
      <c r="AT490" s="19" t="s">
        <v>177</v>
      </c>
      <c r="AU490" s="19" t="s">
        <v>78</v>
      </c>
    </row>
    <row r="491" spans="1:63" s="12" customFormat="1" ht="22.9" customHeight="1">
      <c r="A491" s="291"/>
      <c r="B491" s="292"/>
      <c r="C491" s="291"/>
      <c r="D491" s="293" t="s">
        <v>67</v>
      </c>
      <c r="E491" s="296" t="s">
        <v>2018</v>
      </c>
      <c r="F491" s="296" t="s">
        <v>2019</v>
      </c>
      <c r="G491" s="291"/>
      <c r="H491" s="291"/>
      <c r="I491" s="271"/>
      <c r="J491" s="297">
        <f>BK491</f>
        <v>0</v>
      </c>
      <c r="K491" s="291"/>
      <c r="L491" s="118"/>
      <c r="M491" s="120"/>
      <c r="N491" s="121"/>
      <c r="O491" s="121"/>
      <c r="P491" s="122">
        <f>SUM(P492:P521)</f>
        <v>44.92930199999999</v>
      </c>
      <c r="Q491" s="121"/>
      <c r="R491" s="122">
        <f>SUM(R492:R521)</f>
        <v>0.31128206</v>
      </c>
      <c r="S491" s="121"/>
      <c r="T491" s="123">
        <f>SUM(T492:T521)</f>
        <v>0.06555136</v>
      </c>
      <c r="AR491" s="119" t="s">
        <v>78</v>
      </c>
      <c r="AT491" s="124" t="s">
        <v>67</v>
      </c>
      <c r="AU491" s="124" t="s">
        <v>76</v>
      </c>
      <c r="AY491" s="119" t="s">
        <v>168</v>
      </c>
      <c r="BK491" s="125">
        <f>SUM(BK492:BK521)</f>
        <v>0</v>
      </c>
    </row>
    <row r="492" spans="1:65" s="2" customFormat="1" ht="16.5" customHeight="1">
      <c r="A492" s="273"/>
      <c r="B492" s="276"/>
      <c r="C492" s="298" t="s">
        <v>814</v>
      </c>
      <c r="D492" s="298" t="s">
        <v>170</v>
      </c>
      <c r="E492" s="299" t="s">
        <v>3276</v>
      </c>
      <c r="F492" s="300" t="s">
        <v>3277</v>
      </c>
      <c r="G492" s="301" t="s">
        <v>263</v>
      </c>
      <c r="H492" s="302">
        <v>211.456</v>
      </c>
      <c r="I492" s="266"/>
      <c r="J492" s="303">
        <f>ROUND(I492*H492,2)</f>
        <v>0</v>
      </c>
      <c r="K492" s="300" t="s">
        <v>174</v>
      </c>
      <c r="L492" s="32"/>
      <c r="M492" s="126" t="s">
        <v>3</v>
      </c>
      <c r="N492" s="127" t="s">
        <v>39</v>
      </c>
      <c r="O492" s="128">
        <v>0.074</v>
      </c>
      <c r="P492" s="128">
        <f>O492*H492</f>
        <v>15.647743999999998</v>
      </c>
      <c r="Q492" s="128">
        <v>0.001</v>
      </c>
      <c r="R492" s="128">
        <f>Q492*H492</f>
        <v>0.211456</v>
      </c>
      <c r="S492" s="128">
        <v>0.00031</v>
      </c>
      <c r="T492" s="129">
        <f>S492*H492</f>
        <v>0.06555136</v>
      </c>
      <c r="U492" s="31"/>
      <c r="V492" s="31"/>
      <c r="W492" s="31"/>
      <c r="X492" s="31"/>
      <c r="Y492" s="31"/>
      <c r="Z492" s="31"/>
      <c r="AA492" s="31"/>
      <c r="AB492" s="31"/>
      <c r="AC492" s="31"/>
      <c r="AD492" s="31"/>
      <c r="AE492" s="31"/>
      <c r="AR492" s="130" t="s">
        <v>323</v>
      </c>
      <c r="AT492" s="130" t="s">
        <v>170</v>
      </c>
      <c r="AU492" s="130" t="s">
        <v>78</v>
      </c>
      <c r="AY492" s="19" t="s">
        <v>168</v>
      </c>
      <c r="BE492" s="131">
        <f>IF(N492="základní",J492,0)</f>
        <v>0</v>
      </c>
      <c r="BF492" s="131">
        <f>IF(N492="snížená",J492,0)</f>
        <v>0</v>
      </c>
      <c r="BG492" s="131">
        <f>IF(N492="zákl. přenesená",J492,0)</f>
        <v>0</v>
      </c>
      <c r="BH492" s="131">
        <f>IF(N492="sníž. přenesená",J492,0)</f>
        <v>0</v>
      </c>
      <c r="BI492" s="131">
        <f>IF(N492="nulová",J492,0)</f>
        <v>0</v>
      </c>
      <c r="BJ492" s="19" t="s">
        <v>76</v>
      </c>
      <c r="BK492" s="131">
        <f>ROUND(I492*H492,2)</f>
        <v>0</v>
      </c>
      <c r="BL492" s="19" t="s">
        <v>323</v>
      </c>
      <c r="BM492" s="130" t="s">
        <v>3278</v>
      </c>
    </row>
    <row r="493" spans="1:47" s="2" customFormat="1" ht="12">
      <c r="A493" s="273"/>
      <c r="B493" s="276"/>
      <c r="C493" s="273"/>
      <c r="D493" s="304" t="s">
        <v>177</v>
      </c>
      <c r="E493" s="273"/>
      <c r="F493" s="305" t="s">
        <v>3279</v>
      </c>
      <c r="G493" s="273"/>
      <c r="H493" s="273"/>
      <c r="I493" s="263"/>
      <c r="J493" s="273"/>
      <c r="K493" s="273"/>
      <c r="L493" s="32"/>
      <c r="M493" s="132"/>
      <c r="N493" s="133"/>
      <c r="O493" s="50"/>
      <c r="P493" s="50"/>
      <c r="Q493" s="50"/>
      <c r="R493" s="50"/>
      <c r="S493" s="50"/>
      <c r="T493" s="51"/>
      <c r="U493" s="31"/>
      <c r="V493" s="31"/>
      <c r="W493" s="31"/>
      <c r="X493" s="31"/>
      <c r="Y493" s="31"/>
      <c r="Z493" s="31"/>
      <c r="AA493" s="31"/>
      <c r="AB493" s="31"/>
      <c r="AC493" s="31"/>
      <c r="AD493" s="31"/>
      <c r="AE493" s="31"/>
      <c r="AT493" s="19" t="s">
        <v>177</v>
      </c>
      <c r="AU493" s="19" t="s">
        <v>78</v>
      </c>
    </row>
    <row r="494" spans="1:51" s="13" customFormat="1" ht="12">
      <c r="A494" s="306"/>
      <c r="B494" s="307"/>
      <c r="C494" s="306"/>
      <c r="D494" s="308" t="s">
        <v>179</v>
      </c>
      <c r="E494" s="309" t="s">
        <v>3</v>
      </c>
      <c r="F494" s="310" t="s">
        <v>1136</v>
      </c>
      <c r="G494" s="306"/>
      <c r="H494" s="309" t="s">
        <v>3</v>
      </c>
      <c r="I494" s="267"/>
      <c r="J494" s="306"/>
      <c r="K494" s="306"/>
      <c r="L494" s="134"/>
      <c r="M494" s="136"/>
      <c r="N494" s="137"/>
      <c r="O494" s="137"/>
      <c r="P494" s="137"/>
      <c r="Q494" s="137"/>
      <c r="R494" s="137"/>
      <c r="S494" s="137"/>
      <c r="T494" s="138"/>
      <c r="AT494" s="135" t="s">
        <v>179</v>
      </c>
      <c r="AU494" s="135" t="s">
        <v>78</v>
      </c>
      <c r="AV494" s="13" t="s">
        <v>76</v>
      </c>
      <c r="AW494" s="13" t="s">
        <v>30</v>
      </c>
      <c r="AX494" s="13" t="s">
        <v>68</v>
      </c>
      <c r="AY494" s="135" t="s">
        <v>168</v>
      </c>
    </row>
    <row r="495" spans="1:51" s="13" customFormat="1" ht="12">
      <c r="A495" s="306"/>
      <c r="B495" s="307"/>
      <c r="C495" s="306"/>
      <c r="D495" s="308" t="s">
        <v>179</v>
      </c>
      <c r="E495" s="309" t="s">
        <v>3</v>
      </c>
      <c r="F495" s="310" t="s">
        <v>3074</v>
      </c>
      <c r="G495" s="306"/>
      <c r="H495" s="309" t="s">
        <v>3</v>
      </c>
      <c r="I495" s="267"/>
      <c r="J495" s="306"/>
      <c r="K495" s="306"/>
      <c r="L495" s="134"/>
      <c r="M495" s="136"/>
      <c r="N495" s="137"/>
      <c r="O495" s="137"/>
      <c r="P495" s="137"/>
      <c r="Q495" s="137"/>
      <c r="R495" s="137"/>
      <c r="S495" s="137"/>
      <c r="T495" s="138"/>
      <c r="AT495" s="135" t="s">
        <v>179</v>
      </c>
      <c r="AU495" s="135" t="s">
        <v>78</v>
      </c>
      <c r="AV495" s="13" t="s">
        <v>76</v>
      </c>
      <c r="AW495" s="13" t="s">
        <v>30</v>
      </c>
      <c r="AX495" s="13" t="s">
        <v>68</v>
      </c>
      <c r="AY495" s="135" t="s">
        <v>168</v>
      </c>
    </row>
    <row r="496" spans="1:51" s="14" customFormat="1" ht="12">
      <c r="A496" s="311"/>
      <c r="B496" s="312"/>
      <c r="C496" s="311"/>
      <c r="D496" s="308" t="s">
        <v>179</v>
      </c>
      <c r="E496" s="313" t="s">
        <v>3</v>
      </c>
      <c r="F496" s="314" t="s">
        <v>3280</v>
      </c>
      <c r="G496" s="311"/>
      <c r="H496" s="315">
        <v>27.205</v>
      </c>
      <c r="I496" s="268"/>
      <c r="J496" s="311"/>
      <c r="K496" s="311"/>
      <c r="L496" s="139"/>
      <c r="M496" s="141"/>
      <c r="N496" s="142"/>
      <c r="O496" s="142"/>
      <c r="P496" s="142"/>
      <c r="Q496" s="142"/>
      <c r="R496" s="142"/>
      <c r="S496" s="142"/>
      <c r="T496" s="143"/>
      <c r="AT496" s="140" t="s">
        <v>179</v>
      </c>
      <c r="AU496" s="140" t="s">
        <v>78</v>
      </c>
      <c r="AV496" s="14" t="s">
        <v>78</v>
      </c>
      <c r="AW496" s="14" t="s">
        <v>30</v>
      </c>
      <c r="AX496" s="14" t="s">
        <v>68</v>
      </c>
      <c r="AY496" s="140" t="s">
        <v>168</v>
      </c>
    </row>
    <row r="497" spans="1:51" s="14" customFormat="1" ht="12">
      <c r="A497" s="311"/>
      <c r="B497" s="312"/>
      <c r="C497" s="311"/>
      <c r="D497" s="308" t="s">
        <v>179</v>
      </c>
      <c r="E497" s="313" t="s">
        <v>3</v>
      </c>
      <c r="F497" s="314" t="s">
        <v>3075</v>
      </c>
      <c r="G497" s="311"/>
      <c r="H497" s="315">
        <v>59.717</v>
      </c>
      <c r="I497" s="268"/>
      <c r="J497" s="311"/>
      <c r="K497" s="311"/>
      <c r="L497" s="139"/>
      <c r="M497" s="141"/>
      <c r="N497" s="142"/>
      <c r="O497" s="142"/>
      <c r="P497" s="142"/>
      <c r="Q497" s="142"/>
      <c r="R497" s="142"/>
      <c r="S497" s="142"/>
      <c r="T497" s="143"/>
      <c r="AT497" s="140" t="s">
        <v>179</v>
      </c>
      <c r="AU497" s="140" t="s">
        <v>78</v>
      </c>
      <c r="AV497" s="14" t="s">
        <v>78</v>
      </c>
      <c r="AW497" s="14" t="s">
        <v>30</v>
      </c>
      <c r="AX497" s="14" t="s">
        <v>68</v>
      </c>
      <c r="AY497" s="140" t="s">
        <v>168</v>
      </c>
    </row>
    <row r="498" spans="1:51" s="13" customFormat="1" ht="12">
      <c r="A498" s="306"/>
      <c r="B498" s="307"/>
      <c r="C498" s="306"/>
      <c r="D498" s="308" t="s">
        <v>179</v>
      </c>
      <c r="E498" s="309" t="s">
        <v>3</v>
      </c>
      <c r="F498" s="310" t="s">
        <v>3128</v>
      </c>
      <c r="G498" s="306"/>
      <c r="H498" s="309" t="s">
        <v>3</v>
      </c>
      <c r="I498" s="267"/>
      <c r="J498" s="306"/>
      <c r="K498" s="306"/>
      <c r="L498" s="134"/>
      <c r="M498" s="136"/>
      <c r="N498" s="137"/>
      <c r="O498" s="137"/>
      <c r="P498" s="137"/>
      <c r="Q498" s="137"/>
      <c r="R498" s="137"/>
      <c r="S498" s="137"/>
      <c r="T498" s="138"/>
      <c r="AT498" s="135" t="s">
        <v>179</v>
      </c>
      <c r="AU498" s="135" t="s">
        <v>78</v>
      </c>
      <c r="AV498" s="13" t="s">
        <v>76</v>
      </c>
      <c r="AW498" s="13" t="s">
        <v>30</v>
      </c>
      <c r="AX498" s="13" t="s">
        <v>68</v>
      </c>
      <c r="AY498" s="135" t="s">
        <v>168</v>
      </c>
    </row>
    <row r="499" spans="1:51" s="14" customFormat="1" ht="12">
      <c r="A499" s="311"/>
      <c r="B499" s="312"/>
      <c r="C499" s="311"/>
      <c r="D499" s="308" t="s">
        <v>179</v>
      </c>
      <c r="E499" s="313" t="s">
        <v>3</v>
      </c>
      <c r="F499" s="314" t="s">
        <v>3281</v>
      </c>
      <c r="G499" s="311"/>
      <c r="H499" s="315">
        <v>47.8</v>
      </c>
      <c r="I499" s="268"/>
      <c r="J499" s="311"/>
      <c r="K499" s="311"/>
      <c r="L499" s="139"/>
      <c r="M499" s="141"/>
      <c r="N499" s="142"/>
      <c r="O499" s="142"/>
      <c r="P499" s="142"/>
      <c r="Q499" s="142"/>
      <c r="R499" s="142"/>
      <c r="S499" s="142"/>
      <c r="T499" s="143"/>
      <c r="AT499" s="140" t="s">
        <v>179</v>
      </c>
      <c r="AU499" s="140" t="s">
        <v>78</v>
      </c>
      <c r="AV499" s="14" t="s">
        <v>78</v>
      </c>
      <c r="AW499" s="14" t="s">
        <v>30</v>
      </c>
      <c r="AX499" s="14" t="s">
        <v>68</v>
      </c>
      <c r="AY499" s="140" t="s">
        <v>168</v>
      </c>
    </row>
    <row r="500" spans="1:51" s="14" customFormat="1" ht="12">
      <c r="A500" s="311"/>
      <c r="B500" s="312"/>
      <c r="C500" s="311"/>
      <c r="D500" s="308" t="s">
        <v>179</v>
      </c>
      <c r="E500" s="313" t="s">
        <v>3</v>
      </c>
      <c r="F500" s="314" t="s">
        <v>3282</v>
      </c>
      <c r="G500" s="311"/>
      <c r="H500" s="315">
        <v>76.734</v>
      </c>
      <c r="I500" s="268"/>
      <c r="J500" s="311"/>
      <c r="K500" s="311"/>
      <c r="L500" s="139"/>
      <c r="M500" s="141"/>
      <c r="N500" s="142"/>
      <c r="O500" s="142"/>
      <c r="P500" s="142"/>
      <c r="Q500" s="142"/>
      <c r="R500" s="142"/>
      <c r="S500" s="142"/>
      <c r="T500" s="143"/>
      <c r="AT500" s="140" t="s">
        <v>179</v>
      </c>
      <c r="AU500" s="140" t="s">
        <v>78</v>
      </c>
      <c r="AV500" s="14" t="s">
        <v>78</v>
      </c>
      <c r="AW500" s="14" t="s">
        <v>30</v>
      </c>
      <c r="AX500" s="14" t="s">
        <v>68</v>
      </c>
      <c r="AY500" s="140" t="s">
        <v>168</v>
      </c>
    </row>
    <row r="501" spans="1:51" s="15" customFormat="1" ht="12">
      <c r="A501" s="316"/>
      <c r="B501" s="317"/>
      <c r="C501" s="316"/>
      <c r="D501" s="308" t="s">
        <v>179</v>
      </c>
      <c r="E501" s="318" t="s">
        <v>3</v>
      </c>
      <c r="F501" s="319" t="s">
        <v>186</v>
      </c>
      <c r="G501" s="316"/>
      <c r="H501" s="320">
        <v>211.456</v>
      </c>
      <c r="I501" s="269"/>
      <c r="J501" s="316"/>
      <c r="K501" s="316"/>
      <c r="L501" s="144"/>
      <c r="M501" s="146"/>
      <c r="N501" s="147"/>
      <c r="O501" s="147"/>
      <c r="P501" s="147"/>
      <c r="Q501" s="147"/>
      <c r="R501" s="147"/>
      <c r="S501" s="147"/>
      <c r="T501" s="148"/>
      <c r="AT501" s="145" t="s">
        <v>179</v>
      </c>
      <c r="AU501" s="145" t="s">
        <v>78</v>
      </c>
      <c r="AV501" s="15" t="s">
        <v>175</v>
      </c>
      <c r="AW501" s="15" t="s">
        <v>30</v>
      </c>
      <c r="AX501" s="15" t="s">
        <v>76</v>
      </c>
      <c r="AY501" s="145" t="s">
        <v>168</v>
      </c>
    </row>
    <row r="502" spans="1:65" s="2" customFormat="1" ht="16.5" customHeight="1">
      <c r="A502" s="273"/>
      <c r="B502" s="276"/>
      <c r="C502" s="298" t="s">
        <v>821</v>
      </c>
      <c r="D502" s="298" t="s">
        <v>170</v>
      </c>
      <c r="E502" s="299" t="s">
        <v>3283</v>
      </c>
      <c r="F502" s="300" t="s">
        <v>3284</v>
      </c>
      <c r="G502" s="301" t="s">
        <v>263</v>
      </c>
      <c r="H502" s="302">
        <v>213.734</v>
      </c>
      <c r="I502" s="266"/>
      <c r="J502" s="303">
        <f>ROUND(I502*H502,2)</f>
        <v>0</v>
      </c>
      <c r="K502" s="300" t="s">
        <v>174</v>
      </c>
      <c r="L502" s="32"/>
      <c r="M502" s="126" t="s">
        <v>3</v>
      </c>
      <c r="N502" s="127" t="s">
        <v>39</v>
      </c>
      <c r="O502" s="128">
        <v>0.033</v>
      </c>
      <c r="P502" s="128">
        <f>O502*H502</f>
        <v>7.053222000000001</v>
      </c>
      <c r="Q502" s="128">
        <v>0.0002</v>
      </c>
      <c r="R502" s="128">
        <f>Q502*H502</f>
        <v>0.0427468</v>
      </c>
      <c r="S502" s="128">
        <v>0</v>
      </c>
      <c r="T502" s="129">
        <f>S502*H502</f>
        <v>0</v>
      </c>
      <c r="U502" s="31"/>
      <c r="V502" s="31"/>
      <c r="W502" s="31"/>
      <c r="X502" s="31"/>
      <c r="Y502" s="31"/>
      <c r="Z502" s="31"/>
      <c r="AA502" s="31"/>
      <c r="AB502" s="31"/>
      <c r="AC502" s="31"/>
      <c r="AD502" s="31"/>
      <c r="AE502" s="31"/>
      <c r="AR502" s="130" t="s">
        <v>323</v>
      </c>
      <c r="AT502" s="130" t="s">
        <v>170</v>
      </c>
      <c r="AU502" s="130" t="s">
        <v>78</v>
      </c>
      <c r="AY502" s="19" t="s">
        <v>168</v>
      </c>
      <c r="BE502" s="131">
        <f>IF(N502="základní",J502,0)</f>
        <v>0</v>
      </c>
      <c r="BF502" s="131">
        <f>IF(N502="snížená",J502,0)</f>
        <v>0</v>
      </c>
      <c r="BG502" s="131">
        <f>IF(N502="zákl. přenesená",J502,0)</f>
        <v>0</v>
      </c>
      <c r="BH502" s="131">
        <f>IF(N502="sníž. přenesená",J502,0)</f>
        <v>0</v>
      </c>
      <c r="BI502" s="131">
        <f>IF(N502="nulová",J502,0)</f>
        <v>0</v>
      </c>
      <c r="BJ502" s="19" t="s">
        <v>76</v>
      </c>
      <c r="BK502" s="131">
        <f>ROUND(I502*H502,2)</f>
        <v>0</v>
      </c>
      <c r="BL502" s="19" t="s">
        <v>323</v>
      </c>
      <c r="BM502" s="130" t="s">
        <v>3285</v>
      </c>
    </row>
    <row r="503" spans="1:47" s="2" customFormat="1" ht="12">
      <c r="A503" s="273"/>
      <c r="B503" s="276"/>
      <c r="C503" s="273"/>
      <c r="D503" s="304" t="s">
        <v>177</v>
      </c>
      <c r="E503" s="273"/>
      <c r="F503" s="305" t="s">
        <v>3286</v>
      </c>
      <c r="G503" s="273"/>
      <c r="H503" s="273"/>
      <c r="I503" s="263"/>
      <c r="J503" s="273"/>
      <c r="K503" s="273"/>
      <c r="L503" s="32"/>
      <c r="M503" s="132"/>
      <c r="N503" s="133"/>
      <c r="O503" s="50"/>
      <c r="P503" s="50"/>
      <c r="Q503" s="50"/>
      <c r="R503" s="50"/>
      <c r="S503" s="50"/>
      <c r="T503" s="51"/>
      <c r="U503" s="31"/>
      <c r="V503" s="31"/>
      <c r="W503" s="31"/>
      <c r="X503" s="31"/>
      <c r="Y503" s="31"/>
      <c r="Z503" s="31"/>
      <c r="AA503" s="31"/>
      <c r="AB503" s="31"/>
      <c r="AC503" s="31"/>
      <c r="AD503" s="31"/>
      <c r="AE503" s="31"/>
      <c r="AT503" s="19" t="s">
        <v>177</v>
      </c>
      <c r="AU503" s="19" t="s">
        <v>78</v>
      </c>
    </row>
    <row r="504" spans="1:65" s="2" customFormat="1" ht="24.2" customHeight="1">
      <c r="A504" s="273"/>
      <c r="B504" s="276"/>
      <c r="C504" s="298" t="s">
        <v>829</v>
      </c>
      <c r="D504" s="298" t="s">
        <v>170</v>
      </c>
      <c r="E504" s="299" t="s">
        <v>2021</v>
      </c>
      <c r="F504" s="300" t="s">
        <v>2022</v>
      </c>
      <c r="G504" s="301" t="s">
        <v>263</v>
      </c>
      <c r="H504" s="302">
        <v>213.734</v>
      </c>
      <c r="I504" s="266"/>
      <c r="J504" s="303">
        <f>ROUND(I504*H504,2)</f>
        <v>0</v>
      </c>
      <c r="K504" s="300" t="s">
        <v>174</v>
      </c>
      <c r="L504" s="32"/>
      <c r="M504" s="126" t="s">
        <v>3</v>
      </c>
      <c r="N504" s="127" t="s">
        <v>39</v>
      </c>
      <c r="O504" s="128">
        <v>0.104</v>
      </c>
      <c r="P504" s="128">
        <f>O504*H504</f>
        <v>22.228336</v>
      </c>
      <c r="Q504" s="128">
        <v>0.00026</v>
      </c>
      <c r="R504" s="128">
        <f>Q504*H504</f>
        <v>0.055570839999999996</v>
      </c>
      <c r="S504" s="128">
        <v>0</v>
      </c>
      <c r="T504" s="129">
        <f>S504*H504</f>
        <v>0</v>
      </c>
      <c r="U504" s="31"/>
      <c r="V504" s="31"/>
      <c r="W504" s="31"/>
      <c r="X504" s="31"/>
      <c r="Y504" s="31"/>
      <c r="Z504" s="31"/>
      <c r="AA504" s="31"/>
      <c r="AB504" s="31"/>
      <c r="AC504" s="31"/>
      <c r="AD504" s="31"/>
      <c r="AE504" s="31"/>
      <c r="AR504" s="130" t="s">
        <v>323</v>
      </c>
      <c r="AT504" s="130" t="s">
        <v>170</v>
      </c>
      <c r="AU504" s="130" t="s">
        <v>78</v>
      </c>
      <c r="AY504" s="19" t="s">
        <v>168</v>
      </c>
      <c r="BE504" s="131">
        <f>IF(N504="základní",J504,0)</f>
        <v>0</v>
      </c>
      <c r="BF504" s="131">
        <f>IF(N504="snížená",J504,0)</f>
        <v>0</v>
      </c>
      <c r="BG504" s="131">
        <f>IF(N504="zákl. přenesená",J504,0)</f>
        <v>0</v>
      </c>
      <c r="BH504" s="131">
        <f>IF(N504="sníž. přenesená",J504,0)</f>
        <v>0</v>
      </c>
      <c r="BI504" s="131">
        <f>IF(N504="nulová",J504,0)</f>
        <v>0</v>
      </c>
      <c r="BJ504" s="19" t="s">
        <v>76</v>
      </c>
      <c r="BK504" s="131">
        <f>ROUND(I504*H504,2)</f>
        <v>0</v>
      </c>
      <c r="BL504" s="19" t="s">
        <v>323</v>
      </c>
      <c r="BM504" s="130" t="s">
        <v>3287</v>
      </c>
    </row>
    <row r="505" spans="1:47" s="2" customFormat="1" ht="12">
      <c r="A505" s="273"/>
      <c r="B505" s="276"/>
      <c r="C505" s="273"/>
      <c r="D505" s="304" t="s">
        <v>177</v>
      </c>
      <c r="E505" s="273"/>
      <c r="F505" s="305" t="s">
        <v>2024</v>
      </c>
      <c r="G505" s="273"/>
      <c r="H505" s="273"/>
      <c r="I505" s="263"/>
      <c r="J505" s="273"/>
      <c r="K505" s="273"/>
      <c r="L505" s="32"/>
      <c r="M505" s="132"/>
      <c r="N505" s="133"/>
      <c r="O505" s="50"/>
      <c r="P505" s="50"/>
      <c r="Q505" s="50"/>
      <c r="R505" s="50"/>
      <c r="S505" s="50"/>
      <c r="T505" s="51"/>
      <c r="U505" s="31"/>
      <c r="V505" s="31"/>
      <c r="W505" s="31"/>
      <c r="X505" s="31"/>
      <c r="Y505" s="31"/>
      <c r="Z505" s="31"/>
      <c r="AA505" s="31"/>
      <c r="AB505" s="31"/>
      <c r="AC505" s="31"/>
      <c r="AD505" s="31"/>
      <c r="AE505" s="31"/>
      <c r="AT505" s="19" t="s">
        <v>177</v>
      </c>
      <c r="AU505" s="19" t="s">
        <v>78</v>
      </c>
    </row>
    <row r="506" spans="1:51" s="13" customFormat="1" ht="12">
      <c r="A506" s="306"/>
      <c r="B506" s="307"/>
      <c r="C506" s="306"/>
      <c r="D506" s="308" t="s">
        <v>179</v>
      </c>
      <c r="E506" s="309" t="s">
        <v>3</v>
      </c>
      <c r="F506" s="310" t="s">
        <v>1136</v>
      </c>
      <c r="G506" s="306"/>
      <c r="H506" s="309" t="s">
        <v>3</v>
      </c>
      <c r="I506" s="267"/>
      <c r="J506" s="306"/>
      <c r="K506" s="306"/>
      <c r="L506" s="134"/>
      <c r="M506" s="136"/>
      <c r="N506" s="137"/>
      <c r="O506" s="137"/>
      <c r="P506" s="137"/>
      <c r="Q506" s="137"/>
      <c r="R506" s="137"/>
      <c r="S506" s="137"/>
      <c r="T506" s="138"/>
      <c r="AT506" s="135" t="s">
        <v>179</v>
      </c>
      <c r="AU506" s="135" t="s">
        <v>78</v>
      </c>
      <c r="AV506" s="13" t="s">
        <v>76</v>
      </c>
      <c r="AW506" s="13" t="s">
        <v>30</v>
      </c>
      <c r="AX506" s="13" t="s">
        <v>68</v>
      </c>
      <c r="AY506" s="135" t="s">
        <v>168</v>
      </c>
    </row>
    <row r="507" spans="1:51" s="13" customFormat="1" ht="12">
      <c r="A507" s="306"/>
      <c r="B507" s="307"/>
      <c r="C507" s="306"/>
      <c r="D507" s="308" t="s">
        <v>179</v>
      </c>
      <c r="E507" s="309" t="s">
        <v>3</v>
      </c>
      <c r="F507" s="310" t="s">
        <v>3074</v>
      </c>
      <c r="G507" s="306"/>
      <c r="H507" s="309" t="s">
        <v>3</v>
      </c>
      <c r="I507" s="267"/>
      <c r="J507" s="306"/>
      <c r="K507" s="306"/>
      <c r="L507" s="134"/>
      <c r="M507" s="136"/>
      <c r="N507" s="137"/>
      <c r="O507" s="137"/>
      <c r="P507" s="137"/>
      <c r="Q507" s="137"/>
      <c r="R507" s="137"/>
      <c r="S507" s="137"/>
      <c r="T507" s="138"/>
      <c r="AT507" s="135" t="s">
        <v>179</v>
      </c>
      <c r="AU507" s="135" t="s">
        <v>78</v>
      </c>
      <c r="AV507" s="13" t="s">
        <v>76</v>
      </c>
      <c r="AW507" s="13" t="s">
        <v>30</v>
      </c>
      <c r="AX507" s="13" t="s">
        <v>68</v>
      </c>
      <c r="AY507" s="135" t="s">
        <v>168</v>
      </c>
    </row>
    <row r="508" spans="1:51" s="14" customFormat="1" ht="12">
      <c r="A508" s="311"/>
      <c r="B508" s="312"/>
      <c r="C508" s="311"/>
      <c r="D508" s="308" t="s">
        <v>179</v>
      </c>
      <c r="E508" s="313" t="s">
        <v>3</v>
      </c>
      <c r="F508" s="314" t="s">
        <v>3288</v>
      </c>
      <c r="G508" s="311"/>
      <c r="H508" s="315">
        <v>27.1</v>
      </c>
      <c r="I508" s="268"/>
      <c r="J508" s="311"/>
      <c r="K508" s="311"/>
      <c r="L508" s="139"/>
      <c r="M508" s="141"/>
      <c r="N508" s="142"/>
      <c r="O508" s="142"/>
      <c r="P508" s="142"/>
      <c r="Q508" s="142"/>
      <c r="R508" s="142"/>
      <c r="S508" s="142"/>
      <c r="T508" s="143"/>
      <c r="AT508" s="140" t="s">
        <v>179</v>
      </c>
      <c r="AU508" s="140" t="s">
        <v>78</v>
      </c>
      <c r="AV508" s="14" t="s">
        <v>78</v>
      </c>
      <c r="AW508" s="14" t="s">
        <v>30</v>
      </c>
      <c r="AX508" s="14" t="s">
        <v>68</v>
      </c>
      <c r="AY508" s="140" t="s">
        <v>168</v>
      </c>
    </row>
    <row r="509" spans="1:51" s="14" customFormat="1" ht="12">
      <c r="A509" s="311"/>
      <c r="B509" s="312"/>
      <c r="C509" s="311"/>
      <c r="D509" s="308" t="s">
        <v>179</v>
      </c>
      <c r="E509" s="313" t="s">
        <v>3</v>
      </c>
      <c r="F509" s="314" t="s">
        <v>3289</v>
      </c>
      <c r="G509" s="311"/>
      <c r="H509" s="315">
        <v>63.413</v>
      </c>
      <c r="I509" s="268"/>
      <c r="J509" s="311"/>
      <c r="K509" s="311"/>
      <c r="L509" s="139"/>
      <c r="M509" s="141"/>
      <c r="N509" s="142"/>
      <c r="O509" s="142"/>
      <c r="P509" s="142"/>
      <c r="Q509" s="142"/>
      <c r="R509" s="142"/>
      <c r="S509" s="142"/>
      <c r="T509" s="143"/>
      <c r="AT509" s="140" t="s">
        <v>179</v>
      </c>
      <c r="AU509" s="140" t="s">
        <v>78</v>
      </c>
      <c r="AV509" s="14" t="s">
        <v>78</v>
      </c>
      <c r="AW509" s="14" t="s">
        <v>30</v>
      </c>
      <c r="AX509" s="14" t="s">
        <v>68</v>
      </c>
      <c r="AY509" s="140" t="s">
        <v>168</v>
      </c>
    </row>
    <row r="510" spans="1:51" s="13" customFormat="1" ht="12">
      <c r="A510" s="306"/>
      <c r="B510" s="307"/>
      <c r="C510" s="306"/>
      <c r="D510" s="308" t="s">
        <v>179</v>
      </c>
      <c r="E510" s="309" t="s">
        <v>3</v>
      </c>
      <c r="F510" s="310" t="s">
        <v>3128</v>
      </c>
      <c r="G510" s="306"/>
      <c r="H510" s="309" t="s">
        <v>3</v>
      </c>
      <c r="I510" s="267"/>
      <c r="J510" s="306"/>
      <c r="K510" s="306"/>
      <c r="L510" s="134"/>
      <c r="M510" s="136"/>
      <c r="N510" s="137"/>
      <c r="O510" s="137"/>
      <c r="P510" s="137"/>
      <c r="Q510" s="137"/>
      <c r="R510" s="137"/>
      <c r="S510" s="137"/>
      <c r="T510" s="138"/>
      <c r="AT510" s="135" t="s">
        <v>179</v>
      </c>
      <c r="AU510" s="135" t="s">
        <v>78</v>
      </c>
      <c r="AV510" s="13" t="s">
        <v>76</v>
      </c>
      <c r="AW510" s="13" t="s">
        <v>30</v>
      </c>
      <c r="AX510" s="13" t="s">
        <v>68</v>
      </c>
      <c r="AY510" s="135" t="s">
        <v>168</v>
      </c>
    </row>
    <row r="511" spans="1:51" s="14" customFormat="1" ht="12">
      <c r="A511" s="311"/>
      <c r="B511" s="312"/>
      <c r="C511" s="311"/>
      <c r="D511" s="308" t="s">
        <v>179</v>
      </c>
      <c r="E511" s="313" t="s">
        <v>3</v>
      </c>
      <c r="F511" s="314" t="s">
        <v>3281</v>
      </c>
      <c r="G511" s="311"/>
      <c r="H511" s="315">
        <v>47.8</v>
      </c>
      <c r="I511" s="268"/>
      <c r="J511" s="311"/>
      <c r="K511" s="311"/>
      <c r="L511" s="139"/>
      <c r="M511" s="141"/>
      <c r="N511" s="142"/>
      <c r="O511" s="142"/>
      <c r="P511" s="142"/>
      <c r="Q511" s="142"/>
      <c r="R511" s="142"/>
      <c r="S511" s="142"/>
      <c r="T511" s="143"/>
      <c r="AT511" s="140" t="s">
        <v>179</v>
      </c>
      <c r="AU511" s="140" t="s">
        <v>78</v>
      </c>
      <c r="AV511" s="14" t="s">
        <v>78</v>
      </c>
      <c r="AW511" s="14" t="s">
        <v>30</v>
      </c>
      <c r="AX511" s="14" t="s">
        <v>68</v>
      </c>
      <c r="AY511" s="140" t="s">
        <v>168</v>
      </c>
    </row>
    <row r="512" spans="1:51" s="14" customFormat="1" ht="12">
      <c r="A512" s="311"/>
      <c r="B512" s="312"/>
      <c r="C512" s="311"/>
      <c r="D512" s="308" t="s">
        <v>179</v>
      </c>
      <c r="E512" s="313" t="s">
        <v>3</v>
      </c>
      <c r="F512" s="314" t="s">
        <v>3282</v>
      </c>
      <c r="G512" s="311"/>
      <c r="H512" s="315">
        <v>76.734</v>
      </c>
      <c r="I512" s="268"/>
      <c r="J512" s="311"/>
      <c r="K512" s="311"/>
      <c r="L512" s="139"/>
      <c r="M512" s="141"/>
      <c r="N512" s="142"/>
      <c r="O512" s="142"/>
      <c r="P512" s="142"/>
      <c r="Q512" s="142"/>
      <c r="R512" s="142"/>
      <c r="S512" s="142"/>
      <c r="T512" s="143"/>
      <c r="AT512" s="140" t="s">
        <v>179</v>
      </c>
      <c r="AU512" s="140" t="s">
        <v>78</v>
      </c>
      <c r="AV512" s="14" t="s">
        <v>78</v>
      </c>
      <c r="AW512" s="14" t="s">
        <v>30</v>
      </c>
      <c r="AX512" s="14" t="s">
        <v>68</v>
      </c>
      <c r="AY512" s="140" t="s">
        <v>168</v>
      </c>
    </row>
    <row r="513" spans="1:51" s="14" customFormat="1" ht="12">
      <c r="A513" s="311"/>
      <c r="B513" s="312"/>
      <c r="C513" s="311"/>
      <c r="D513" s="308" t="s">
        <v>179</v>
      </c>
      <c r="E513" s="313" t="s">
        <v>3</v>
      </c>
      <c r="F513" s="314" t="s">
        <v>3290</v>
      </c>
      <c r="G513" s="311"/>
      <c r="H513" s="315">
        <v>-1.313</v>
      </c>
      <c r="I513" s="268"/>
      <c r="J513" s="311"/>
      <c r="K513" s="311"/>
      <c r="L513" s="139"/>
      <c r="M513" s="141"/>
      <c r="N513" s="142"/>
      <c r="O513" s="142"/>
      <c r="P513" s="142"/>
      <c r="Q513" s="142"/>
      <c r="R513" s="142"/>
      <c r="S513" s="142"/>
      <c r="T513" s="143"/>
      <c r="AT513" s="140" t="s">
        <v>179</v>
      </c>
      <c r="AU513" s="140" t="s">
        <v>78</v>
      </c>
      <c r="AV513" s="14" t="s">
        <v>78</v>
      </c>
      <c r="AW513" s="14" t="s">
        <v>30</v>
      </c>
      <c r="AX513" s="14" t="s">
        <v>68</v>
      </c>
      <c r="AY513" s="140" t="s">
        <v>168</v>
      </c>
    </row>
    <row r="514" spans="1:51" s="15" customFormat="1" ht="12">
      <c r="A514" s="316"/>
      <c r="B514" s="317"/>
      <c r="C514" s="316"/>
      <c r="D514" s="308" t="s">
        <v>179</v>
      </c>
      <c r="E514" s="318" t="s">
        <v>3</v>
      </c>
      <c r="F514" s="319" t="s">
        <v>186</v>
      </c>
      <c r="G514" s="316"/>
      <c r="H514" s="320">
        <v>213.734</v>
      </c>
      <c r="I514" s="269"/>
      <c r="J514" s="316"/>
      <c r="K514" s="316"/>
      <c r="L514" s="144"/>
      <c r="M514" s="146"/>
      <c r="N514" s="147"/>
      <c r="O514" s="147"/>
      <c r="P514" s="147"/>
      <c r="Q514" s="147"/>
      <c r="R514" s="147"/>
      <c r="S514" s="147"/>
      <c r="T514" s="148"/>
      <c r="AT514" s="145" t="s">
        <v>179</v>
      </c>
      <c r="AU514" s="145" t="s">
        <v>78</v>
      </c>
      <c r="AV514" s="15" t="s">
        <v>175</v>
      </c>
      <c r="AW514" s="15" t="s">
        <v>30</v>
      </c>
      <c r="AX514" s="15" t="s">
        <v>76</v>
      </c>
      <c r="AY514" s="145" t="s">
        <v>168</v>
      </c>
    </row>
    <row r="515" spans="1:65" s="2" customFormat="1" ht="24.2" customHeight="1">
      <c r="A515" s="273"/>
      <c r="B515" s="276"/>
      <c r="C515" s="298" t="s">
        <v>859</v>
      </c>
      <c r="D515" s="298" t="s">
        <v>170</v>
      </c>
      <c r="E515" s="299" t="s">
        <v>2040</v>
      </c>
      <c r="F515" s="300" t="s">
        <v>2041</v>
      </c>
      <c r="G515" s="301" t="s">
        <v>263</v>
      </c>
      <c r="H515" s="302">
        <v>75.421</v>
      </c>
      <c r="I515" s="266"/>
      <c r="J515" s="303">
        <f>ROUND(I515*H515,2)</f>
        <v>0</v>
      </c>
      <c r="K515" s="300" t="s">
        <v>174</v>
      </c>
      <c r="L515" s="32"/>
      <c r="M515" s="126" t="s">
        <v>3</v>
      </c>
      <c r="N515" s="127" t="s">
        <v>39</v>
      </c>
      <c r="O515" s="128">
        <v>0</v>
      </c>
      <c r="P515" s="128">
        <f>O515*H515</f>
        <v>0</v>
      </c>
      <c r="Q515" s="128">
        <v>2E-05</v>
      </c>
      <c r="R515" s="128">
        <f>Q515*H515</f>
        <v>0.0015084200000000003</v>
      </c>
      <c r="S515" s="128">
        <v>0</v>
      </c>
      <c r="T515" s="129">
        <f>S515*H515</f>
        <v>0</v>
      </c>
      <c r="U515" s="31"/>
      <c r="V515" s="31"/>
      <c r="W515" s="31"/>
      <c r="X515" s="31"/>
      <c r="Y515" s="31"/>
      <c r="Z515" s="31"/>
      <c r="AA515" s="31"/>
      <c r="AB515" s="31"/>
      <c r="AC515" s="31"/>
      <c r="AD515" s="31"/>
      <c r="AE515" s="31"/>
      <c r="AR515" s="130" t="s">
        <v>323</v>
      </c>
      <c r="AT515" s="130" t="s">
        <v>170</v>
      </c>
      <c r="AU515" s="130" t="s">
        <v>78</v>
      </c>
      <c r="AY515" s="19" t="s">
        <v>168</v>
      </c>
      <c r="BE515" s="131">
        <f>IF(N515="základní",J515,0)</f>
        <v>0</v>
      </c>
      <c r="BF515" s="131">
        <f>IF(N515="snížená",J515,0)</f>
        <v>0</v>
      </c>
      <c r="BG515" s="131">
        <f>IF(N515="zákl. přenesená",J515,0)</f>
        <v>0</v>
      </c>
      <c r="BH515" s="131">
        <f>IF(N515="sníž. přenesená",J515,0)</f>
        <v>0</v>
      </c>
      <c r="BI515" s="131">
        <f>IF(N515="nulová",J515,0)</f>
        <v>0</v>
      </c>
      <c r="BJ515" s="19" t="s">
        <v>76</v>
      </c>
      <c r="BK515" s="131">
        <f>ROUND(I515*H515,2)</f>
        <v>0</v>
      </c>
      <c r="BL515" s="19" t="s">
        <v>323</v>
      </c>
      <c r="BM515" s="130" t="s">
        <v>3291</v>
      </c>
    </row>
    <row r="516" spans="1:47" s="2" customFormat="1" ht="12">
      <c r="A516" s="273"/>
      <c r="B516" s="276"/>
      <c r="C516" s="273"/>
      <c r="D516" s="304" t="s">
        <v>177</v>
      </c>
      <c r="E516" s="273"/>
      <c r="F516" s="305" t="s">
        <v>2043</v>
      </c>
      <c r="G516" s="273"/>
      <c r="H516" s="273"/>
      <c r="I516" s="263"/>
      <c r="J516" s="273"/>
      <c r="K516" s="273"/>
      <c r="L516" s="32"/>
      <c r="M516" s="132"/>
      <c r="N516" s="133"/>
      <c r="O516" s="50"/>
      <c r="P516" s="50"/>
      <c r="Q516" s="50"/>
      <c r="R516" s="50"/>
      <c r="S516" s="50"/>
      <c r="T516" s="51"/>
      <c r="U516" s="31"/>
      <c r="V516" s="31"/>
      <c r="W516" s="31"/>
      <c r="X516" s="31"/>
      <c r="Y516" s="31"/>
      <c r="Z516" s="31"/>
      <c r="AA516" s="31"/>
      <c r="AB516" s="31"/>
      <c r="AC516" s="31"/>
      <c r="AD516" s="31"/>
      <c r="AE516" s="31"/>
      <c r="AT516" s="19" t="s">
        <v>177</v>
      </c>
      <c r="AU516" s="19" t="s">
        <v>78</v>
      </c>
    </row>
    <row r="517" spans="1:51" s="13" customFormat="1" ht="12">
      <c r="A517" s="306"/>
      <c r="B517" s="307"/>
      <c r="C517" s="306"/>
      <c r="D517" s="308" t="s">
        <v>179</v>
      </c>
      <c r="E517" s="309" t="s">
        <v>3</v>
      </c>
      <c r="F517" s="310" t="s">
        <v>1136</v>
      </c>
      <c r="G517" s="306"/>
      <c r="H517" s="309" t="s">
        <v>3</v>
      </c>
      <c r="I517" s="267"/>
      <c r="J517" s="306"/>
      <c r="K517" s="306"/>
      <c r="L517" s="134"/>
      <c r="M517" s="136"/>
      <c r="N517" s="137"/>
      <c r="O517" s="137"/>
      <c r="P517" s="137"/>
      <c r="Q517" s="137"/>
      <c r="R517" s="137"/>
      <c r="S517" s="137"/>
      <c r="T517" s="138"/>
      <c r="AT517" s="135" t="s">
        <v>179</v>
      </c>
      <c r="AU517" s="135" t="s">
        <v>78</v>
      </c>
      <c r="AV517" s="13" t="s">
        <v>76</v>
      </c>
      <c r="AW517" s="13" t="s">
        <v>30</v>
      </c>
      <c r="AX517" s="13" t="s">
        <v>68</v>
      </c>
      <c r="AY517" s="135" t="s">
        <v>168</v>
      </c>
    </row>
    <row r="518" spans="1:51" s="13" customFormat="1" ht="12">
      <c r="A518" s="306"/>
      <c r="B518" s="307"/>
      <c r="C518" s="306"/>
      <c r="D518" s="308" t="s">
        <v>179</v>
      </c>
      <c r="E518" s="309" t="s">
        <v>3</v>
      </c>
      <c r="F518" s="310" t="s">
        <v>3292</v>
      </c>
      <c r="G518" s="306"/>
      <c r="H518" s="309" t="s">
        <v>3</v>
      </c>
      <c r="I518" s="267"/>
      <c r="J518" s="306"/>
      <c r="K518" s="306"/>
      <c r="L518" s="134"/>
      <c r="M518" s="136"/>
      <c r="N518" s="137"/>
      <c r="O518" s="137"/>
      <c r="P518" s="137"/>
      <c r="Q518" s="137"/>
      <c r="R518" s="137"/>
      <c r="S518" s="137"/>
      <c r="T518" s="138"/>
      <c r="AT518" s="135" t="s">
        <v>179</v>
      </c>
      <c r="AU518" s="135" t="s">
        <v>78</v>
      </c>
      <c r="AV518" s="13" t="s">
        <v>76</v>
      </c>
      <c r="AW518" s="13" t="s">
        <v>30</v>
      </c>
      <c r="AX518" s="13" t="s">
        <v>68</v>
      </c>
      <c r="AY518" s="135" t="s">
        <v>168</v>
      </c>
    </row>
    <row r="519" spans="1:51" s="14" customFormat="1" ht="12">
      <c r="A519" s="311"/>
      <c r="B519" s="312"/>
      <c r="C519" s="311"/>
      <c r="D519" s="308" t="s">
        <v>179</v>
      </c>
      <c r="E519" s="313" t="s">
        <v>3</v>
      </c>
      <c r="F519" s="314" t="s">
        <v>3282</v>
      </c>
      <c r="G519" s="311"/>
      <c r="H519" s="315">
        <v>76.734</v>
      </c>
      <c r="I519" s="268"/>
      <c r="J519" s="311"/>
      <c r="K519" s="311"/>
      <c r="L519" s="139"/>
      <c r="M519" s="141"/>
      <c r="N519" s="142"/>
      <c r="O519" s="142"/>
      <c r="P519" s="142"/>
      <c r="Q519" s="142"/>
      <c r="R519" s="142"/>
      <c r="S519" s="142"/>
      <c r="T519" s="143"/>
      <c r="AT519" s="140" t="s">
        <v>179</v>
      </c>
      <c r="AU519" s="140" t="s">
        <v>78</v>
      </c>
      <c r="AV519" s="14" t="s">
        <v>78</v>
      </c>
      <c r="AW519" s="14" t="s">
        <v>30</v>
      </c>
      <c r="AX519" s="14" t="s">
        <v>68</v>
      </c>
      <c r="AY519" s="140" t="s">
        <v>168</v>
      </c>
    </row>
    <row r="520" spans="1:51" s="14" customFormat="1" ht="12">
      <c r="A520" s="311"/>
      <c r="B520" s="312"/>
      <c r="C520" s="311"/>
      <c r="D520" s="308" t="s">
        <v>179</v>
      </c>
      <c r="E520" s="313" t="s">
        <v>3</v>
      </c>
      <c r="F520" s="314" t="s">
        <v>3290</v>
      </c>
      <c r="G520" s="311"/>
      <c r="H520" s="315">
        <v>-1.313</v>
      </c>
      <c r="I520" s="268"/>
      <c r="J520" s="311"/>
      <c r="K520" s="311"/>
      <c r="L520" s="139"/>
      <c r="M520" s="141"/>
      <c r="N520" s="142"/>
      <c r="O520" s="142"/>
      <c r="P520" s="142"/>
      <c r="Q520" s="142"/>
      <c r="R520" s="142"/>
      <c r="S520" s="142"/>
      <c r="T520" s="143"/>
      <c r="AT520" s="140" t="s">
        <v>179</v>
      </c>
      <c r="AU520" s="140" t="s">
        <v>78</v>
      </c>
      <c r="AV520" s="14" t="s">
        <v>78</v>
      </c>
      <c r="AW520" s="14" t="s">
        <v>30</v>
      </c>
      <c r="AX520" s="14" t="s">
        <v>68</v>
      </c>
      <c r="AY520" s="140" t="s">
        <v>168</v>
      </c>
    </row>
    <row r="521" spans="1:51" s="15" customFormat="1" ht="12">
      <c r="A521" s="316"/>
      <c r="B521" s="317"/>
      <c r="C521" s="316"/>
      <c r="D521" s="308" t="s">
        <v>179</v>
      </c>
      <c r="E521" s="318" t="s">
        <v>3</v>
      </c>
      <c r="F521" s="319" t="s">
        <v>186</v>
      </c>
      <c r="G521" s="316"/>
      <c r="H521" s="320">
        <v>75.421</v>
      </c>
      <c r="I521" s="269"/>
      <c r="J521" s="316"/>
      <c r="K521" s="316"/>
      <c r="L521" s="144"/>
      <c r="M521" s="146"/>
      <c r="N521" s="147"/>
      <c r="O521" s="147"/>
      <c r="P521" s="147"/>
      <c r="Q521" s="147"/>
      <c r="R521" s="147"/>
      <c r="S521" s="147"/>
      <c r="T521" s="148"/>
      <c r="AT521" s="145" t="s">
        <v>179</v>
      </c>
      <c r="AU521" s="145" t="s">
        <v>78</v>
      </c>
      <c r="AV521" s="15" t="s">
        <v>175</v>
      </c>
      <c r="AW521" s="15" t="s">
        <v>30</v>
      </c>
      <c r="AX521" s="15" t="s">
        <v>76</v>
      </c>
      <c r="AY521" s="145" t="s">
        <v>168</v>
      </c>
    </row>
    <row r="522" spans="1:63" s="12" customFormat="1" ht="22.9" customHeight="1">
      <c r="A522" s="291"/>
      <c r="B522" s="292"/>
      <c r="C522" s="291"/>
      <c r="D522" s="293" t="s">
        <v>67</v>
      </c>
      <c r="E522" s="296" t="s">
        <v>2044</v>
      </c>
      <c r="F522" s="296" t="s">
        <v>2045</v>
      </c>
      <c r="G522" s="291"/>
      <c r="H522" s="291"/>
      <c r="I522" s="271"/>
      <c r="J522" s="297">
        <f>BK522</f>
        <v>0</v>
      </c>
      <c r="K522" s="291"/>
      <c r="L522" s="118"/>
      <c r="M522" s="120"/>
      <c r="N522" s="121"/>
      <c r="O522" s="121"/>
      <c r="P522" s="122">
        <f>SUM(P523:P527)</f>
        <v>1.5270000000000001</v>
      </c>
      <c r="Q522" s="121"/>
      <c r="R522" s="122">
        <f>SUM(R523:R527)</f>
        <v>0</v>
      </c>
      <c r="S522" s="121"/>
      <c r="T522" s="123">
        <f>SUM(T523:T527)</f>
        <v>0</v>
      </c>
      <c r="AR522" s="119" t="s">
        <v>78</v>
      </c>
      <c r="AT522" s="124" t="s">
        <v>67</v>
      </c>
      <c r="AU522" s="124" t="s">
        <v>76</v>
      </c>
      <c r="AY522" s="119" t="s">
        <v>168</v>
      </c>
      <c r="BK522" s="125">
        <f>SUM(BK523:BK527)</f>
        <v>0</v>
      </c>
    </row>
    <row r="523" spans="1:65" s="2" customFormat="1" ht="16.5" customHeight="1">
      <c r="A523" s="273"/>
      <c r="B523" s="276"/>
      <c r="C523" s="298" t="s">
        <v>864</v>
      </c>
      <c r="D523" s="298" t="s">
        <v>170</v>
      </c>
      <c r="E523" s="299" t="s">
        <v>3293</v>
      </c>
      <c r="F523" s="300" t="s">
        <v>3294</v>
      </c>
      <c r="G523" s="301" t="s">
        <v>326</v>
      </c>
      <c r="H523" s="302">
        <v>1</v>
      </c>
      <c r="I523" s="266"/>
      <c r="J523" s="303">
        <f>ROUND(I523*H523,2)</f>
        <v>0</v>
      </c>
      <c r="K523" s="300" t="s">
        <v>3</v>
      </c>
      <c r="L523" s="32"/>
      <c r="M523" s="126" t="s">
        <v>3</v>
      </c>
      <c r="N523" s="127" t="s">
        <v>39</v>
      </c>
      <c r="O523" s="128">
        <v>1.09</v>
      </c>
      <c r="P523" s="128">
        <f>O523*H523</f>
        <v>1.09</v>
      </c>
      <c r="Q523" s="128">
        <v>0</v>
      </c>
      <c r="R523" s="128">
        <f>Q523*H523</f>
        <v>0</v>
      </c>
      <c r="S523" s="128">
        <v>0</v>
      </c>
      <c r="T523" s="129">
        <f>S523*H523</f>
        <v>0</v>
      </c>
      <c r="U523" s="31"/>
      <c r="V523" s="31"/>
      <c r="W523" s="31"/>
      <c r="X523" s="31"/>
      <c r="Y523" s="31"/>
      <c r="Z523" s="31"/>
      <c r="AA523" s="31"/>
      <c r="AB523" s="31"/>
      <c r="AC523" s="31"/>
      <c r="AD523" s="31"/>
      <c r="AE523" s="31"/>
      <c r="AR523" s="130" t="s">
        <v>323</v>
      </c>
      <c r="AT523" s="130" t="s">
        <v>170</v>
      </c>
      <c r="AU523" s="130" t="s">
        <v>78</v>
      </c>
      <c r="AY523" s="19" t="s">
        <v>168</v>
      </c>
      <c r="BE523" s="131">
        <f>IF(N523="základní",J523,0)</f>
        <v>0</v>
      </c>
      <c r="BF523" s="131">
        <f>IF(N523="snížená",J523,0)</f>
        <v>0</v>
      </c>
      <c r="BG523" s="131">
        <f>IF(N523="zákl. přenesená",J523,0)</f>
        <v>0</v>
      </c>
      <c r="BH523" s="131">
        <f>IF(N523="sníž. přenesená",J523,0)</f>
        <v>0</v>
      </c>
      <c r="BI523" s="131">
        <f>IF(N523="nulová",J523,0)</f>
        <v>0</v>
      </c>
      <c r="BJ523" s="19" t="s">
        <v>76</v>
      </c>
      <c r="BK523" s="131">
        <f>ROUND(I523*H523,2)</f>
        <v>0</v>
      </c>
      <c r="BL523" s="19" t="s">
        <v>323</v>
      </c>
      <c r="BM523" s="130" t="s">
        <v>3295</v>
      </c>
    </row>
    <row r="524" spans="1:65" s="2" customFormat="1" ht="55.5" customHeight="1">
      <c r="A524" s="273"/>
      <c r="B524" s="276"/>
      <c r="C524" s="298" t="s">
        <v>873</v>
      </c>
      <c r="D524" s="298" t="s">
        <v>170</v>
      </c>
      <c r="E524" s="299" t="s">
        <v>2047</v>
      </c>
      <c r="F524" s="300" t="s">
        <v>2060</v>
      </c>
      <c r="G524" s="301" t="s">
        <v>326</v>
      </c>
      <c r="H524" s="302">
        <v>1</v>
      </c>
      <c r="I524" s="266"/>
      <c r="J524" s="303">
        <f>ROUND(I524*H524,2)</f>
        <v>0</v>
      </c>
      <c r="K524" s="300" t="s">
        <v>3</v>
      </c>
      <c r="L524" s="32"/>
      <c r="M524" s="126" t="s">
        <v>3</v>
      </c>
      <c r="N524" s="127" t="s">
        <v>39</v>
      </c>
      <c r="O524" s="128">
        <v>0.437</v>
      </c>
      <c r="P524" s="128">
        <f>O524*H524</f>
        <v>0.437</v>
      </c>
      <c r="Q524" s="128">
        <v>0</v>
      </c>
      <c r="R524" s="128">
        <f>Q524*H524</f>
        <v>0</v>
      </c>
      <c r="S524" s="128">
        <v>0</v>
      </c>
      <c r="T524" s="129">
        <f>S524*H524</f>
        <v>0</v>
      </c>
      <c r="U524" s="31"/>
      <c r="V524" s="31"/>
      <c r="W524" s="31"/>
      <c r="X524" s="31"/>
      <c r="Y524" s="31"/>
      <c r="Z524" s="31"/>
      <c r="AA524" s="31"/>
      <c r="AB524" s="31"/>
      <c r="AC524" s="31"/>
      <c r="AD524" s="31"/>
      <c r="AE524" s="31"/>
      <c r="AR524" s="130" t="s">
        <v>323</v>
      </c>
      <c r="AT524" s="130" t="s">
        <v>170</v>
      </c>
      <c r="AU524" s="130" t="s">
        <v>78</v>
      </c>
      <c r="AY524" s="19" t="s">
        <v>168</v>
      </c>
      <c r="BE524" s="131">
        <f>IF(N524="základní",J524,0)</f>
        <v>0</v>
      </c>
      <c r="BF524" s="131">
        <f>IF(N524="snížená",J524,0)</f>
        <v>0</v>
      </c>
      <c r="BG524" s="131">
        <f>IF(N524="zákl. přenesená",J524,0)</f>
        <v>0</v>
      </c>
      <c r="BH524" s="131">
        <f>IF(N524="sníž. přenesená",J524,0)</f>
        <v>0</v>
      </c>
      <c r="BI524" s="131">
        <f>IF(N524="nulová",J524,0)</f>
        <v>0</v>
      </c>
      <c r="BJ524" s="19" t="s">
        <v>76</v>
      </c>
      <c r="BK524" s="131">
        <f>ROUND(I524*H524,2)</f>
        <v>0</v>
      </c>
      <c r="BL524" s="19" t="s">
        <v>323</v>
      </c>
      <c r="BM524" s="130" t="s">
        <v>3296</v>
      </c>
    </row>
    <row r="525" spans="1:51" s="14" customFormat="1" ht="12">
      <c r="A525" s="311"/>
      <c r="B525" s="312"/>
      <c r="C525" s="311"/>
      <c r="D525" s="308" t="s">
        <v>179</v>
      </c>
      <c r="E525" s="313" t="s">
        <v>3</v>
      </c>
      <c r="F525" s="314" t="s">
        <v>2062</v>
      </c>
      <c r="G525" s="311"/>
      <c r="H525" s="315">
        <v>1</v>
      </c>
      <c r="I525" s="268"/>
      <c r="J525" s="311"/>
      <c r="K525" s="311"/>
      <c r="L525" s="139"/>
      <c r="M525" s="141"/>
      <c r="N525" s="142"/>
      <c r="O525" s="142"/>
      <c r="P525" s="142"/>
      <c r="Q525" s="142"/>
      <c r="R525" s="142"/>
      <c r="S525" s="142"/>
      <c r="T525" s="143"/>
      <c r="AT525" s="140" t="s">
        <v>179</v>
      </c>
      <c r="AU525" s="140" t="s">
        <v>78</v>
      </c>
      <c r="AV525" s="14" t="s">
        <v>78</v>
      </c>
      <c r="AW525" s="14" t="s">
        <v>30</v>
      </c>
      <c r="AX525" s="14" t="s">
        <v>76</v>
      </c>
      <c r="AY525" s="140" t="s">
        <v>168</v>
      </c>
    </row>
    <row r="526" spans="1:65" s="2" customFormat="1" ht="24.2" customHeight="1">
      <c r="A526" s="273"/>
      <c r="B526" s="276"/>
      <c r="C526" s="298" t="s">
        <v>881</v>
      </c>
      <c r="D526" s="298" t="s">
        <v>170</v>
      </c>
      <c r="E526" s="299" t="s">
        <v>3297</v>
      </c>
      <c r="F526" s="300" t="s">
        <v>3298</v>
      </c>
      <c r="G526" s="301" t="s">
        <v>824</v>
      </c>
      <c r="H526" s="302">
        <v>193</v>
      </c>
      <c r="I526" s="266"/>
      <c r="J526" s="303">
        <f>ROUND(I526*H526,2)</f>
        <v>0</v>
      </c>
      <c r="K526" s="300" t="s">
        <v>174</v>
      </c>
      <c r="L526" s="32"/>
      <c r="M526" s="126" t="s">
        <v>3</v>
      </c>
      <c r="N526" s="127" t="s">
        <v>39</v>
      </c>
      <c r="O526" s="128">
        <v>0</v>
      </c>
      <c r="P526" s="128">
        <f>O526*H526</f>
        <v>0</v>
      </c>
      <c r="Q526" s="128">
        <v>0</v>
      </c>
      <c r="R526" s="128">
        <f>Q526*H526</f>
        <v>0</v>
      </c>
      <c r="S526" s="128">
        <v>0</v>
      </c>
      <c r="T526" s="129">
        <f>S526*H526</f>
        <v>0</v>
      </c>
      <c r="U526" s="31"/>
      <c r="V526" s="31"/>
      <c r="W526" s="31"/>
      <c r="X526" s="31"/>
      <c r="Y526" s="31"/>
      <c r="Z526" s="31"/>
      <c r="AA526" s="31"/>
      <c r="AB526" s="31"/>
      <c r="AC526" s="31"/>
      <c r="AD526" s="31"/>
      <c r="AE526" s="31"/>
      <c r="AR526" s="130" t="s">
        <v>323</v>
      </c>
      <c r="AT526" s="130" t="s">
        <v>170</v>
      </c>
      <c r="AU526" s="130" t="s">
        <v>78</v>
      </c>
      <c r="AY526" s="19" t="s">
        <v>168</v>
      </c>
      <c r="BE526" s="131">
        <f>IF(N526="základní",J526,0)</f>
        <v>0</v>
      </c>
      <c r="BF526" s="131">
        <f>IF(N526="snížená",J526,0)</f>
        <v>0</v>
      </c>
      <c r="BG526" s="131">
        <f>IF(N526="zákl. přenesená",J526,0)</f>
        <v>0</v>
      </c>
      <c r="BH526" s="131">
        <f>IF(N526="sníž. přenesená",J526,0)</f>
        <v>0</v>
      </c>
      <c r="BI526" s="131">
        <f>IF(N526="nulová",J526,0)</f>
        <v>0</v>
      </c>
      <c r="BJ526" s="19" t="s">
        <v>76</v>
      </c>
      <c r="BK526" s="131">
        <f>ROUND(I526*H526,2)</f>
        <v>0</v>
      </c>
      <c r="BL526" s="19" t="s">
        <v>323</v>
      </c>
      <c r="BM526" s="130" t="s">
        <v>3299</v>
      </c>
    </row>
    <row r="527" spans="1:47" s="2" customFormat="1" ht="12">
      <c r="A527" s="273"/>
      <c r="B527" s="276"/>
      <c r="C527" s="273"/>
      <c r="D527" s="304" t="s">
        <v>177</v>
      </c>
      <c r="E527" s="273"/>
      <c r="F527" s="305" t="s">
        <v>3300</v>
      </c>
      <c r="G527" s="273"/>
      <c r="H527" s="273"/>
      <c r="I527" s="263"/>
      <c r="J527" s="273"/>
      <c r="K527" s="273"/>
      <c r="L527" s="32"/>
      <c r="M527" s="132"/>
      <c r="N527" s="133"/>
      <c r="O527" s="50"/>
      <c r="P527" s="50"/>
      <c r="Q527" s="50"/>
      <c r="R527" s="50"/>
      <c r="S527" s="50"/>
      <c r="T527" s="51"/>
      <c r="U527" s="31"/>
      <c r="V527" s="31"/>
      <c r="W527" s="31"/>
      <c r="X527" s="31"/>
      <c r="Y527" s="31"/>
      <c r="Z527" s="31"/>
      <c r="AA527" s="31"/>
      <c r="AB527" s="31"/>
      <c r="AC527" s="31"/>
      <c r="AD527" s="31"/>
      <c r="AE527" s="31"/>
      <c r="AT527" s="19" t="s">
        <v>177</v>
      </c>
      <c r="AU527" s="19" t="s">
        <v>78</v>
      </c>
    </row>
    <row r="528" spans="1:63" s="12" customFormat="1" ht="25.9" customHeight="1">
      <c r="A528" s="291"/>
      <c r="B528" s="292"/>
      <c r="C528" s="291"/>
      <c r="D528" s="293" t="s">
        <v>67</v>
      </c>
      <c r="E528" s="294" t="s">
        <v>3301</v>
      </c>
      <c r="F528" s="294" t="s">
        <v>3302</v>
      </c>
      <c r="G528" s="291"/>
      <c r="H528" s="291"/>
      <c r="I528" s="271"/>
      <c r="J528" s="295">
        <f>BK528</f>
        <v>0</v>
      </c>
      <c r="K528" s="291"/>
      <c r="L528" s="118"/>
      <c r="M528" s="120"/>
      <c r="N528" s="121"/>
      <c r="O528" s="121"/>
      <c r="P528" s="122">
        <f>P529</f>
        <v>12</v>
      </c>
      <c r="Q528" s="121"/>
      <c r="R528" s="122">
        <f>R529</f>
        <v>0</v>
      </c>
      <c r="S528" s="121"/>
      <c r="T528" s="123">
        <f>T529</f>
        <v>0</v>
      </c>
      <c r="AR528" s="119" t="s">
        <v>175</v>
      </c>
      <c r="AT528" s="124" t="s">
        <v>67</v>
      </c>
      <c r="AU528" s="124" t="s">
        <v>68</v>
      </c>
      <c r="AY528" s="119" t="s">
        <v>168</v>
      </c>
      <c r="BK528" s="125">
        <f>BK529</f>
        <v>0</v>
      </c>
    </row>
    <row r="529" spans="1:65" s="2" customFormat="1" ht="16.5" customHeight="1">
      <c r="A529" s="273"/>
      <c r="B529" s="276"/>
      <c r="C529" s="298" t="s">
        <v>887</v>
      </c>
      <c r="D529" s="298" t="s">
        <v>170</v>
      </c>
      <c r="E529" s="299" t="s">
        <v>3303</v>
      </c>
      <c r="F529" s="300" t="s">
        <v>3304</v>
      </c>
      <c r="G529" s="301" t="s">
        <v>3305</v>
      </c>
      <c r="H529" s="302">
        <v>12</v>
      </c>
      <c r="I529" s="266"/>
      <c r="J529" s="303">
        <f>ROUND(I529*H529,2)</f>
        <v>0</v>
      </c>
      <c r="K529" s="300" t="s">
        <v>3</v>
      </c>
      <c r="L529" s="32"/>
      <c r="M529" s="164" t="s">
        <v>3</v>
      </c>
      <c r="N529" s="165" t="s">
        <v>39</v>
      </c>
      <c r="O529" s="166">
        <v>1</v>
      </c>
      <c r="P529" s="166">
        <f>O529*H529</f>
        <v>12</v>
      </c>
      <c r="Q529" s="166">
        <v>0</v>
      </c>
      <c r="R529" s="166">
        <f>Q529*H529</f>
        <v>0</v>
      </c>
      <c r="S529" s="166">
        <v>0</v>
      </c>
      <c r="T529" s="167">
        <f>S529*H529</f>
        <v>0</v>
      </c>
      <c r="U529" s="31"/>
      <c r="V529" s="31"/>
      <c r="W529" s="31"/>
      <c r="X529" s="31"/>
      <c r="Y529" s="31"/>
      <c r="Z529" s="31"/>
      <c r="AA529" s="31"/>
      <c r="AB529" s="31"/>
      <c r="AC529" s="31"/>
      <c r="AD529" s="31"/>
      <c r="AE529" s="31"/>
      <c r="AR529" s="130" t="s">
        <v>3306</v>
      </c>
      <c r="AT529" s="130" t="s">
        <v>170</v>
      </c>
      <c r="AU529" s="130" t="s">
        <v>76</v>
      </c>
      <c r="AY529" s="19" t="s">
        <v>168</v>
      </c>
      <c r="BE529" s="131">
        <f>IF(N529="základní",J529,0)</f>
        <v>0</v>
      </c>
      <c r="BF529" s="131">
        <f>IF(N529="snížená",J529,0)</f>
        <v>0</v>
      </c>
      <c r="BG529" s="131">
        <f>IF(N529="zákl. přenesená",J529,0)</f>
        <v>0</v>
      </c>
      <c r="BH529" s="131">
        <f>IF(N529="sníž. přenesená",J529,0)</f>
        <v>0</v>
      </c>
      <c r="BI529" s="131">
        <f>IF(N529="nulová",J529,0)</f>
        <v>0</v>
      </c>
      <c r="BJ529" s="19" t="s">
        <v>76</v>
      </c>
      <c r="BK529" s="131">
        <f>ROUND(I529*H529,2)</f>
        <v>0</v>
      </c>
      <c r="BL529" s="19" t="s">
        <v>3306</v>
      </c>
      <c r="BM529" s="130" t="s">
        <v>3307</v>
      </c>
    </row>
    <row r="530" spans="1:31" s="2" customFormat="1" ht="6.95" customHeight="1">
      <c r="A530" s="31"/>
      <c r="B530" s="39"/>
      <c r="C530" s="40"/>
      <c r="D530" s="40"/>
      <c r="E530" s="40"/>
      <c r="F530" s="40"/>
      <c r="G530" s="40"/>
      <c r="H530" s="40"/>
      <c r="I530" s="40"/>
      <c r="J530" s="40"/>
      <c r="K530" s="40"/>
      <c r="L530" s="32"/>
      <c r="M530" s="31"/>
      <c r="O530" s="31"/>
      <c r="P530" s="31"/>
      <c r="Q530" s="31"/>
      <c r="R530" s="31"/>
      <c r="S530" s="31"/>
      <c r="T530" s="31"/>
      <c r="U530" s="31"/>
      <c r="V530" s="31"/>
      <c r="W530" s="31"/>
      <c r="X530" s="31"/>
      <c r="Y530" s="31"/>
      <c r="Z530" s="31"/>
      <c r="AA530" s="31"/>
      <c r="AB530" s="31"/>
      <c r="AC530" s="31"/>
      <c r="AD530" s="31"/>
      <c r="AE530" s="31"/>
    </row>
  </sheetData>
  <sheetProtection algorithmName="SHA-512" hashValue="ihvfdZKU7tt5MxZrVQyVLmVXn+vujlOIDsA3iX7pblg+8UR3/QZSjETacawXi0Qx5cbkKSLnaTPa6GQt2yDKOw==" saltValue="2fmXSmTF59TN4HBovAY2fg==" spinCount="100000" sheet="1" objects="1" scenarios="1"/>
  <autoFilter ref="C98:K529"/>
  <mergeCells count="9">
    <mergeCell ref="E50:H50"/>
    <mergeCell ref="E89:H89"/>
    <mergeCell ref="E91:H91"/>
    <mergeCell ref="L2:V2"/>
    <mergeCell ref="E7:H7"/>
    <mergeCell ref="E9:H9"/>
    <mergeCell ref="E18:H18"/>
    <mergeCell ref="E27:H27"/>
    <mergeCell ref="E48:H48"/>
  </mergeCells>
  <hyperlinks>
    <hyperlink ref="F107" r:id="rId1" display="https://podminky.urs.cz/item/CS_URS_2023_01/317121251"/>
    <hyperlink ref="F113" r:id="rId2" display="https://podminky.urs.cz/item/CS_URS_2023_01/317234410"/>
    <hyperlink ref="F121" r:id="rId3" display="https://podminky.urs.cz/item/CS_URS_2023_01/317944321"/>
    <hyperlink ref="F129" r:id="rId4" display="https://podminky.urs.cz/item/CS_URS_2023_01/346244381"/>
    <hyperlink ref="F137" r:id="rId5" display="https://podminky.urs.cz/item/CS_URS_2023_01/349231811"/>
    <hyperlink ref="F149" r:id="rId6" display="https://podminky.urs.cz/item/CS_URS_2023_01/349231821"/>
    <hyperlink ref="F155" r:id="rId7" display="https://podminky.urs.cz/item/CS_URS_2023_01/619991011"/>
    <hyperlink ref="F164" r:id="rId8" display="https://podminky.urs.cz/item/CS_URS_2023_01/611325417"/>
    <hyperlink ref="F170" r:id="rId9" display="https://podminky.urs.cz/item/CS_URS_2023_01/611325452"/>
    <hyperlink ref="F172" r:id="rId10" display="https://podminky.urs.cz/item/CS_URS_2023_01/612135001"/>
    <hyperlink ref="F176" r:id="rId11" display="https://podminky.urs.cz/item/CS_URS_2023_01/612135091"/>
    <hyperlink ref="F189" r:id="rId12" display="https://podminky.urs.cz/item/CS_URS_2023_01/612325302"/>
    <hyperlink ref="F194" r:id="rId13" display="https://podminky.urs.cz/item/CS_URS_2023_01/612325419"/>
    <hyperlink ref="F207" r:id="rId14" display="https://podminky.urs.cz/item/CS_URS_2023_01/612325453"/>
    <hyperlink ref="F210" r:id="rId15" display="https://podminky.urs.cz/item/CS_URS_2023_01/629991012"/>
    <hyperlink ref="F217" r:id="rId16" display="https://podminky.urs.cz/item/CS_URS_2023_01/622143004"/>
    <hyperlink ref="F226" r:id="rId17" display="https://podminky.urs.cz/item/CS_URS_2023_01/622212001"/>
    <hyperlink ref="F235" r:id="rId18" display="https://podminky.urs.cz/item/CS_URS_2023_01/629135102"/>
    <hyperlink ref="F238" r:id="rId19" display="https://podminky.urs.cz/item/CS_URS_2023_01/949101111"/>
    <hyperlink ref="F246" r:id="rId20" display="https://podminky.urs.cz/item/CS_URS_2023_01/952901111"/>
    <hyperlink ref="F254" r:id="rId21" display="https://podminky.urs.cz/item/CS_URS_2023_01/966081125"/>
    <hyperlink ref="F262" r:id="rId22" display="https://podminky.urs.cz/item/CS_URS_2023_01/967031142"/>
    <hyperlink ref="F274" r:id="rId23" display="https://podminky.urs.cz/item/CS_URS_2023_01/968082016"/>
    <hyperlink ref="F283" r:id="rId24" display="https://podminky.urs.cz/item/CS_URS_2023_01/968082017"/>
    <hyperlink ref="F289" r:id="rId25" display="https://podminky.urs.cz/item/CS_URS_2023_01/971033561"/>
    <hyperlink ref="F295" r:id="rId26" display="https://podminky.urs.cz/item/CS_URS_2023_01/971033651"/>
    <hyperlink ref="F305" r:id="rId27" display="https://podminky.urs.cz/item/CS_URS_2023_01/974031664"/>
    <hyperlink ref="F313" r:id="rId28" display="https://podminky.urs.cz/item/CS_URS_2023_01/974031666"/>
    <hyperlink ref="F318" r:id="rId29" display="https://podminky.urs.cz/item/CS_URS_2023_01/975043111"/>
    <hyperlink ref="F325" r:id="rId30" display="https://podminky.urs.cz/item/CS_URS_2023_01/978011141"/>
    <hyperlink ref="F331" r:id="rId31" display="https://podminky.urs.cz/item/CS_URS_2023_01/978013161"/>
    <hyperlink ref="F344" r:id="rId32" display="https://podminky.urs.cz/item/CS_URS_2023_01/978059541"/>
    <hyperlink ref="F348" r:id="rId33" display="https://podminky.urs.cz/item/CS_URS_2023_01/985222101"/>
    <hyperlink ref="F353" r:id="rId34" display="https://podminky.urs.cz/item/CS_URS_2023_01/997013211"/>
    <hyperlink ref="F355" r:id="rId35" display="https://podminky.urs.cz/item/CS_URS_2023_01/997013501"/>
    <hyperlink ref="F357" r:id="rId36" display="https://podminky.urs.cz/item/CS_URS_2023_01/997013509"/>
    <hyperlink ref="F360" r:id="rId37" display="https://podminky.urs.cz/item/CS_URS_2023_01/997013631"/>
    <hyperlink ref="F363" r:id="rId38" display="https://podminky.urs.cz/item/CS_URS_2023_01/998018001"/>
    <hyperlink ref="F367" r:id="rId39" display="https://podminky.urs.cz/item/CS_URS_2023_01/763111314"/>
    <hyperlink ref="F371" r:id="rId40" display="https://podminky.urs.cz/item/CS_URS_2023_01/763111717"/>
    <hyperlink ref="F373" r:id="rId41" display="https://podminky.urs.cz/item/CS_URS_2023_01/998763401"/>
    <hyperlink ref="F376" r:id="rId42" display="https://podminky.urs.cz/item/CS_URS_2023_01/764002851"/>
    <hyperlink ref="F383" r:id="rId43" display="https://podminky.urs.cz/item/CS_URS_2023_01/764246345"/>
    <hyperlink ref="F388" r:id="rId44" display="https://podminky.urs.cz/item/CS_URS_2023_01/998764201"/>
    <hyperlink ref="F391" r:id="rId45" display="https://podminky.urs.cz/item/CS_URS_2023_01/766441822"/>
    <hyperlink ref="F397" r:id="rId46" display="https://podminky.urs.cz/item/CS_URS_2023_01/766441825"/>
    <hyperlink ref="F401" r:id="rId47" display="https://podminky.urs.cz/item/CS_URS_2023_01/766694116"/>
    <hyperlink ref="F406" r:id="rId48" display="https://podminky.urs.cz/item/CS_URS_2023_01/766694126"/>
    <hyperlink ref="F418" r:id="rId49" display="https://podminky.urs.cz/item/CS_URS_2023_01/998766201"/>
    <hyperlink ref="F423" r:id="rId50" display="https://podminky.urs.cz/item/CS_URS_2023_01/998767201"/>
    <hyperlink ref="F426" r:id="rId51" display="https://podminky.urs.cz/item/CS_URS_2023_01/776201812"/>
    <hyperlink ref="F430" r:id="rId52" display="https://podminky.urs.cz/item/CS_URS_2023_01/776410811"/>
    <hyperlink ref="F436" r:id="rId53" display="https://podminky.urs.cz/item/CS_URS_2023_01/776111116"/>
    <hyperlink ref="F438" r:id="rId54" display="https://podminky.urs.cz/item/CS_URS_2023_01/776111311"/>
    <hyperlink ref="F440" r:id="rId55" display="https://podminky.urs.cz/item/CS_URS_2023_01/776121321"/>
    <hyperlink ref="F442" r:id="rId56" display="https://podminky.urs.cz/item/CS_URS_2023_01/776141114"/>
    <hyperlink ref="F444" r:id="rId57" display="https://podminky.urs.cz/item/CS_URS_2023_01/776222111"/>
    <hyperlink ref="F455" r:id="rId58" display="https://podminky.urs.cz/item/CS_URS_2023_01/776411111"/>
    <hyperlink ref="F465" r:id="rId59" display="https://podminky.urs.cz/item/CS_URS_2023_01/998776201"/>
    <hyperlink ref="F468" r:id="rId60" display="https://podminky.urs.cz/item/CS_URS_2023_01/781121011"/>
    <hyperlink ref="F470" r:id="rId61" display="https://podminky.urs.cz/item/CS_URS_2023_01/781474113"/>
    <hyperlink ref="F477" r:id="rId62" display="https://podminky.urs.cz/item/CS_URS_2023_01/781494111"/>
    <hyperlink ref="F485" r:id="rId63" display="https://podminky.urs.cz/item/CS_URS_2023_01/781495115"/>
    <hyperlink ref="F490" r:id="rId64" display="https://podminky.urs.cz/item/CS_URS_2023_01/998781201"/>
    <hyperlink ref="F493" r:id="rId65" display="https://podminky.urs.cz/item/CS_URS_2023_01/784121001"/>
    <hyperlink ref="F503" r:id="rId66" display="https://podminky.urs.cz/item/CS_URS_2023_01/784181121"/>
    <hyperlink ref="F505" r:id="rId67" display="https://podminky.urs.cz/item/CS_URS_2023_01/784211101"/>
    <hyperlink ref="F516" r:id="rId68" display="https://podminky.urs.cz/item/CS_URS_2023_01/784211163"/>
    <hyperlink ref="F527" r:id="rId69" display="https://podminky.urs.cz/item/CS_URS_2023_01/998786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6"/>
  <sheetViews>
    <sheetView showGridLines="0" workbookViewId="0" topLeftCell="A102">
      <selection activeCell="I122" sqref="I12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87</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8"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73"/>
      <c r="B8" s="276"/>
      <c r="C8" s="273"/>
      <c r="D8" s="278" t="s">
        <v>117</v>
      </c>
      <c r="E8" s="273"/>
      <c r="F8" s="273"/>
      <c r="G8" s="273"/>
      <c r="H8" s="273"/>
      <c r="I8" s="273"/>
      <c r="J8" s="273"/>
      <c r="K8" s="273"/>
      <c r="L8" s="86"/>
      <c r="S8" s="31"/>
      <c r="T8" s="31"/>
      <c r="U8" s="31"/>
      <c r="V8" s="31"/>
      <c r="W8" s="31"/>
      <c r="X8" s="31"/>
      <c r="Y8" s="31"/>
      <c r="Z8" s="31"/>
      <c r="AA8" s="31"/>
      <c r="AB8" s="31"/>
      <c r="AC8" s="31"/>
      <c r="AD8" s="31"/>
      <c r="AE8" s="31"/>
    </row>
    <row r="9" spans="1:31" s="2" customFormat="1" ht="16.5" customHeight="1">
      <c r="A9" s="273"/>
      <c r="B9" s="276"/>
      <c r="C9" s="273"/>
      <c r="D9" s="273"/>
      <c r="E9" s="405" t="s">
        <v>3308</v>
      </c>
      <c r="F9" s="406"/>
      <c r="G9" s="406"/>
      <c r="H9" s="406"/>
      <c r="I9" s="273"/>
      <c r="J9" s="273"/>
      <c r="K9" s="273"/>
      <c r="L9" s="86"/>
      <c r="S9" s="31"/>
      <c r="T9" s="31"/>
      <c r="U9" s="31"/>
      <c r="V9" s="31"/>
      <c r="W9" s="31"/>
      <c r="X9" s="31"/>
      <c r="Y9" s="31"/>
      <c r="Z9" s="31"/>
      <c r="AA9" s="31"/>
      <c r="AB9" s="31"/>
      <c r="AC9" s="31"/>
      <c r="AD9" s="31"/>
      <c r="AE9" s="31"/>
    </row>
    <row r="10" spans="1:31" s="2" customFormat="1" ht="12">
      <c r="A10" s="273"/>
      <c r="B10" s="276"/>
      <c r="C10" s="273"/>
      <c r="D10" s="273"/>
      <c r="E10" s="273"/>
      <c r="F10" s="273"/>
      <c r="G10" s="273"/>
      <c r="H10" s="273"/>
      <c r="I10" s="273"/>
      <c r="J10" s="273"/>
      <c r="K10" s="273"/>
      <c r="L10" s="86"/>
      <c r="S10" s="31"/>
      <c r="T10" s="31"/>
      <c r="U10" s="31"/>
      <c r="V10" s="31"/>
      <c r="W10" s="31"/>
      <c r="X10" s="31"/>
      <c r="Y10" s="31"/>
      <c r="Z10" s="31"/>
      <c r="AA10" s="31"/>
      <c r="AB10" s="31"/>
      <c r="AC10" s="31"/>
      <c r="AD10" s="31"/>
      <c r="AE10" s="31"/>
    </row>
    <row r="11" spans="1:31" s="2" customFormat="1" ht="12" customHeight="1">
      <c r="A11" s="273"/>
      <c r="B11" s="276"/>
      <c r="C11" s="273"/>
      <c r="D11" s="278" t="s">
        <v>17</v>
      </c>
      <c r="E11" s="273"/>
      <c r="F11" s="281" t="s">
        <v>3</v>
      </c>
      <c r="G11" s="273"/>
      <c r="H11" s="273"/>
      <c r="I11" s="278" t="s">
        <v>18</v>
      </c>
      <c r="J11" s="281" t="s">
        <v>3</v>
      </c>
      <c r="K11" s="273"/>
      <c r="L11" s="86"/>
      <c r="S11" s="31"/>
      <c r="T11" s="31"/>
      <c r="U11" s="31"/>
      <c r="V11" s="31"/>
      <c r="W11" s="31"/>
      <c r="X11" s="31"/>
      <c r="Y11" s="31"/>
      <c r="Z11" s="31"/>
      <c r="AA11" s="31"/>
      <c r="AB11" s="31"/>
      <c r="AC11" s="31"/>
      <c r="AD11" s="31"/>
      <c r="AE11" s="31"/>
    </row>
    <row r="12" spans="1:31" s="2" customFormat="1" ht="12" customHeight="1">
      <c r="A12" s="273"/>
      <c r="B12" s="276"/>
      <c r="C12" s="273"/>
      <c r="D12" s="278" t="s">
        <v>19</v>
      </c>
      <c r="E12" s="273"/>
      <c r="F12" s="281" t="s">
        <v>20</v>
      </c>
      <c r="G12" s="273"/>
      <c r="H12" s="273"/>
      <c r="I12" s="278" t="s">
        <v>21</v>
      </c>
      <c r="J12" s="282"/>
      <c r="K12" s="273"/>
      <c r="L12" s="86"/>
      <c r="S12" s="31"/>
      <c r="T12" s="31"/>
      <c r="U12" s="31"/>
      <c r="V12" s="31"/>
      <c r="W12" s="31"/>
      <c r="X12" s="31"/>
      <c r="Y12" s="31"/>
      <c r="Z12" s="31"/>
      <c r="AA12" s="31"/>
      <c r="AB12" s="31"/>
      <c r="AC12" s="31"/>
      <c r="AD12" s="31"/>
      <c r="AE12" s="31"/>
    </row>
    <row r="13" spans="1:31" s="2" customFormat="1" ht="10.9" customHeight="1">
      <c r="A13" s="273"/>
      <c r="B13" s="276"/>
      <c r="C13" s="273"/>
      <c r="D13" s="273"/>
      <c r="E13" s="273"/>
      <c r="F13" s="273"/>
      <c r="G13" s="273"/>
      <c r="H13" s="273"/>
      <c r="I13" s="273"/>
      <c r="J13" s="273"/>
      <c r="K13" s="273"/>
      <c r="L13" s="86"/>
      <c r="S13" s="31"/>
      <c r="T13" s="31"/>
      <c r="U13" s="31"/>
      <c r="V13" s="31"/>
      <c r="W13" s="31"/>
      <c r="X13" s="31"/>
      <c r="Y13" s="31"/>
      <c r="Z13" s="31"/>
      <c r="AA13" s="31"/>
      <c r="AB13" s="31"/>
      <c r="AC13" s="31"/>
      <c r="AD13" s="31"/>
      <c r="AE13" s="31"/>
    </row>
    <row r="14" spans="1:31" s="2" customFormat="1" ht="12" customHeight="1">
      <c r="A14" s="273"/>
      <c r="B14" s="276"/>
      <c r="C14" s="273"/>
      <c r="D14" s="278" t="s">
        <v>22</v>
      </c>
      <c r="E14" s="273"/>
      <c r="F14" s="273"/>
      <c r="G14" s="273"/>
      <c r="H14" s="273"/>
      <c r="I14" s="278" t="s">
        <v>23</v>
      </c>
      <c r="J14" s="281" t="s">
        <v>3</v>
      </c>
      <c r="K14" s="273"/>
      <c r="L14" s="86"/>
      <c r="S14" s="31"/>
      <c r="T14" s="31"/>
      <c r="U14" s="31"/>
      <c r="V14" s="31"/>
      <c r="W14" s="31"/>
      <c r="X14" s="31"/>
      <c r="Y14" s="31"/>
      <c r="Z14" s="31"/>
      <c r="AA14" s="31"/>
      <c r="AB14" s="31"/>
      <c r="AC14" s="31"/>
      <c r="AD14" s="31"/>
      <c r="AE14" s="31"/>
    </row>
    <row r="15" spans="1:31" s="2" customFormat="1" ht="18" customHeight="1">
      <c r="A15" s="273"/>
      <c r="B15" s="276"/>
      <c r="C15" s="273"/>
      <c r="D15" s="273"/>
      <c r="E15" s="281" t="s">
        <v>24</v>
      </c>
      <c r="F15" s="273"/>
      <c r="G15" s="273"/>
      <c r="H15" s="273"/>
      <c r="I15" s="278" t="s">
        <v>25</v>
      </c>
      <c r="J15" s="281" t="s">
        <v>3</v>
      </c>
      <c r="K15" s="273"/>
      <c r="L15" s="86"/>
      <c r="S15" s="31"/>
      <c r="T15" s="31"/>
      <c r="U15" s="31"/>
      <c r="V15" s="31"/>
      <c r="W15" s="31"/>
      <c r="X15" s="31"/>
      <c r="Y15" s="31"/>
      <c r="Z15" s="31"/>
      <c r="AA15" s="31"/>
      <c r="AB15" s="31"/>
      <c r="AC15" s="31"/>
      <c r="AD15" s="31"/>
      <c r="AE15" s="31"/>
    </row>
    <row r="16" spans="1:31" s="2" customFormat="1" ht="6.95" customHeight="1">
      <c r="A16" s="273"/>
      <c r="B16" s="276"/>
      <c r="C16" s="273"/>
      <c r="D16" s="273"/>
      <c r="E16" s="273"/>
      <c r="F16" s="273"/>
      <c r="G16" s="273"/>
      <c r="H16" s="273"/>
      <c r="I16" s="273"/>
      <c r="J16" s="273"/>
      <c r="K16" s="273"/>
      <c r="L16" s="86"/>
      <c r="S16" s="31"/>
      <c r="T16" s="31"/>
      <c r="U16" s="31"/>
      <c r="V16" s="31"/>
      <c r="W16" s="31"/>
      <c r="X16" s="31"/>
      <c r="Y16" s="31"/>
      <c r="Z16" s="31"/>
      <c r="AA16" s="31"/>
      <c r="AB16" s="31"/>
      <c r="AC16" s="31"/>
      <c r="AD16" s="31"/>
      <c r="AE16" s="31"/>
    </row>
    <row r="17" spans="1:31" s="2" customFormat="1" ht="12" customHeight="1">
      <c r="A17" s="273"/>
      <c r="B17" s="276"/>
      <c r="C17" s="273"/>
      <c r="D17" s="278" t="s">
        <v>26</v>
      </c>
      <c r="E17" s="273"/>
      <c r="F17" s="273"/>
      <c r="G17" s="273"/>
      <c r="H17" s="273"/>
      <c r="I17" s="278" t="s">
        <v>23</v>
      </c>
      <c r="J17" s="281" t="str">
        <f>'Rekapitulace stavby'!AN13</f>
        <v/>
      </c>
      <c r="K17" s="273"/>
      <c r="L17" s="86"/>
      <c r="S17" s="31"/>
      <c r="T17" s="31"/>
      <c r="U17" s="31"/>
      <c r="V17" s="31"/>
      <c r="W17" s="31"/>
      <c r="X17" s="31"/>
      <c r="Y17" s="31"/>
      <c r="Z17" s="31"/>
      <c r="AA17" s="31"/>
      <c r="AB17" s="31"/>
      <c r="AC17" s="31"/>
      <c r="AD17" s="31"/>
      <c r="AE17" s="31"/>
    </row>
    <row r="18" spans="1:31" s="2" customFormat="1" ht="18" customHeight="1">
      <c r="A18" s="273"/>
      <c r="B18" s="276"/>
      <c r="C18" s="273"/>
      <c r="D18" s="273"/>
      <c r="E18" s="409" t="str">
        <f>'Rekapitulace stavby'!E14</f>
        <v xml:space="preserve"> </v>
      </c>
      <c r="F18" s="409"/>
      <c r="G18" s="409"/>
      <c r="H18" s="409"/>
      <c r="I18" s="278" t="s">
        <v>25</v>
      </c>
      <c r="J18" s="281" t="str">
        <f>'Rekapitulace stavby'!AN14</f>
        <v/>
      </c>
      <c r="K18" s="273"/>
      <c r="L18" s="86"/>
      <c r="S18" s="31"/>
      <c r="T18" s="31"/>
      <c r="U18" s="31"/>
      <c r="V18" s="31"/>
      <c r="W18" s="31"/>
      <c r="X18" s="31"/>
      <c r="Y18" s="31"/>
      <c r="Z18" s="31"/>
      <c r="AA18" s="31"/>
      <c r="AB18" s="31"/>
      <c r="AC18" s="31"/>
      <c r="AD18" s="31"/>
      <c r="AE18" s="31"/>
    </row>
    <row r="19" spans="1:31" s="2" customFormat="1" ht="6.95" customHeight="1">
      <c r="A19" s="273"/>
      <c r="B19" s="276"/>
      <c r="C19" s="273"/>
      <c r="D19" s="273"/>
      <c r="E19" s="273"/>
      <c r="F19" s="273"/>
      <c r="G19" s="273"/>
      <c r="H19" s="273"/>
      <c r="I19" s="273"/>
      <c r="J19" s="273"/>
      <c r="K19" s="273"/>
      <c r="L19" s="86"/>
      <c r="S19" s="31"/>
      <c r="T19" s="31"/>
      <c r="U19" s="31"/>
      <c r="V19" s="31"/>
      <c r="W19" s="31"/>
      <c r="X19" s="31"/>
      <c r="Y19" s="31"/>
      <c r="Z19" s="31"/>
      <c r="AA19" s="31"/>
      <c r="AB19" s="31"/>
      <c r="AC19" s="31"/>
      <c r="AD19" s="31"/>
      <c r="AE19" s="31"/>
    </row>
    <row r="20" spans="1:31" s="2" customFormat="1" ht="12" customHeight="1">
      <c r="A20" s="273"/>
      <c r="B20" s="276"/>
      <c r="C20" s="273"/>
      <c r="D20" s="278" t="s">
        <v>28</v>
      </c>
      <c r="E20" s="273"/>
      <c r="F20" s="273"/>
      <c r="G20" s="273"/>
      <c r="H20" s="273"/>
      <c r="I20" s="278" t="s">
        <v>23</v>
      </c>
      <c r="J20" s="281" t="s">
        <v>3</v>
      </c>
      <c r="K20" s="273"/>
      <c r="L20" s="86"/>
      <c r="S20" s="31"/>
      <c r="T20" s="31"/>
      <c r="U20" s="31"/>
      <c r="V20" s="31"/>
      <c r="W20" s="31"/>
      <c r="X20" s="31"/>
      <c r="Y20" s="31"/>
      <c r="Z20" s="31"/>
      <c r="AA20" s="31"/>
      <c r="AB20" s="31"/>
      <c r="AC20" s="31"/>
      <c r="AD20" s="31"/>
      <c r="AE20" s="31"/>
    </row>
    <row r="21" spans="1:31" s="2" customFormat="1" ht="18" customHeight="1">
      <c r="A21" s="273"/>
      <c r="B21" s="276"/>
      <c r="C21" s="273"/>
      <c r="D21" s="273"/>
      <c r="E21" s="281" t="s">
        <v>29</v>
      </c>
      <c r="F21" s="273"/>
      <c r="G21" s="273"/>
      <c r="H21" s="273"/>
      <c r="I21" s="278" t="s">
        <v>25</v>
      </c>
      <c r="J21" s="281" t="s">
        <v>3</v>
      </c>
      <c r="K21" s="273"/>
      <c r="L21" s="86"/>
      <c r="S21" s="31"/>
      <c r="T21" s="31"/>
      <c r="U21" s="31"/>
      <c r="V21" s="31"/>
      <c r="W21" s="31"/>
      <c r="X21" s="31"/>
      <c r="Y21" s="31"/>
      <c r="Z21" s="31"/>
      <c r="AA21" s="31"/>
      <c r="AB21" s="31"/>
      <c r="AC21" s="31"/>
      <c r="AD21" s="31"/>
      <c r="AE21" s="31"/>
    </row>
    <row r="22" spans="1:31" s="2" customFormat="1" ht="6.95" customHeight="1">
      <c r="A22" s="273"/>
      <c r="B22" s="276"/>
      <c r="C22" s="273"/>
      <c r="D22" s="273"/>
      <c r="E22" s="273"/>
      <c r="F22" s="273"/>
      <c r="G22" s="273"/>
      <c r="H22" s="273"/>
      <c r="I22" s="273"/>
      <c r="J22" s="273"/>
      <c r="K22" s="273"/>
      <c r="L22" s="86"/>
      <c r="S22" s="31"/>
      <c r="T22" s="31"/>
      <c r="U22" s="31"/>
      <c r="V22" s="31"/>
      <c r="W22" s="31"/>
      <c r="X22" s="31"/>
      <c r="Y22" s="31"/>
      <c r="Z22" s="31"/>
      <c r="AA22" s="31"/>
      <c r="AB22" s="31"/>
      <c r="AC22" s="31"/>
      <c r="AD22" s="31"/>
      <c r="AE22" s="31"/>
    </row>
    <row r="23" spans="1:31" s="2" customFormat="1" ht="12" customHeight="1">
      <c r="A23" s="273"/>
      <c r="B23" s="276"/>
      <c r="C23" s="273"/>
      <c r="D23" s="278" t="s">
        <v>31</v>
      </c>
      <c r="E23" s="273"/>
      <c r="F23" s="273"/>
      <c r="G23" s="273"/>
      <c r="H23" s="273"/>
      <c r="I23" s="278" t="s">
        <v>23</v>
      </c>
      <c r="J23" s="281" t="str">
        <f>IF('Rekapitulace stavby'!AN19="","",'Rekapitulace stavby'!AN19)</f>
        <v/>
      </c>
      <c r="K23" s="273"/>
      <c r="L23" s="86"/>
      <c r="S23" s="31"/>
      <c r="T23" s="31"/>
      <c r="U23" s="31"/>
      <c r="V23" s="31"/>
      <c r="W23" s="31"/>
      <c r="X23" s="31"/>
      <c r="Y23" s="31"/>
      <c r="Z23" s="31"/>
      <c r="AA23" s="31"/>
      <c r="AB23" s="31"/>
      <c r="AC23" s="31"/>
      <c r="AD23" s="31"/>
      <c r="AE23" s="31"/>
    </row>
    <row r="24" spans="1:31" s="2" customFormat="1" ht="18" customHeight="1">
      <c r="A24" s="273"/>
      <c r="B24" s="276"/>
      <c r="C24" s="273"/>
      <c r="D24" s="273"/>
      <c r="E24" s="281" t="str">
        <f>IF('Rekapitulace stavby'!E20="","",'Rekapitulace stavby'!E20)</f>
        <v xml:space="preserve"> </v>
      </c>
      <c r="F24" s="273"/>
      <c r="G24" s="273"/>
      <c r="H24" s="273"/>
      <c r="I24" s="278" t="s">
        <v>25</v>
      </c>
      <c r="J24" s="281" t="str">
        <f>IF('Rekapitulace stavby'!AN20="","",'Rekapitulace stavby'!AN20)</f>
        <v/>
      </c>
      <c r="K24" s="273"/>
      <c r="L24" s="86"/>
      <c r="S24" s="31"/>
      <c r="T24" s="31"/>
      <c r="U24" s="31"/>
      <c r="V24" s="31"/>
      <c r="W24" s="31"/>
      <c r="X24" s="31"/>
      <c r="Y24" s="31"/>
      <c r="Z24" s="31"/>
      <c r="AA24" s="31"/>
      <c r="AB24" s="31"/>
      <c r="AC24" s="31"/>
      <c r="AD24" s="31"/>
      <c r="AE24" s="31"/>
    </row>
    <row r="25" spans="1:31" s="2" customFormat="1" ht="6.95" customHeight="1">
      <c r="A25" s="273"/>
      <c r="B25" s="276"/>
      <c r="C25" s="273"/>
      <c r="D25" s="273"/>
      <c r="E25" s="273"/>
      <c r="F25" s="273"/>
      <c r="G25" s="273"/>
      <c r="H25" s="273"/>
      <c r="I25" s="273"/>
      <c r="J25" s="273"/>
      <c r="K25" s="273"/>
      <c r="L25" s="86"/>
      <c r="S25" s="31"/>
      <c r="T25" s="31"/>
      <c r="U25" s="31"/>
      <c r="V25" s="31"/>
      <c r="W25" s="31"/>
      <c r="X25" s="31"/>
      <c r="Y25" s="31"/>
      <c r="Z25" s="31"/>
      <c r="AA25" s="31"/>
      <c r="AB25" s="31"/>
      <c r="AC25" s="31"/>
      <c r="AD25" s="31"/>
      <c r="AE25" s="31"/>
    </row>
    <row r="26" spans="1:31" s="2" customFormat="1" ht="12" customHeight="1">
      <c r="A26" s="273"/>
      <c r="B26" s="276"/>
      <c r="C26" s="273"/>
      <c r="D26" s="278" t="s">
        <v>32</v>
      </c>
      <c r="E26" s="273"/>
      <c r="F26" s="273"/>
      <c r="G26" s="273"/>
      <c r="H26" s="273"/>
      <c r="I26" s="273"/>
      <c r="J26" s="273"/>
      <c r="K26" s="273"/>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73"/>
      <c r="B28" s="276"/>
      <c r="C28" s="273"/>
      <c r="D28" s="273"/>
      <c r="E28" s="273"/>
      <c r="F28" s="273"/>
      <c r="G28" s="273"/>
      <c r="H28" s="273"/>
      <c r="I28" s="273"/>
      <c r="J28" s="273"/>
      <c r="K28" s="273"/>
      <c r="L28" s="86"/>
      <c r="S28" s="31"/>
      <c r="T28" s="31"/>
      <c r="U28" s="31"/>
      <c r="V28" s="31"/>
      <c r="W28" s="31"/>
      <c r="X28" s="31"/>
      <c r="Y28" s="31"/>
      <c r="Z28" s="31"/>
      <c r="AA28" s="31"/>
      <c r="AB28" s="31"/>
      <c r="AC28" s="31"/>
      <c r="AD28" s="31"/>
      <c r="AE28" s="31"/>
    </row>
    <row r="29" spans="1:31" s="2" customFormat="1" ht="6.95" customHeight="1">
      <c r="A29" s="273"/>
      <c r="B29" s="276"/>
      <c r="C29" s="273"/>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73"/>
      <c r="B30" s="276"/>
      <c r="C30" s="273"/>
      <c r="D30" s="342" t="s">
        <v>34</v>
      </c>
      <c r="E30" s="273"/>
      <c r="F30" s="273"/>
      <c r="G30" s="273"/>
      <c r="H30" s="273"/>
      <c r="I30" s="273"/>
      <c r="J30" s="343">
        <f>ROUND(J93,2)</f>
        <v>0</v>
      </c>
      <c r="K30" s="273"/>
      <c r="L30" s="86"/>
      <c r="S30" s="31"/>
      <c r="T30" s="31"/>
      <c r="U30" s="31"/>
      <c r="V30" s="31"/>
      <c r="W30" s="31"/>
      <c r="X30" s="31"/>
      <c r="Y30" s="31"/>
      <c r="Z30" s="31"/>
      <c r="AA30" s="31"/>
      <c r="AB30" s="31"/>
      <c r="AC30" s="31"/>
      <c r="AD30" s="31"/>
      <c r="AE30" s="31"/>
    </row>
    <row r="31" spans="1:31" s="2" customFormat="1" ht="6.95" customHeight="1">
      <c r="A31" s="273"/>
      <c r="B31" s="276"/>
      <c r="C31" s="273"/>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73"/>
      <c r="B32" s="276"/>
      <c r="C32" s="273"/>
      <c r="D32" s="273"/>
      <c r="E32" s="273"/>
      <c r="F32" s="344" t="s">
        <v>36</v>
      </c>
      <c r="G32" s="273"/>
      <c r="H32" s="273"/>
      <c r="I32" s="344" t="s">
        <v>35</v>
      </c>
      <c r="J32" s="344" t="s">
        <v>37</v>
      </c>
      <c r="K32" s="273"/>
      <c r="L32" s="86"/>
      <c r="S32" s="31"/>
      <c r="T32" s="31"/>
      <c r="U32" s="31"/>
      <c r="V32" s="31"/>
      <c r="W32" s="31"/>
      <c r="X32" s="31"/>
      <c r="Y32" s="31"/>
      <c r="Z32" s="31"/>
      <c r="AA32" s="31"/>
      <c r="AB32" s="31"/>
      <c r="AC32" s="31"/>
      <c r="AD32" s="31"/>
      <c r="AE32" s="31"/>
    </row>
    <row r="33" spans="1:31" s="2" customFormat="1" ht="14.45" customHeight="1">
      <c r="A33" s="273"/>
      <c r="B33" s="276"/>
      <c r="C33" s="273"/>
      <c r="D33" s="345" t="s">
        <v>38</v>
      </c>
      <c r="E33" s="278" t="s">
        <v>39</v>
      </c>
      <c r="F33" s="346">
        <f>ROUND((SUM(BE93:BE275)),2)</f>
        <v>0</v>
      </c>
      <c r="G33" s="273"/>
      <c r="H33" s="273"/>
      <c r="I33" s="347">
        <v>0.21</v>
      </c>
      <c r="J33" s="346">
        <f>ROUND(((SUM(BE93:BE275))*I33),2)</f>
        <v>0</v>
      </c>
      <c r="K33" s="273"/>
      <c r="L33" s="86"/>
      <c r="S33" s="31"/>
      <c r="T33" s="31"/>
      <c r="U33" s="31"/>
      <c r="V33" s="31"/>
      <c r="W33" s="31"/>
      <c r="X33" s="31"/>
      <c r="Y33" s="31"/>
      <c r="Z33" s="31"/>
      <c r="AA33" s="31"/>
      <c r="AB33" s="31"/>
      <c r="AC33" s="31"/>
      <c r="AD33" s="31"/>
      <c r="AE33" s="31"/>
    </row>
    <row r="34" spans="1:31" s="2" customFormat="1" ht="14.45" customHeight="1">
      <c r="A34" s="273"/>
      <c r="B34" s="276"/>
      <c r="C34" s="273"/>
      <c r="D34" s="273"/>
      <c r="E34" s="278" t="s">
        <v>40</v>
      </c>
      <c r="F34" s="346">
        <f>ROUND((SUM(BF93:BF275)),2)</f>
        <v>0</v>
      </c>
      <c r="G34" s="273"/>
      <c r="H34" s="273"/>
      <c r="I34" s="347">
        <v>0.15</v>
      </c>
      <c r="J34" s="346">
        <f>ROUND(((SUM(BF93:BF275))*I34),2)</f>
        <v>0</v>
      </c>
      <c r="K34" s="273"/>
      <c r="L34" s="86"/>
      <c r="S34" s="31"/>
      <c r="T34" s="31"/>
      <c r="U34" s="31"/>
      <c r="V34" s="31"/>
      <c r="W34" s="31"/>
      <c r="X34" s="31"/>
      <c r="Y34" s="31"/>
      <c r="Z34" s="31"/>
      <c r="AA34" s="31"/>
      <c r="AB34" s="31"/>
      <c r="AC34" s="31"/>
      <c r="AD34" s="31"/>
      <c r="AE34" s="31"/>
    </row>
    <row r="35" spans="1:31" s="2" customFormat="1" ht="14.45" customHeight="1" hidden="1">
      <c r="A35" s="273"/>
      <c r="B35" s="276"/>
      <c r="C35" s="273"/>
      <c r="D35" s="273"/>
      <c r="E35" s="278" t="s">
        <v>41</v>
      </c>
      <c r="F35" s="346">
        <f>ROUND((SUM(BG93:BG275)),2)</f>
        <v>0</v>
      </c>
      <c r="G35" s="273"/>
      <c r="H35" s="273"/>
      <c r="I35" s="347">
        <v>0.21</v>
      </c>
      <c r="J35" s="346">
        <f>0</f>
        <v>0</v>
      </c>
      <c r="K35" s="273"/>
      <c r="L35" s="86"/>
      <c r="S35" s="31"/>
      <c r="T35" s="31"/>
      <c r="U35" s="31"/>
      <c r="V35" s="31"/>
      <c r="W35" s="31"/>
      <c r="X35" s="31"/>
      <c r="Y35" s="31"/>
      <c r="Z35" s="31"/>
      <c r="AA35" s="31"/>
      <c r="AB35" s="31"/>
      <c r="AC35" s="31"/>
      <c r="AD35" s="31"/>
      <c r="AE35" s="31"/>
    </row>
    <row r="36" spans="1:31" s="2" customFormat="1" ht="14.45" customHeight="1" hidden="1">
      <c r="A36" s="273"/>
      <c r="B36" s="276"/>
      <c r="C36" s="273"/>
      <c r="D36" s="273"/>
      <c r="E36" s="278" t="s">
        <v>42</v>
      </c>
      <c r="F36" s="346">
        <f>ROUND((SUM(BH93:BH275)),2)</f>
        <v>0</v>
      </c>
      <c r="G36" s="273"/>
      <c r="H36" s="273"/>
      <c r="I36" s="347">
        <v>0.15</v>
      </c>
      <c r="J36" s="346">
        <f>0</f>
        <v>0</v>
      </c>
      <c r="K36" s="273"/>
      <c r="L36" s="86"/>
      <c r="S36" s="31"/>
      <c r="T36" s="31"/>
      <c r="U36" s="31"/>
      <c r="V36" s="31"/>
      <c r="W36" s="31"/>
      <c r="X36" s="31"/>
      <c r="Y36" s="31"/>
      <c r="Z36" s="31"/>
      <c r="AA36" s="31"/>
      <c r="AB36" s="31"/>
      <c r="AC36" s="31"/>
      <c r="AD36" s="31"/>
      <c r="AE36" s="31"/>
    </row>
    <row r="37" spans="1:31" s="2" customFormat="1" ht="14.45" customHeight="1" hidden="1">
      <c r="A37" s="273"/>
      <c r="B37" s="276"/>
      <c r="C37" s="273"/>
      <c r="D37" s="273"/>
      <c r="E37" s="278" t="s">
        <v>43</v>
      </c>
      <c r="F37" s="346">
        <f>ROUND((SUM(BI93:BI275)),2)</f>
        <v>0</v>
      </c>
      <c r="G37" s="273"/>
      <c r="H37" s="273"/>
      <c r="I37" s="347">
        <v>0</v>
      </c>
      <c r="J37" s="346">
        <f>0</f>
        <v>0</v>
      </c>
      <c r="K37" s="273"/>
      <c r="L37" s="86"/>
      <c r="S37" s="31"/>
      <c r="T37" s="31"/>
      <c r="U37" s="31"/>
      <c r="V37" s="31"/>
      <c r="W37" s="31"/>
      <c r="X37" s="31"/>
      <c r="Y37" s="31"/>
      <c r="Z37" s="31"/>
      <c r="AA37" s="31"/>
      <c r="AB37" s="31"/>
      <c r="AC37" s="31"/>
      <c r="AD37" s="31"/>
      <c r="AE37" s="31"/>
    </row>
    <row r="38" spans="1:31" s="2" customFormat="1" ht="6.95" customHeight="1">
      <c r="A38" s="273"/>
      <c r="B38" s="276"/>
      <c r="C38" s="273"/>
      <c r="D38" s="273"/>
      <c r="E38" s="273"/>
      <c r="F38" s="273"/>
      <c r="G38" s="273"/>
      <c r="H38" s="273"/>
      <c r="I38" s="273"/>
      <c r="J38" s="273"/>
      <c r="K38" s="273"/>
      <c r="L38" s="86"/>
      <c r="S38" s="31"/>
      <c r="T38" s="31"/>
      <c r="U38" s="31"/>
      <c r="V38" s="31"/>
      <c r="W38" s="31"/>
      <c r="X38" s="31"/>
      <c r="Y38" s="31"/>
      <c r="Z38" s="31"/>
      <c r="AA38" s="31"/>
      <c r="AB38" s="31"/>
      <c r="AC38" s="31"/>
      <c r="AD38" s="31"/>
      <c r="AE38" s="31"/>
    </row>
    <row r="39" spans="1:31" s="2" customFormat="1" ht="25.35" customHeight="1">
      <c r="A39" s="273"/>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73"/>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73"/>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73"/>
      <c r="B45" s="276"/>
      <c r="C45" s="277" t="s">
        <v>119</v>
      </c>
      <c r="D45" s="273"/>
      <c r="E45" s="273"/>
      <c r="F45" s="273"/>
      <c r="G45" s="273"/>
      <c r="H45" s="273"/>
      <c r="I45" s="273"/>
      <c r="J45" s="273"/>
      <c r="K45" s="273"/>
      <c r="L45" s="86"/>
      <c r="S45" s="31"/>
      <c r="T45" s="31"/>
      <c r="U45" s="31"/>
      <c r="V45" s="31"/>
      <c r="W45" s="31"/>
      <c r="X45" s="31"/>
      <c r="Y45" s="31"/>
      <c r="Z45" s="31"/>
      <c r="AA45" s="31"/>
      <c r="AB45" s="31"/>
      <c r="AC45" s="31"/>
      <c r="AD45" s="31"/>
      <c r="AE45" s="31"/>
    </row>
    <row r="46" spans="1:31" s="2" customFormat="1" ht="6.95" customHeight="1">
      <c r="A46" s="273"/>
      <c r="B46" s="276"/>
      <c r="C46" s="273"/>
      <c r="D46" s="273"/>
      <c r="E46" s="273"/>
      <c r="F46" s="273"/>
      <c r="G46" s="273"/>
      <c r="H46" s="273"/>
      <c r="I46" s="273"/>
      <c r="J46" s="273"/>
      <c r="K46" s="273"/>
      <c r="L46" s="86"/>
      <c r="S46" s="31"/>
      <c r="T46" s="31"/>
      <c r="U46" s="31"/>
      <c r="V46" s="31"/>
      <c r="W46" s="31"/>
      <c r="X46" s="31"/>
      <c r="Y46" s="31"/>
      <c r="Z46" s="31"/>
      <c r="AA46" s="31"/>
      <c r="AB46" s="31"/>
      <c r="AC46" s="31"/>
      <c r="AD46" s="31"/>
      <c r="AE46" s="31"/>
    </row>
    <row r="47" spans="1:31" s="2" customFormat="1" ht="12" customHeight="1">
      <c r="A47" s="273"/>
      <c r="B47" s="276"/>
      <c r="C47" s="278" t="s">
        <v>15</v>
      </c>
      <c r="D47" s="273"/>
      <c r="E47" s="273"/>
      <c r="F47" s="273"/>
      <c r="G47" s="273"/>
      <c r="H47" s="273"/>
      <c r="I47" s="273"/>
      <c r="J47" s="273"/>
      <c r="K47" s="273"/>
      <c r="L47" s="86"/>
      <c r="S47" s="31"/>
      <c r="T47" s="31"/>
      <c r="U47" s="31"/>
      <c r="V47" s="31"/>
      <c r="W47" s="31"/>
      <c r="X47" s="31"/>
      <c r="Y47" s="31"/>
      <c r="Z47" s="31"/>
      <c r="AA47" s="31"/>
      <c r="AB47" s="31"/>
      <c r="AC47" s="31"/>
      <c r="AD47" s="31"/>
      <c r="AE47" s="31"/>
    </row>
    <row r="48" spans="1:31" s="2" customFormat="1" ht="16.5" customHeight="1">
      <c r="A48" s="273"/>
      <c r="B48" s="276"/>
      <c r="C48" s="273"/>
      <c r="D48" s="273"/>
      <c r="E48" s="403" t="str">
        <f>E7</f>
        <v>ZŠ a MŠ Malé Hoštice - přístavba - rozšíření kapacity MŠ</v>
      </c>
      <c r="F48" s="404"/>
      <c r="G48" s="404"/>
      <c r="H48" s="404"/>
      <c r="I48" s="273"/>
      <c r="J48" s="273"/>
      <c r="K48" s="273"/>
      <c r="L48" s="86"/>
      <c r="S48" s="31"/>
      <c r="T48" s="31"/>
      <c r="U48" s="31"/>
      <c r="V48" s="31"/>
      <c r="W48" s="31"/>
      <c r="X48" s="31"/>
      <c r="Y48" s="31"/>
      <c r="Z48" s="31"/>
      <c r="AA48" s="31"/>
      <c r="AB48" s="31"/>
      <c r="AC48" s="31"/>
      <c r="AD48" s="31"/>
      <c r="AE48" s="31"/>
    </row>
    <row r="49" spans="1:31" s="2" customFormat="1" ht="12" customHeight="1">
      <c r="A49" s="273"/>
      <c r="B49" s="276"/>
      <c r="C49" s="278" t="s">
        <v>117</v>
      </c>
      <c r="D49" s="273"/>
      <c r="E49" s="273"/>
      <c r="F49" s="273"/>
      <c r="G49" s="273"/>
      <c r="H49" s="273"/>
      <c r="I49" s="273"/>
      <c r="J49" s="273"/>
      <c r="K49" s="273"/>
      <c r="L49" s="86"/>
      <c r="S49" s="31"/>
      <c r="T49" s="31"/>
      <c r="U49" s="31"/>
      <c r="V49" s="31"/>
      <c r="W49" s="31"/>
      <c r="X49" s="31"/>
      <c r="Y49" s="31"/>
      <c r="Z49" s="31"/>
      <c r="AA49" s="31"/>
      <c r="AB49" s="31"/>
      <c r="AC49" s="31"/>
      <c r="AD49" s="31"/>
      <c r="AE49" s="31"/>
    </row>
    <row r="50" spans="1:31" s="2" customFormat="1" ht="16.5" customHeight="1">
      <c r="A50" s="273"/>
      <c r="B50" s="276"/>
      <c r="C50" s="273"/>
      <c r="D50" s="273"/>
      <c r="E50" s="405" t="str">
        <f>E9</f>
        <v>04 - Stavební úpravy 2.NP</v>
      </c>
      <c r="F50" s="406"/>
      <c r="G50" s="406"/>
      <c r="H50" s="406"/>
      <c r="I50" s="273"/>
      <c r="J50" s="273"/>
      <c r="K50" s="273"/>
      <c r="L50" s="86"/>
      <c r="S50" s="31"/>
      <c r="T50" s="31"/>
      <c r="U50" s="31"/>
      <c r="V50" s="31"/>
      <c r="W50" s="31"/>
      <c r="X50" s="31"/>
      <c r="Y50" s="31"/>
      <c r="Z50" s="31"/>
      <c r="AA50" s="31"/>
      <c r="AB50" s="31"/>
      <c r="AC50" s="31"/>
      <c r="AD50" s="31"/>
      <c r="AE50" s="31"/>
    </row>
    <row r="51" spans="1:31" s="2" customFormat="1" ht="6.95" customHeight="1">
      <c r="A51" s="273"/>
      <c r="B51" s="276"/>
      <c r="C51" s="273"/>
      <c r="D51" s="273"/>
      <c r="E51" s="273"/>
      <c r="F51" s="273"/>
      <c r="G51" s="273"/>
      <c r="H51" s="273"/>
      <c r="I51" s="273"/>
      <c r="J51" s="273"/>
      <c r="K51" s="273"/>
      <c r="L51" s="86"/>
      <c r="S51" s="31"/>
      <c r="T51" s="31"/>
      <c r="U51" s="31"/>
      <c r="V51" s="31"/>
      <c r="W51" s="31"/>
      <c r="X51" s="31"/>
      <c r="Y51" s="31"/>
      <c r="Z51" s="31"/>
      <c r="AA51" s="31"/>
      <c r="AB51" s="31"/>
      <c r="AC51" s="31"/>
      <c r="AD51" s="31"/>
      <c r="AE51" s="31"/>
    </row>
    <row r="52" spans="1:31" s="2" customFormat="1" ht="12" customHeight="1">
      <c r="A52" s="273"/>
      <c r="B52" s="276"/>
      <c r="C52" s="278" t="s">
        <v>19</v>
      </c>
      <c r="D52" s="273"/>
      <c r="E52" s="273"/>
      <c r="F52" s="281" t="str">
        <f>F12</f>
        <v>parc.č. 583, k.ú. Malé Hoštice</v>
      </c>
      <c r="G52" s="273"/>
      <c r="H52" s="273"/>
      <c r="I52" s="278" t="s">
        <v>21</v>
      </c>
      <c r="J52" s="282" t="str">
        <f>IF(J12="","",J12)</f>
        <v/>
      </c>
      <c r="K52" s="273"/>
      <c r="L52" s="86"/>
      <c r="S52" s="31"/>
      <c r="T52" s="31"/>
      <c r="U52" s="31"/>
      <c r="V52" s="31"/>
      <c r="W52" s="31"/>
      <c r="X52" s="31"/>
      <c r="Y52" s="31"/>
      <c r="Z52" s="31"/>
      <c r="AA52" s="31"/>
      <c r="AB52" s="31"/>
      <c r="AC52" s="31"/>
      <c r="AD52" s="31"/>
      <c r="AE52" s="31"/>
    </row>
    <row r="53" spans="1:31" s="2" customFormat="1" ht="6.95" customHeight="1">
      <c r="A53" s="273"/>
      <c r="B53" s="276"/>
      <c r="C53" s="273"/>
      <c r="D53" s="273"/>
      <c r="E53" s="273"/>
      <c r="F53" s="273"/>
      <c r="G53" s="273"/>
      <c r="H53" s="273"/>
      <c r="I53" s="273"/>
      <c r="J53" s="273"/>
      <c r="K53" s="273"/>
      <c r="L53" s="86"/>
      <c r="S53" s="31"/>
      <c r="T53" s="31"/>
      <c r="U53" s="31"/>
      <c r="V53" s="31"/>
      <c r="W53" s="31"/>
      <c r="X53" s="31"/>
      <c r="Y53" s="31"/>
      <c r="Z53" s="31"/>
      <c r="AA53" s="31"/>
      <c r="AB53" s="31"/>
      <c r="AC53" s="31"/>
      <c r="AD53" s="31"/>
      <c r="AE53" s="31"/>
    </row>
    <row r="54" spans="1:31" s="2" customFormat="1" ht="15.2" customHeight="1">
      <c r="A54" s="273"/>
      <c r="B54" s="276"/>
      <c r="C54" s="278" t="s">
        <v>22</v>
      </c>
      <c r="D54" s="273"/>
      <c r="E54" s="273"/>
      <c r="F54" s="281" t="str">
        <f>E15</f>
        <v>Statutární město Opava</v>
      </c>
      <c r="G54" s="273"/>
      <c r="H54" s="273"/>
      <c r="I54" s="278" t="s">
        <v>28</v>
      </c>
      <c r="J54" s="283" t="str">
        <f>E21</f>
        <v>Ing. arch. Petr Mlýnek</v>
      </c>
      <c r="K54" s="273"/>
      <c r="L54" s="86"/>
      <c r="S54" s="31"/>
      <c r="T54" s="31"/>
      <c r="U54" s="31"/>
      <c r="V54" s="31"/>
      <c r="W54" s="31"/>
      <c r="X54" s="31"/>
      <c r="Y54" s="31"/>
      <c r="Z54" s="31"/>
      <c r="AA54" s="31"/>
      <c r="AB54" s="31"/>
      <c r="AC54" s="31"/>
      <c r="AD54" s="31"/>
      <c r="AE54" s="31"/>
    </row>
    <row r="55" spans="1:31" s="2" customFormat="1" ht="15.2" customHeight="1">
      <c r="A55" s="273"/>
      <c r="B55" s="276"/>
      <c r="C55" s="278" t="s">
        <v>26</v>
      </c>
      <c r="D55" s="273"/>
      <c r="E55" s="273"/>
      <c r="F55" s="281" t="str">
        <f>IF(E18="","",E18)</f>
        <v xml:space="preserve"> </v>
      </c>
      <c r="G55" s="273"/>
      <c r="H55" s="273"/>
      <c r="I55" s="278" t="s">
        <v>31</v>
      </c>
      <c r="J55" s="283" t="str">
        <f>E24</f>
        <v xml:space="preserve"> </v>
      </c>
      <c r="K55" s="273"/>
      <c r="L55" s="86"/>
      <c r="S55" s="31"/>
      <c r="T55" s="31"/>
      <c r="U55" s="31"/>
      <c r="V55" s="31"/>
      <c r="W55" s="31"/>
      <c r="X55" s="31"/>
      <c r="Y55" s="31"/>
      <c r="Z55" s="31"/>
      <c r="AA55" s="31"/>
      <c r="AB55" s="31"/>
      <c r="AC55" s="31"/>
      <c r="AD55" s="31"/>
      <c r="AE55" s="31"/>
    </row>
    <row r="56" spans="1:31" s="2" customFormat="1" ht="10.35" customHeight="1">
      <c r="A56" s="273"/>
      <c r="B56" s="276"/>
      <c r="C56" s="273"/>
      <c r="D56" s="273"/>
      <c r="E56" s="273"/>
      <c r="F56" s="273"/>
      <c r="G56" s="273"/>
      <c r="H56" s="273"/>
      <c r="I56" s="273"/>
      <c r="J56" s="273"/>
      <c r="K56" s="273"/>
      <c r="L56" s="86"/>
      <c r="S56" s="31"/>
      <c r="T56" s="31"/>
      <c r="U56" s="31"/>
      <c r="V56" s="31"/>
      <c r="W56" s="31"/>
      <c r="X56" s="31"/>
      <c r="Y56" s="31"/>
      <c r="Z56" s="31"/>
      <c r="AA56" s="31"/>
      <c r="AB56" s="31"/>
      <c r="AC56" s="31"/>
      <c r="AD56" s="31"/>
      <c r="AE56" s="31"/>
    </row>
    <row r="57" spans="1:31" s="2" customFormat="1" ht="29.25" customHeight="1">
      <c r="A57" s="273"/>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73"/>
      <c r="B58" s="276"/>
      <c r="C58" s="273"/>
      <c r="D58" s="273"/>
      <c r="E58" s="273"/>
      <c r="F58" s="273"/>
      <c r="G58" s="273"/>
      <c r="H58" s="273"/>
      <c r="I58" s="273"/>
      <c r="J58" s="273"/>
      <c r="K58" s="273"/>
      <c r="L58" s="86"/>
      <c r="S58" s="31"/>
      <c r="T58" s="31"/>
      <c r="U58" s="31"/>
      <c r="V58" s="31"/>
      <c r="W58" s="31"/>
      <c r="X58" s="31"/>
      <c r="Y58" s="31"/>
      <c r="Z58" s="31"/>
      <c r="AA58" s="31"/>
      <c r="AB58" s="31"/>
      <c r="AC58" s="31"/>
      <c r="AD58" s="31"/>
      <c r="AE58" s="31"/>
    </row>
    <row r="59" spans="1:47" s="2" customFormat="1" ht="22.9" customHeight="1">
      <c r="A59" s="273"/>
      <c r="B59" s="276"/>
      <c r="C59" s="357" t="s">
        <v>66</v>
      </c>
      <c r="D59" s="273"/>
      <c r="E59" s="273"/>
      <c r="F59" s="273"/>
      <c r="G59" s="273"/>
      <c r="H59" s="273"/>
      <c r="I59" s="273"/>
      <c r="J59" s="343">
        <f>J93</f>
        <v>0</v>
      </c>
      <c r="K59" s="273"/>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J94</f>
        <v>0</v>
      </c>
      <c r="K60" s="358"/>
      <c r="L60" s="103"/>
    </row>
    <row r="61" spans="1:12" s="10" customFormat="1" ht="19.9" customHeight="1">
      <c r="A61" s="363"/>
      <c r="B61" s="364"/>
      <c r="C61" s="363"/>
      <c r="D61" s="365" t="s">
        <v>128</v>
      </c>
      <c r="E61" s="366"/>
      <c r="F61" s="366"/>
      <c r="G61" s="366"/>
      <c r="H61" s="366"/>
      <c r="I61" s="366"/>
      <c r="J61" s="367">
        <f>J95</f>
        <v>0</v>
      </c>
      <c r="K61" s="363"/>
      <c r="L61" s="107"/>
    </row>
    <row r="62" spans="1:12" s="10" customFormat="1" ht="19.9" customHeight="1">
      <c r="A62" s="363"/>
      <c r="B62" s="364"/>
      <c r="C62" s="363"/>
      <c r="D62" s="365" t="s">
        <v>133</v>
      </c>
      <c r="E62" s="366"/>
      <c r="F62" s="366"/>
      <c r="G62" s="366"/>
      <c r="H62" s="366"/>
      <c r="I62" s="366"/>
      <c r="J62" s="367">
        <f>J110</f>
        <v>0</v>
      </c>
      <c r="K62" s="363"/>
      <c r="L62" s="107"/>
    </row>
    <row r="63" spans="1:12" s="10" customFormat="1" ht="19.9" customHeight="1">
      <c r="A63" s="363"/>
      <c r="B63" s="364"/>
      <c r="C63" s="363"/>
      <c r="D63" s="365" t="s">
        <v>2075</v>
      </c>
      <c r="E63" s="366"/>
      <c r="F63" s="366"/>
      <c r="G63" s="366"/>
      <c r="H63" s="366"/>
      <c r="I63" s="366"/>
      <c r="J63" s="367">
        <f>J121</f>
        <v>0</v>
      </c>
      <c r="K63" s="363"/>
      <c r="L63" s="107"/>
    </row>
    <row r="64" spans="1:12" s="10" customFormat="1" ht="19.9" customHeight="1">
      <c r="A64" s="363"/>
      <c r="B64" s="364"/>
      <c r="C64" s="363"/>
      <c r="D64" s="365" t="s">
        <v>131</v>
      </c>
      <c r="E64" s="366"/>
      <c r="F64" s="366"/>
      <c r="G64" s="366"/>
      <c r="H64" s="366"/>
      <c r="I64" s="366"/>
      <c r="J64" s="367">
        <f>J134</f>
        <v>0</v>
      </c>
      <c r="K64" s="363"/>
      <c r="L64" s="107"/>
    </row>
    <row r="65" spans="1:12" s="10" customFormat="1" ht="19.9" customHeight="1">
      <c r="A65" s="363"/>
      <c r="B65" s="364"/>
      <c r="C65" s="363"/>
      <c r="D65" s="365" t="s">
        <v>132</v>
      </c>
      <c r="E65" s="366"/>
      <c r="F65" s="366"/>
      <c r="G65" s="366"/>
      <c r="H65" s="366"/>
      <c r="I65" s="366"/>
      <c r="J65" s="367">
        <f>J141</f>
        <v>0</v>
      </c>
      <c r="K65" s="363"/>
      <c r="L65" s="107"/>
    </row>
    <row r="66" spans="1:12" s="10" customFormat="1" ht="19.9" customHeight="1">
      <c r="A66" s="363"/>
      <c r="B66" s="364"/>
      <c r="C66" s="363"/>
      <c r="D66" s="365" t="s">
        <v>134</v>
      </c>
      <c r="E66" s="366"/>
      <c r="F66" s="366"/>
      <c r="G66" s="366"/>
      <c r="H66" s="366"/>
      <c r="I66" s="366"/>
      <c r="J66" s="367">
        <f>J148</f>
        <v>0</v>
      </c>
      <c r="K66" s="363"/>
      <c r="L66" s="107"/>
    </row>
    <row r="67" spans="1:12" s="10" customFormat="1" ht="19.9" customHeight="1">
      <c r="A67" s="363"/>
      <c r="B67" s="364"/>
      <c r="C67" s="363"/>
      <c r="D67" s="365" t="s">
        <v>135</v>
      </c>
      <c r="E67" s="366"/>
      <c r="F67" s="366"/>
      <c r="G67" s="366"/>
      <c r="H67" s="366"/>
      <c r="I67" s="366"/>
      <c r="J67" s="367">
        <f>J158</f>
        <v>0</v>
      </c>
      <c r="K67" s="363"/>
      <c r="L67" s="107"/>
    </row>
    <row r="68" spans="1:12" s="9" customFormat="1" ht="24.95" customHeight="1">
      <c r="A68" s="358"/>
      <c r="B68" s="359"/>
      <c r="C68" s="358"/>
      <c r="D68" s="360" t="s">
        <v>136</v>
      </c>
      <c r="E68" s="361"/>
      <c r="F68" s="361"/>
      <c r="G68" s="361"/>
      <c r="H68" s="361"/>
      <c r="I68" s="361"/>
      <c r="J68" s="362">
        <f>J161</f>
        <v>0</v>
      </c>
      <c r="K68" s="358"/>
      <c r="L68" s="103"/>
    </row>
    <row r="69" spans="1:12" s="10" customFormat="1" ht="19.9" customHeight="1">
      <c r="A69" s="363"/>
      <c r="B69" s="364"/>
      <c r="C69" s="363"/>
      <c r="D69" s="365" t="s">
        <v>142</v>
      </c>
      <c r="E69" s="366"/>
      <c r="F69" s="366"/>
      <c r="G69" s="366"/>
      <c r="H69" s="366"/>
      <c r="I69" s="366"/>
      <c r="J69" s="367">
        <f>J162</f>
        <v>0</v>
      </c>
      <c r="K69" s="363"/>
      <c r="L69" s="107"/>
    </row>
    <row r="70" spans="1:12" s="10" customFormat="1" ht="19.9" customHeight="1">
      <c r="A70" s="363"/>
      <c r="B70" s="364"/>
      <c r="C70" s="363"/>
      <c r="D70" s="365" t="s">
        <v>143</v>
      </c>
      <c r="E70" s="366"/>
      <c r="F70" s="366"/>
      <c r="G70" s="366"/>
      <c r="H70" s="366"/>
      <c r="I70" s="366"/>
      <c r="J70" s="367">
        <f>J183</f>
        <v>0</v>
      </c>
      <c r="K70" s="363"/>
      <c r="L70" s="107"/>
    </row>
    <row r="71" spans="1:12" s="10" customFormat="1" ht="19.9" customHeight="1">
      <c r="A71" s="363"/>
      <c r="B71" s="364"/>
      <c r="C71" s="363"/>
      <c r="D71" s="365" t="s">
        <v>145</v>
      </c>
      <c r="E71" s="366"/>
      <c r="F71" s="366"/>
      <c r="G71" s="366"/>
      <c r="H71" s="366"/>
      <c r="I71" s="366"/>
      <c r="J71" s="367">
        <f>J202</f>
        <v>0</v>
      </c>
      <c r="K71" s="363"/>
      <c r="L71" s="107"/>
    </row>
    <row r="72" spans="1:12" s="10" customFormat="1" ht="19.9" customHeight="1">
      <c r="A72" s="363"/>
      <c r="B72" s="364"/>
      <c r="C72" s="363"/>
      <c r="D72" s="365" t="s">
        <v>148</v>
      </c>
      <c r="E72" s="366"/>
      <c r="F72" s="366"/>
      <c r="G72" s="366"/>
      <c r="H72" s="366"/>
      <c r="I72" s="366"/>
      <c r="J72" s="367">
        <f>J207</f>
        <v>0</v>
      </c>
      <c r="K72" s="363"/>
      <c r="L72" s="107"/>
    </row>
    <row r="73" spans="1:12" s="10" customFormat="1" ht="19.9" customHeight="1">
      <c r="A73" s="363"/>
      <c r="B73" s="364"/>
      <c r="C73" s="363"/>
      <c r="D73" s="365" t="s">
        <v>151</v>
      </c>
      <c r="E73" s="366"/>
      <c r="F73" s="366"/>
      <c r="G73" s="366"/>
      <c r="H73" s="366"/>
      <c r="I73" s="366"/>
      <c r="J73" s="367">
        <f>J254</f>
        <v>0</v>
      </c>
      <c r="K73" s="363"/>
      <c r="L73" s="107"/>
    </row>
    <row r="74" spans="1:31" s="2" customFormat="1" ht="21.75" customHeight="1">
      <c r="A74" s="273"/>
      <c r="B74" s="276"/>
      <c r="C74" s="273"/>
      <c r="D74" s="273"/>
      <c r="E74" s="273"/>
      <c r="F74" s="273"/>
      <c r="G74" s="273"/>
      <c r="H74" s="273"/>
      <c r="I74" s="273"/>
      <c r="J74" s="273"/>
      <c r="K74" s="273"/>
      <c r="L74" s="86"/>
      <c r="S74" s="31"/>
      <c r="T74" s="31"/>
      <c r="U74" s="31"/>
      <c r="V74" s="31"/>
      <c r="W74" s="31"/>
      <c r="X74" s="31"/>
      <c r="Y74" s="31"/>
      <c r="Z74" s="31"/>
      <c r="AA74" s="31"/>
      <c r="AB74" s="31"/>
      <c r="AC74" s="31"/>
      <c r="AD74" s="31"/>
      <c r="AE74" s="31"/>
    </row>
    <row r="75" spans="1:31" s="2" customFormat="1" ht="6.95" customHeight="1">
      <c r="A75" s="273"/>
      <c r="B75" s="332"/>
      <c r="C75" s="333"/>
      <c r="D75" s="333"/>
      <c r="E75" s="333"/>
      <c r="F75" s="333"/>
      <c r="G75" s="333"/>
      <c r="H75" s="333"/>
      <c r="I75" s="333"/>
      <c r="J75" s="333"/>
      <c r="K75" s="333"/>
      <c r="L75" s="86"/>
      <c r="S75" s="31"/>
      <c r="T75" s="31"/>
      <c r="U75" s="31"/>
      <c r="V75" s="31"/>
      <c r="W75" s="31"/>
      <c r="X75" s="31"/>
      <c r="Y75" s="31"/>
      <c r="Z75" s="31"/>
      <c r="AA75" s="31"/>
      <c r="AB75" s="31"/>
      <c r="AC75" s="31"/>
      <c r="AD75" s="31"/>
      <c r="AE75" s="31"/>
    </row>
    <row r="76" spans="1:11" ht="12">
      <c r="A76" s="84"/>
      <c r="B76" s="84"/>
      <c r="C76" s="84"/>
      <c r="D76" s="84"/>
      <c r="E76" s="84"/>
      <c r="F76" s="84"/>
      <c r="G76" s="84"/>
      <c r="H76" s="84"/>
      <c r="I76" s="84"/>
      <c r="J76" s="84"/>
      <c r="K76" s="84"/>
    </row>
    <row r="77" spans="1:11" ht="12">
      <c r="A77" s="84"/>
      <c r="B77" s="84"/>
      <c r="C77" s="84"/>
      <c r="D77" s="84"/>
      <c r="E77" s="84"/>
      <c r="F77" s="84"/>
      <c r="G77" s="84"/>
      <c r="H77" s="84"/>
      <c r="I77" s="84"/>
      <c r="J77" s="84"/>
      <c r="K77" s="84"/>
    </row>
    <row r="78" spans="1:11" ht="12">
      <c r="A78" s="84"/>
      <c r="B78" s="84"/>
      <c r="C78" s="84"/>
      <c r="D78" s="84"/>
      <c r="E78" s="84"/>
      <c r="F78" s="84"/>
      <c r="G78" s="84"/>
      <c r="H78" s="84"/>
      <c r="I78" s="84"/>
      <c r="J78" s="84"/>
      <c r="K78" s="84"/>
    </row>
    <row r="79" spans="1:31" s="2" customFormat="1" ht="6.95" customHeight="1">
      <c r="A79" s="273"/>
      <c r="B79" s="274"/>
      <c r="C79" s="275"/>
      <c r="D79" s="275"/>
      <c r="E79" s="275"/>
      <c r="F79" s="275"/>
      <c r="G79" s="275"/>
      <c r="H79" s="275"/>
      <c r="I79" s="275"/>
      <c r="J79" s="275"/>
      <c r="K79" s="275"/>
      <c r="L79" s="86"/>
      <c r="S79" s="31"/>
      <c r="T79" s="31"/>
      <c r="U79" s="31"/>
      <c r="V79" s="31"/>
      <c r="W79" s="31"/>
      <c r="X79" s="31"/>
      <c r="Y79" s="31"/>
      <c r="Z79" s="31"/>
      <c r="AA79" s="31"/>
      <c r="AB79" s="31"/>
      <c r="AC79" s="31"/>
      <c r="AD79" s="31"/>
      <c r="AE79" s="31"/>
    </row>
    <row r="80" spans="1:31" s="2" customFormat="1" ht="24.95" customHeight="1">
      <c r="A80" s="273"/>
      <c r="B80" s="276"/>
      <c r="C80" s="277" t="s">
        <v>153</v>
      </c>
      <c r="D80" s="273"/>
      <c r="E80" s="273"/>
      <c r="F80" s="273"/>
      <c r="G80" s="273"/>
      <c r="H80" s="273"/>
      <c r="I80" s="273"/>
      <c r="J80" s="273"/>
      <c r="K80" s="273"/>
      <c r="L80" s="86"/>
      <c r="S80" s="31"/>
      <c r="T80" s="31"/>
      <c r="U80" s="31"/>
      <c r="V80" s="31"/>
      <c r="W80" s="31"/>
      <c r="X80" s="31"/>
      <c r="Y80" s="31"/>
      <c r="Z80" s="31"/>
      <c r="AA80" s="31"/>
      <c r="AB80" s="31"/>
      <c r="AC80" s="31"/>
      <c r="AD80" s="31"/>
      <c r="AE80" s="31"/>
    </row>
    <row r="81" spans="1:31" s="2" customFormat="1" ht="6.95" customHeight="1">
      <c r="A81" s="273"/>
      <c r="B81" s="276"/>
      <c r="C81" s="273"/>
      <c r="D81" s="273"/>
      <c r="E81" s="273"/>
      <c r="F81" s="273"/>
      <c r="G81" s="273"/>
      <c r="H81" s="273"/>
      <c r="I81" s="273"/>
      <c r="J81" s="273"/>
      <c r="K81" s="273"/>
      <c r="L81" s="86"/>
      <c r="S81" s="31"/>
      <c r="T81" s="31"/>
      <c r="U81" s="31"/>
      <c r="V81" s="31"/>
      <c r="W81" s="31"/>
      <c r="X81" s="31"/>
      <c r="Y81" s="31"/>
      <c r="Z81" s="31"/>
      <c r="AA81" s="31"/>
      <c r="AB81" s="31"/>
      <c r="AC81" s="31"/>
      <c r="AD81" s="31"/>
      <c r="AE81" s="31"/>
    </row>
    <row r="82" spans="1:31" s="2" customFormat="1" ht="12" customHeight="1">
      <c r="A82" s="273"/>
      <c r="B82" s="276"/>
      <c r="C82" s="278" t="s">
        <v>15</v>
      </c>
      <c r="D82" s="273"/>
      <c r="E82" s="273"/>
      <c r="F82" s="273"/>
      <c r="G82" s="273"/>
      <c r="H82" s="273"/>
      <c r="I82" s="273"/>
      <c r="J82" s="273"/>
      <c r="K82" s="273"/>
      <c r="L82" s="86"/>
      <c r="S82" s="31"/>
      <c r="T82" s="31"/>
      <c r="U82" s="31"/>
      <c r="V82" s="31"/>
      <c r="W82" s="31"/>
      <c r="X82" s="31"/>
      <c r="Y82" s="31"/>
      <c r="Z82" s="31"/>
      <c r="AA82" s="31"/>
      <c r="AB82" s="31"/>
      <c r="AC82" s="31"/>
      <c r="AD82" s="31"/>
      <c r="AE82" s="31"/>
    </row>
    <row r="83" spans="1:31" s="2" customFormat="1" ht="16.5" customHeight="1">
      <c r="A83" s="273"/>
      <c r="B83" s="276"/>
      <c r="C83" s="273"/>
      <c r="D83" s="273"/>
      <c r="E83" s="403" t="str">
        <f>E7</f>
        <v>ZŠ a MŠ Malé Hoštice - přístavba - rozšíření kapacity MŠ</v>
      </c>
      <c r="F83" s="404"/>
      <c r="G83" s="404"/>
      <c r="H83" s="404"/>
      <c r="I83" s="273"/>
      <c r="J83" s="273"/>
      <c r="K83" s="273"/>
      <c r="L83" s="86"/>
      <c r="S83" s="31"/>
      <c r="T83" s="31"/>
      <c r="U83" s="31"/>
      <c r="V83" s="31"/>
      <c r="W83" s="31"/>
      <c r="X83" s="31"/>
      <c r="Y83" s="31"/>
      <c r="Z83" s="31"/>
      <c r="AA83" s="31"/>
      <c r="AB83" s="31"/>
      <c r="AC83" s="31"/>
      <c r="AD83" s="31"/>
      <c r="AE83" s="31"/>
    </row>
    <row r="84" spans="1:31" s="2" customFormat="1" ht="12" customHeight="1">
      <c r="A84" s="273"/>
      <c r="B84" s="276"/>
      <c r="C84" s="278" t="s">
        <v>117</v>
      </c>
      <c r="D84" s="273"/>
      <c r="E84" s="273"/>
      <c r="F84" s="273"/>
      <c r="G84" s="273"/>
      <c r="H84" s="273"/>
      <c r="I84" s="273"/>
      <c r="J84" s="273"/>
      <c r="K84" s="273"/>
      <c r="L84" s="86"/>
      <c r="S84" s="31"/>
      <c r="T84" s="31"/>
      <c r="U84" s="31"/>
      <c r="V84" s="31"/>
      <c r="W84" s="31"/>
      <c r="X84" s="31"/>
      <c r="Y84" s="31"/>
      <c r="Z84" s="31"/>
      <c r="AA84" s="31"/>
      <c r="AB84" s="31"/>
      <c r="AC84" s="31"/>
      <c r="AD84" s="31"/>
      <c r="AE84" s="31"/>
    </row>
    <row r="85" spans="1:31" s="2" customFormat="1" ht="16.5" customHeight="1">
      <c r="A85" s="273"/>
      <c r="B85" s="276"/>
      <c r="C85" s="273"/>
      <c r="D85" s="273"/>
      <c r="E85" s="405" t="str">
        <f>E9</f>
        <v>04 - Stavební úpravy 2.NP</v>
      </c>
      <c r="F85" s="406"/>
      <c r="G85" s="406"/>
      <c r="H85" s="406"/>
      <c r="I85" s="273"/>
      <c r="J85" s="273"/>
      <c r="K85" s="273"/>
      <c r="L85" s="86"/>
      <c r="S85" s="31"/>
      <c r="T85" s="31"/>
      <c r="U85" s="31"/>
      <c r="V85" s="31"/>
      <c r="W85" s="31"/>
      <c r="X85" s="31"/>
      <c r="Y85" s="31"/>
      <c r="Z85" s="31"/>
      <c r="AA85" s="31"/>
      <c r="AB85" s="31"/>
      <c r="AC85" s="31"/>
      <c r="AD85" s="31"/>
      <c r="AE85" s="31"/>
    </row>
    <row r="86" spans="1:31" s="2" customFormat="1" ht="6.95" customHeight="1">
      <c r="A86" s="273"/>
      <c r="B86" s="276"/>
      <c r="C86" s="273"/>
      <c r="D86" s="273"/>
      <c r="E86" s="273"/>
      <c r="F86" s="273"/>
      <c r="G86" s="273"/>
      <c r="H86" s="273"/>
      <c r="I86" s="273"/>
      <c r="J86" s="273"/>
      <c r="K86" s="273"/>
      <c r="L86" s="86"/>
      <c r="S86" s="31"/>
      <c r="T86" s="31"/>
      <c r="U86" s="31"/>
      <c r="V86" s="31"/>
      <c r="W86" s="31"/>
      <c r="X86" s="31"/>
      <c r="Y86" s="31"/>
      <c r="Z86" s="31"/>
      <c r="AA86" s="31"/>
      <c r="AB86" s="31"/>
      <c r="AC86" s="31"/>
      <c r="AD86" s="31"/>
      <c r="AE86" s="31"/>
    </row>
    <row r="87" spans="1:31" s="2" customFormat="1" ht="12" customHeight="1">
      <c r="A87" s="273"/>
      <c r="B87" s="276"/>
      <c r="C87" s="278" t="s">
        <v>19</v>
      </c>
      <c r="D87" s="273"/>
      <c r="E87" s="273"/>
      <c r="F87" s="281" t="str">
        <f>F12</f>
        <v>parc.č. 583, k.ú. Malé Hoštice</v>
      </c>
      <c r="G87" s="273"/>
      <c r="H87" s="273"/>
      <c r="I87" s="278" t="s">
        <v>21</v>
      </c>
      <c r="J87" s="282" t="str">
        <f>IF(J12="","",J12)</f>
        <v/>
      </c>
      <c r="K87" s="273"/>
      <c r="L87" s="86"/>
      <c r="S87" s="31"/>
      <c r="T87" s="31"/>
      <c r="U87" s="31"/>
      <c r="V87" s="31"/>
      <c r="W87" s="31"/>
      <c r="X87" s="31"/>
      <c r="Y87" s="31"/>
      <c r="Z87" s="31"/>
      <c r="AA87" s="31"/>
      <c r="AB87" s="31"/>
      <c r="AC87" s="31"/>
      <c r="AD87" s="31"/>
      <c r="AE87" s="31"/>
    </row>
    <row r="88" spans="1:31" s="2" customFormat="1" ht="6.95" customHeight="1">
      <c r="A88" s="273"/>
      <c r="B88" s="276"/>
      <c r="C88" s="273"/>
      <c r="D88" s="273"/>
      <c r="E88" s="273"/>
      <c r="F88" s="273"/>
      <c r="G88" s="273"/>
      <c r="H88" s="273"/>
      <c r="I88" s="273"/>
      <c r="J88" s="273"/>
      <c r="K88" s="273"/>
      <c r="L88" s="86"/>
      <c r="S88" s="31"/>
      <c r="T88" s="31"/>
      <c r="U88" s="31"/>
      <c r="V88" s="31"/>
      <c r="W88" s="31"/>
      <c r="X88" s="31"/>
      <c r="Y88" s="31"/>
      <c r="Z88" s="31"/>
      <c r="AA88" s="31"/>
      <c r="AB88" s="31"/>
      <c r="AC88" s="31"/>
      <c r="AD88" s="31"/>
      <c r="AE88" s="31"/>
    </row>
    <row r="89" spans="1:31" s="2" customFormat="1" ht="15.2" customHeight="1">
      <c r="A89" s="273"/>
      <c r="B89" s="276"/>
      <c r="C89" s="278" t="s">
        <v>22</v>
      </c>
      <c r="D89" s="273"/>
      <c r="E89" s="273"/>
      <c r="F89" s="281" t="str">
        <f>E15</f>
        <v>Statutární město Opava</v>
      </c>
      <c r="G89" s="273"/>
      <c r="H89" s="273"/>
      <c r="I89" s="278" t="s">
        <v>28</v>
      </c>
      <c r="J89" s="283" t="str">
        <f>E21</f>
        <v>Ing. arch. Petr Mlýnek</v>
      </c>
      <c r="K89" s="273"/>
      <c r="L89" s="86"/>
      <c r="S89" s="31"/>
      <c r="T89" s="31"/>
      <c r="U89" s="31"/>
      <c r="V89" s="31"/>
      <c r="W89" s="31"/>
      <c r="X89" s="31"/>
      <c r="Y89" s="31"/>
      <c r="Z89" s="31"/>
      <c r="AA89" s="31"/>
      <c r="AB89" s="31"/>
      <c r="AC89" s="31"/>
      <c r="AD89" s="31"/>
      <c r="AE89" s="31"/>
    </row>
    <row r="90" spans="1:31" s="2" customFormat="1" ht="15.2" customHeight="1">
      <c r="A90" s="273"/>
      <c r="B90" s="276"/>
      <c r="C90" s="278" t="s">
        <v>26</v>
      </c>
      <c r="D90" s="273"/>
      <c r="E90" s="273"/>
      <c r="F90" s="281" t="str">
        <f>IF(E18="","",E18)</f>
        <v xml:space="preserve"> </v>
      </c>
      <c r="G90" s="273"/>
      <c r="H90" s="273"/>
      <c r="I90" s="278" t="s">
        <v>31</v>
      </c>
      <c r="J90" s="283" t="str">
        <f>E24</f>
        <v xml:space="preserve"> </v>
      </c>
      <c r="K90" s="273"/>
      <c r="L90" s="86"/>
      <c r="S90" s="31"/>
      <c r="T90" s="31"/>
      <c r="U90" s="31"/>
      <c r="V90" s="31"/>
      <c r="W90" s="31"/>
      <c r="X90" s="31"/>
      <c r="Y90" s="31"/>
      <c r="Z90" s="31"/>
      <c r="AA90" s="31"/>
      <c r="AB90" s="31"/>
      <c r="AC90" s="31"/>
      <c r="AD90" s="31"/>
      <c r="AE90" s="31"/>
    </row>
    <row r="91" spans="1:31" s="2" customFormat="1" ht="10.35" customHeight="1">
      <c r="A91" s="273"/>
      <c r="B91" s="276"/>
      <c r="C91" s="273"/>
      <c r="D91" s="273"/>
      <c r="E91" s="273"/>
      <c r="F91" s="273"/>
      <c r="G91" s="273"/>
      <c r="H91" s="273"/>
      <c r="I91" s="273"/>
      <c r="J91" s="273"/>
      <c r="K91" s="273"/>
      <c r="L91" s="86"/>
      <c r="S91" s="31"/>
      <c r="T91" s="31"/>
      <c r="U91" s="31"/>
      <c r="V91" s="31"/>
      <c r="W91" s="31"/>
      <c r="X91" s="31"/>
      <c r="Y91" s="31"/>
      <c r="Z91" s="31"/>
      <c r="AA91" s="31"/>
      <c r="AB91" s="31"/>
      <c r="AC91" s="31"/>
      <c r="AD91" s="31"/>
      <c r="AE91" s="31"/>
    </row>
    <row r="92" spans="1:31" s="11" customFormat="1" ht="29.25" customHeight="1">
      <c r="A92" s="284"/>
      <c r="B92" s="285"/>
      <c r="C92" s="286" t="s">
        <v>154</v>
      </c>
      <c r="D92" s="287" t="s">
        <v>53</v>
      </c>
      <c r="E92" s="287" t="s">
        <v>49</v>
      </c>
      <c r="F92" s="287" t="s">
        <v>50</v>
      </c>
      <c r="G92" s="287" t="s">
        <v>155</v>
      </c>
      <c r="H92" s="287" t="s">
        <v>156</v>
      </c>
      <c r="I92" s="287" t="s">
        <v>157</v>
      </c>
      <c r="J92" s="287" t="s">
        <v>121</v>
      </c>
      <c r="K92" s="288" t="s">
        <v>158</v>
      </c>
      <c r="L92" s="114"/>
      <c r="M92" s="54" t="s">
        <v>3</v>
      </c>
      <c r="N92" s="55" t="s">
        <v>38</v>
      </c>
      <c r="O92" s="55" t="s">
        <v>159</v>
      </c>
      <c r="P92" s="55" t="s">
        <v>160</v>
      </c>
      <c r="Q92" s="55" t="s">
        <v>161</v>
      </c>
      <c r="R92" s="55" t="s">
        <v>162</v>
      </c>
      <c r="S92" s="55" t="s">
        <v>163</v>
      </c>
      <c r="T92" s="56" t="s">
        <v>164</v>
      </c>
      <c r="U92" s="111"/>
      <c r="V92" s="111"/>
      <c r="W92" s="111"/>
      <c r="X92" s="111"/>
      <c r="Y92" s="111"/>
      <c r="Z92" s="111"/>
      <c r="AA92" s="111"/>
      <c r="AB92" s="111"/>
      <c r="AC92" s="111"/>
      <c r="AD92" s="111"/>
      <c r="AE92" s="111"/>
    </row>
    <row r="93" spans="1:63" s="2" customFormat="1" ht="22.9" customHeight="1">
      <c r="A93" s="273"/>
      <c r="B93" s="276"/>
      <c r="C93" s="289" t="s">
        <v>165</v>
      </c>
      <c r="D93" s="273"/>
      <c r="E93" s="273"/>
      <c r="F93" s="273"/>
      <c r="G93" s="273"/>
      <c r="H93" s="273"/>
      <c r="I93" s="273"/>
      <c r="J93" s="290">
        <f>BK93</f>
        <v>0</v>
      </c>
      <c r="K93" s="273"/>
      <c r="L93" s="32"/>
      <c r="M93" s="57"/>
      <c r="N93" s="48"/>
      <c r="O93" s="58"/>
      <c r="P93" s="115">
        <f>P94+P161</f>
        <v>191.241174</v>
      </c>
      <c r="Q93" s="58"/>
      <c r="R93" s="115">
        <f>R94+R161</f>
        <v>3.7693065599999995</v>
      </c>
      <c r="S93" s="58"/>
      <c r="T93" s="116">
        <f>T94+T161</f>
        <v>4.572892889999999</v>
      </c>
      <c r="U93" s="31"/>
      <c r="V93" s="31"/>
      <c r="W93" s="31"/>
      <c r="X93" s="31"/>
      <c r="Y93" s="31"/>
      <c r="Z93" s="31"/>
      <c r="AA93" s="31"/>
      <c r="AB93" s="31"/>
      <c r="AC93" s="31"/>
      <c r="AD93" s="31"/>
      <c r="AE93" s="31"/>
      <c r="AT93" s="19" t="s">
        <v>67</v>
      </c>
      <c r="AU93" s="19" t="s">
        <v>122</v>
      </c>
      <c r="BK93" s="117">
        <f>BK94+BK161</f>
        <v>0</v>
      </c>
    </row>
    <row r="94" spans="1:63" s="12" customFormat="1" ht="25.9" customHeight="1">
      <c r="A94" s="291"/>
      <c r="B94" s="292"/>
      <c r="C94" s="291"/>
      <c r="D94" s="293" t="s">
        <v>67</v>
      </c>
      <c r="E94" s="294" t="s">
        <v>166</v>
      </c>
      <c r="F94" s="294" t="s">
        <v>167</v>
      </c>
      <c r="G94" s="291"/>
      <c r="H94" s="291"/>
      <c r="I94" s="291"/>
      <c r="J94" s="295">
        <f>BK94</f>
        <v>0</v>
      </c>
      <c r="K94" s="291"/>
      <c r="L94" s="118"/>
      <c r="M94" s="120"/>
      <c r="N94" s="121"/>
      <c r="O94" s="121"/>
      <c r="P94" s="122">
        <f>P95+P110+P121+P134+P141+P148+P158</f>
        <v>103.520306</v>
      </c>
      <c r="Q94" s="121"/>
      <c r="R94" s="122">
        <f>R95+R110+R121+R134+R141+R148+R158</f>
        <v>2.6174285</v>
      </c>
      <c r="S94" s="121"/>
      <c r="T94" s="123">
        <f>T95+T110+T121+T134+T141+T148+T158</f>
        <v>3.682206</v>
      </c>
      <c r="AR94" s="119" t="s">
        <v>76</v>
      </c>
      <c r="AT94" s="124" t="s">
        <v>67</v>
      </c>
      <c r="AU94" s="124" t="s">
        <v>68</v>
      </c>
      <c r="AY94" s="119" t="s">
        <v>168</v>
      </c>
      <c r="BK94" s="125">
        <f>BK95+BK110+BK121+BK134+BK141+BK148+BK158</f>
        <v>0</v>
      </c>
    </row>
    <row r="95" spans="1:63" s="12" customFormat="1" ht="22.9" customHeight="1">
      <c r="A95" s="291"/>
      <c r="B95" s="292"/>
      <c r="C95" s="291"/>
      <c r="D95" s="293" t="s">
        <v>67</v>
      </c>
      <c r="E95" s="296" t="s">
        <v>452</v>
      </c>
      <c r="F95" s="296" t="s">
        <v>453</v>
      </c>
      <c r="G95" s="291"/>
      <c r="H95" s="291"/>
      <c r="I95" s="291"/>
      <c r="J95" s="297">
        <f>BK95</f>
        <v>0</v>
      </c>
      <c r="K95" s="291"/>
      <c r="L95" s="118"/>
      <c r="M95" s="120"/>
      <c r="N95" s="121"/>
      <c r="O95" s="121"/>
      <c r="P95" s="122">
        <f>SUM(P96:P109)</f>
        <v>47.440104999999996</v>
      </c>
      <c r="Q95" s="121"/>
      <c r="R95" s="122">
        <f>SUM(R96:R109)</f>
        <v>2.6127364999999996</v>
      </c>
      <c r="S95" s="121"/>
      <c r="T95" s="123">
        <f>SUM(T96:T109)</f>
        <v>0</v>
      </c>
      <c r="AR95" s="119" t="s">
        <v>76</v>
      </c>
      <c r="AT95" s="124" t="s">
        <v>67</v>
      </c>
      <c r="AU95" s="124" t="s">
        <v>76</v>
      </c>
      <c r="AY95" s="119" t="s">
        <v>168</v>
      </c>
      <c r="BK95" s="125">
        <f>SUM(BK96:BK109)</f>
        <v>0</v>
      </c>
    </row>
    <row r="96" spans="1:65" s="2" customFormat="1" ht="24.2" customHeight="1">
      <c r="A96" s="273"/>
      <c r="B96" s="276"/>
      <c r="C96" s="298" t="s">
        <v>76</v>
      </c>
      <c r="D96" s="298" t="s">
        <v>170</v>
      </c>
      <c r="E96" s="299" t="s">
        <v>3070</v>
      </c>
      <c r="F96" s="300" t="s">
        <v>3071</v>
      </c>
      <c r="G96" s="301" t="s">
        <v>263</v>
      </c>
      <c r="H96" s="302">
        <v>64.195</v>
      </c>
      <c r="I96" s="266"/>
      <c r="J96" s="303">
        <f>ROUND(I96*H96,2)</f>
        <v>0</v>
      </c>
      <c r="K96" s="300" t="s">
        <v>174</v>
      </c>
      <c r="L96" s="32"/>
      <c r="M96" s="126" t="s">
        <v>3</v>
      </c>
      <c r="N96" s="127" t="s">
        <v>39</v>
      </c>
      <c r="O96" s="128">
        <v>0.666</v>
      </c>
      <c r="P96" s="128">
        <f>O96*H96</f>
        <v>42.75387</v>
      </c>
      <c r="Q96" s="128">
        <v>0.0303</v>
      </c>
      <c r="R96" s="128">
        <f>Q96*H96</f>
        <v>1.9451085</v>
      </c>
      <c r="S96" s="128">
        <v>0</v>
      </c>
      <c r="T96" s="129">
        <f>S96*H96</f>
        <v>0</v>
      </c>
      <c r="U96" s="31"/>
      <c r="V96" s="31"/>
      <c r="W96" s="31"/>
      <c r="X96" s="31"/>
      <c r="Y96" s="31"/>
      <c r="Z96" s="31"/>
      <c r="AA96" s="31"/>
      <c r="AB96" s="31"/>
      <c r="AC96" s="31"/>
      <c r="AD96" s="31"/>
      <c r="AE96" s="31"/>
      <c r="AR96" s="130" t="s">
        <v>175</v>
      </c>
      <c r="AT96" s="130" t="s">
        <v>170</v>
      </c>
      <c r="AU96" s="130" t="s">
        <v>78</v>
      </c>
      <c r="AY96" s="19" t="s">
        <v>168</v>
      </c>
      <c r="BE96" s="131">
        <f>IF(N96="základní",J96,0)</f>
        <v>0</v>
      </c>
      <c r="BF96" s="131">
        <f>IF(N96="snížená",J96,0)</f>
        <v>0</v>
      </c>
      <c r="BG96" s="131">
        <f>IF(N96="zákl. přenesená",J96,0)</f>
        <v>0</v>
      </c>
      <c r="BH96" s="131">
        <f>IF(N96="sníž. přenesená",J96,0)</f>
        <v>0</v>
      </c>
      <c r="BI96" s="131">
        <f>IF(N96="nulová",J96,0)</f>
        <v>0</v>
      </c>
      <c r="BJ96" s="19" t="s">
        <v>76</v>
      </c>
      <c r="BK96" s="131">
        <f>ROUND(I96*H96,2)</f>
        <v>0</v>
      </c>
      <c r="BL96" s="19" t="s">
        <v>175</v>
      </c>
      <c r="BM96" s="130" t="s">
        <v>3309</v>
      </c>
    </row>
    <row r="97" spans="1:47" s="2" customFormat="1" ht="12">
      <c r="A97" s="273"/>
      <c r="B97" s="276"/>
      <c r="C97" s="273"/>
      <c r="D97" s="304" t="s">
        <v>177</v>
      </c>
      <c r="E97" s="273"/>
      <c r="F97" s="305" t="s">
        <v>3073</v>
      </c>
      <c r="G97" s="273"/>
      <c r="H97" s="273"/>
      <c r="I97" s="263"/>
      <c r="J97" s="273"/>
      <c r="K97" s="273"/>
      <c r="L97" s="32"/>
      <c r="M97" s="132"/>
      <c r="N97" s="133"/>
      <c r="O97" s="50"/>
      <c r="P97" s="50"/>
      <c r="Q97" s="50"/>
      <c r="R97" s="50"/>
      <c r="S97" s="50"/>
      <c r="T97" s="51"/>
      <c r="U97" s="31"/>
      <c r="V97" s="31"/>
      <c r="W97" s="31"/>
      <c r="X97" s="31"/>
      <c r="Y97" s="31"/>
      <c r="Z97" s="31"/>
      <c r="AA97" s="31"/>
      <c r="AB97" s="31"/>
      <c r="AC97" s="31"/>
      <c r="AD97" s="31"/>
      <c r="AE97" s="31"/>
      <c r="AT97" s="19" t="s">
        <v>177</v>
      </c>
      <c r="AU97" s="19" t="s">
        <v>78</v>
      </c>
    </row>
    <row r="98" spans="1:51" s="13" customFormat="1" ht="12">
      <c r="A98" s="306"/>
      <c r="B98" s="307"/>
      <c r="C98" s="306"/>
      <c r="D98" s="308" t="s">
        <v>179</v>
      </c>
      <c r="E98" s="309" t="s">
        <v>3</v>
      </c>
      <c r="F98" s="310" t="s">
        <v>1571</v>
      </c>
      <c r="G98" s="306"/>
      <c r="H98" s="309" t="s">
        <v>3</v>
      </c>
      <c r="I98" s="267"/>
      <c r="J98" s="306"/>
      <c r="K98" s="306"/>
      <c r="L98" s="134"/>
      <c r="M98" s="136"/>
      <c r="N98" s="137"/>
      <c r="O98" s="137"/>
      <c r="P98" s="137"/>
      <c r="Q98" s="137"/>
      <c r="R98" s="137"/>
      <c r="S98" s="137"/>
      <c r="T98" s="138"/>
      <c r="AT98" s="135" t="s">
        <v>179</v>
      </c>
      <c r="AU98" s="135" t="s">
        <v>78</v>
      </c>
      <c r="AV98" s="13" t="s">
        <v>76</v>
      </c>
      <c r="AW98" s="13" t="s">
        <v>30</v>
      </c>
      <c r="AX98" s="13" t="s">
        <v>68</v>
      </c>
      <c r="AY98" s="135" t="s">
        <v>168</v>
      </c>
    </row>
    <row r="99" spans="1:51" s="13" customFormat="1" ht="12">
      <c r="A99" s="306"/>
      <c r="B99" s="307"/>
      <c r="C99" s="306"/>
      <c r="D99" s="308" t="s">
        <v>179</v>
      </c>
      <c r="E99" s="309" t="s">
        <v>3</v>
      </c>
      <c r="F99" s="310" t="s">
        <v>3310</v>
      </c>
      <c r="G99" s="306"/>
      <c r="H99" s="309" t="s">
        <v>3</v>
      </c>
      <c r="I99" s="267"/>
      <c r="J99" s="306"/>
      <c r="K99" s="306"/>
      <c r="L99" s="134"/>
      <c r="M99" s="136"/>
      <c r="N99" s="137"/>
      <c r="O99" s="137"/>
      <c r="P99" s="137"/>
      <c r="Q99" s="137"/>
      <c r="R99" s="137"/>
      <c r="S99" s="137"/>
      <c r="T99" s="138"/>
      <c r="AT99" s="135" t="s">
        <v>179</v>
      </c>
      <c r="AU99" s="135" t="s">
        <v>78</v>
      </c>
      <c r="AV99" s="13" t="s">
        <v>76</v>
      </c>
      <c r="AW99" s="13" t="s">
        <v>30</v>
      </c>
      <c r="AX99" s="13" t="s">
        <v>68</v>
      </c>
      <c r="AY99" s="135" t="s">
        <v>168</v>
      </c>
    </row>
    <row r="100" spans="1:51" s="14" customFormat="1" ht="12">
      <c r="A100" s="311"/>
      <c r="B100" s="312"/>
      <c r="C100" s="311"/>
      <c r="D100" s="308" t="s">
        <v>179</v>
      </c>
      <c r="E100" s="313" t="s">
        <v>3</v>
      </c>
      <c r="F100" s="314" t="s">
        <v>3311</v>
      </c>
      <c r="G100" s="311"/>
      <c r="H100" s="315">
        <v>29.689</v>
      </c>
      <c r="I100" s="268"/>
      <c r="J100" s="311"/>
      <c r="K100" s="311"/>
      <c r="L100" s="139"/>
      <c r="M100" s="141"/>
      <c r="N100" s="142"/>
      <c r="O100" s="142"/>
      <c r="P100" s="142"/>
      <c r="Q100" s="142"/>
      <c r="R100" s="142"/>
      <c r="S100" s="142"/>
      <c r="T100" s="143"/>
      <c r="AT100" s="140" t="s">
        <v>179</v>
      </c>
      <c r="AU100" s="140" t="s">
        <v>78</v>
      </c>
      <c r="AV100" s="14" t="s">
        <v>78</v>
      </c>
      <c r="AW100" s="14" t="s">
        <v>30</v>
      </c>
      <c r="AX100" s="14" t="s">
        <v>68</v>
      </c>
      <c r="AY100" s="140" t="s">
        <v>168</v>
      </c>
    </row>
    <row r="101" spans="1:51" s="14" customFormat="1" ht="12">
      <c r="A101" s="311"/>
      <c r="B101" s="312"/>
      <c r="C101" s="311"/>
      <c r="D101" s="308" t="s">
        <v>179</v>
      </c>
      <c r="E101" s="313" t="s">
        <v>3</v>
      </c>
      <c r="F101" s="314" t="s">
        <v>3312</v>
      </c>
      <c r="G101" s="311"/>
      <c r="H101" s="315">
        <v>-0.684</v>
      </c>
      <c r="I101" s="268"/>
      <c r="J101" s="311"/>
      <c r="K101" s="311"/>
      <c r="L101" s="139"/>
      <c r="M101" s="141"/>
      <c r="N101" s="142"/>
      <c r="O101" s="142"/>
      <c r="P101" s="142"/>
      <c r="Q101" s="142"/>
      <c r="R101" s="142"/>
      <c r="S101" s="142"/>
      <c r="T101" s="143"/>
      <c r="AT101" s="140" t="s">
        <v>179</v>
      </c>
      <c r="AU101" s="140" t="s">
        <v>78</v>
      </c>
      <c r="AV101" s="14" t="s">
        <v>78</v>
      </c>
      <c r="AW101" s="14" t="s">
        <v>30</v>
      </c>
      <c r="AX101" s="14" t="s">
        <v>68</v>
      </c>
      <c r="AY101" s="140" t="s">
        <v>168</v>
      </c>
    </row>
    <row r="102" spans="1:51" s="13" customFormat="1" ht="12">
      <c r="A102" s="306"/>
      <c r="B102" s="307"/>
      <c r="C102" s="306"/>
      <c r="D102" s="308" t="s">
        <v>179</v>
      </c>
      <c r="E102" s="309" t="s">
        <v>3</v>
      </c>
      <c r="F102" s="310" t="s">
        <v>3313</v>
      </c>
      <c r="G102" s="306"/>
      <c r="H102" s="309" t="s">
        <v>3</v>
      </c>
      <c r="I102" s="267"/>
      <c r="J102" s="306"/>
      <c r="K102" s="306"/>
      <c r="L102" s="134"/>
      <c r="M102" s="136"/>
      <c r="N102" s="137"/>
      <c r="O102" s="137"/>
      <c r="P102" s="137"/>
      <c r="Q102" s="137"/>
      <c r="R102" s="137"/>
      <c r="S102" s="137"/>
      <c r="T102" s="138"/>
      <c r="AT102" s="135" t="s">
        <v>179</v>
      </c>
      <c r="AU102" s="135" t="s">
        <v>78</v>
      </c>
      <c r="AV102" s="13" t="s">
        <v>76</v>
      </c>
      <c r="AW102" s="13" t="s">
        <v>30</v>
      </c>
      <c r="AX102" s="13" t="s">
        <v>68</v>
      </c>
      <c r="AY102" s="135" t="s">
        <v>168</v>
      </c>
    </row>
    <row r="103" spans="1:51" s="14" customFormat="1" ht="12">
      <c r="A103" s="311"/>
      <c r="B103" s="312"/>
      <c r="C103" s="311"/>
      <c r="D103" s="308" t="s">
        <v>179</v>
      </c>
      <c r="E103" s="313" t="s">
        <v>3</v>
      </c>
      <c r="F103" s="314" t="s">
        <v>3314</v>
      </c>
      <c r="G103" s="311"/>
      <c r="H103" s="315">
        <v>37.03</v>
      </c>
      <c r="I103" s="268"/>
      <c r="J103" s="311"/>
      <c r="K103" s="311"/>
      <c r="L103" s="139"/>
      <c r="M103" s="141"/>
      <c r="N103" s="142"/>
      <c r="O103" s="142"/>
      <c r="P103" s="142"/>
      <c r="Q103" s="142"/>
      <c r="R103" s="142"/>
      <c r="S103" s="142"/>
      <c r="T103" s="143"/>
      <c r="AT103" s="140" t="s">
        <v>179</v>
      </c>
      <c r="AU103" s="140" t="s">
        <v>78</v>
      </c>
      <c r="AV103" s="14" t="s">
        <v>78</v>
      </c>
      <c r="AW103" s="14" t="s">
        <v>30</v>
      </c>
      <c r="AX103" s="14" t="s">
        <v>68</v>
      </c>
      <c r="AY103" s="140" t="s">
        <v>168</v>
      </c>
    </row>
    <row r="104" spans="1:51" s="14" customFormat="1" ht="12">
      <c r="A104" s="311"/>
      <c r="B104" s="312"/>
      <c r="C104" s="311"/>
      <c r="D104" s="308" t="s">
        <v>179</v>
      </c>
      <c r="E104" s="313" t="s">
        <v>3</v>
      </c>
      <c r="F104" s="314" t="s">
        <v>3315</v>
      </c>
      <c r="G104" s="311"/>
      <c r="H104" s="315">
        <v>-0.672</v>
      </c>
      <c r="I104" s="268"/>
      <c r="J104" s="311"/>
      <c r="K104" s="311"/>
      <c r="L104" s="139"/>
      <c r="M104" s="141"/>
      <c r="N104" s="142"/>
      <c r="O104" s="142"/>
      <c r="P104" s="142"/>
      <c r="Q104" s="142"/>
      <c r="R104" s="142"/>
      <c r="S104" s="142"/>
      <c r="T104" s="143"/>
      <c r="AT104" s="140" t="s">
        <v>179</v>
      </c>
      <c r="AU104" s="140" t="s">
        <v>78</v>
      </c>
      <c r="AV104" s="14" t="s">
        <v>78</v>
      </c>
      <c r="AW104" s="14" t="s">
        <v>30</v>
      </c>
      <c r="AX104" s="14" t="s">
        <v>68</v>
      </c>
      <c r="AY104" s="140" t="s">
        <v>168</v>
      </c>
    </row>
    <row r="105" spans="1:51" s="14" customFormat="1" ht="12">
      <c r="A105" s="311"/>
      <c r="B105" s="312"/>
      <c r="C105" s="311"/>
      <c r="D105" s="308" t="s">
        <v>179</v>
      </c>
      <c r="E105" s="313" t="s">
        <v>3</v>
      </c>
      <c r="F105" s="314" t="s">
        <v>3316</v>
      </c>
      <c r="G105" s="311"/>
      <c r="H105" s="315">
        <v>-0.666</v>
      </c>
      <c r="I105" s="268"/>
      <c r="J105" s="311"/>
      <c r="K105" s="311"/>
      <c r="L105" s="139"/>
      <c r="M105" s="141"/>
      <c r="N105" s="142"/>
      <c r="O105" s="142"/>
      <c r="P105" s="142"/>
      <c r="Q105" s="142"/>
      <c r="R105" s="142"/>
      <c r="S105" s="142"/>
      <c r="T105" s="143"/>
      <c r="AT105" s="140" t="s">
        <v>179</v>
      </c>
      <c r="AU105" s="140" t="s">
        <v>78</v>
      </c>
      <c r="AV105" s="14" t="s">
        <v>78</v>
      </c>
      <c r="AW105" s="14" t="s">
        <v>30</v>
      </c>
      <c r="AX105" s="14" t="s">
        <v>68</v>
      </c>
      <c r="AY105" s="140" t="s">
        <v>168</v>
      </c>
    </row>
    <row r="106" spans="1:51" s="14" customFormat="1" ht="12">
      <c r="A106" s="311"/>
      <c r="B106" s="312"/>
      <c r="C106" s="311"/>
      <c r="D106" s="308" t="s">
        <v>179</v>
      </c>
      <c r="E106" s="313" t="s">
        <v>3</v>
      </c>
      <c r="F106" s="314" t="s">
        <v>3079</v>
      </c>
      <c r="G106" s="311"/>
      <c r="H106" s="315">
        <v>-0.502</v>
      </c>
      <c r="I106" s="268"/>
      <c r="J106" s="311"/>
      <c r="K106" s="311"/>
      <c r="L106" s="139"/>
      <c r="M106" s="141"/>
      <c r="N106" s="142"/>
      <c r="O106" s="142"/>
      <c r="P106" s="142"/>
      <c r="Q106" s="142"/>
      <c r="R106" s="142"/>
      <c r="S106" s="142"/>
      <c r="T106" s="143"/>
      <c r="AT106" s="140" t="s">
        <v>179</v>
      </c>
      <c r="AU106" s="140" t="s">
        <v>78</v>
      </c>
      <c r="AV106" s="14" t="s">
        <v>78</v>
      </c>
      <c r="AW106" s="14" t="s">
        <v>30</v>
      </c>
      <c r="AX106" s="14" t="s">
        <v>68</v>
      </c>
      <c r="AY106" s="140" t="s">
        <v>168</v>
      </c>
    </row>
    <row r="107" spans="1:51" s="15" customFormat="1" ht="12">
      <c r="A107" s="316"/>
      <c r="B107" s="317"/>
      <c r="C107" s="316"/>
      <c r="D107" s="308" t="s">
        <v>179</v>
      </c>
      <c r="E107" s="318" t="s">
        <v>3</v>
      </c>
      <c r="F107" s="319" t="s">
        <v>186</v>
      </c>
      <c r="G107" s="316"/>
      <c r="H107" s="320">
        <v>64.195</v>
      </c>
      <c r="I107" s="269"/>
      <c r="J107" s="316"/>
      <c r="K107" s="316"/>
      <c r="L107" s="144"/>
      <c r="M107" s="146"/>
      <c r="N107" s="147"/>
      <c r="O107" s="147"/>
      <c r="P107" s="147"/>
      <c r="Q107" s="147"/>
      <c r="R107" s="147"/>
      <c r="S107" s="147"/>
      <c r="T107" s="148"/>
      <c r="AT107" s="145" t="s">
        <v>179</v>
      </c>
      <c r="AU107" s="145" t="s">
        <v>78</v>
      </c>
      <c r="AV107" s="15" t="s">
        <v>175</v>
      </c>
      <c r="AW107" s="15" t="s">
        <v>30</v>
      </c>
      <c r="AX107" s="15" t="s">
        <v>76</v>
      </c>
      <c r="AY107" s="145" t="s">
        <v>168</v>
      </c>
    </row>
    <row r="108" spans="1:65" s="2" customFormat="1" ht="24.2" customHeight="1">
      <c r="A108" s="273"/>
      <c r="B108" s="276"/>
      <c r="C108" s="298" t="s">
        <v>78</v>
      </c>
      <c r="D108" s="298" t="s">
        <v>170</v>
      </c>
      <c r="E108" s="299" t="s">
        <v>3082</v>
      </c>
      <c r="F108" s="300" t="s">
        <v>3083</v>
      </c>
      <c r="G108" s="301" t="s">
        <v>263</v>
      </c>
      <c r="H108" s="302">
        <v>64.195</v>
      </c>
      <c r="I108" s="266"/>
      <c r="J108" s="303">
        <f>ROUND(I108*H108,2)</f>
        <v>0</v>
      </c>
      <c r="K108" s="300" t="s">
        <v>174</v>
      </c>
      <c r="L108" s="32"/>
      <c r="M108" s="126" t="s">
        <v>3</v>
      </c>
      <c r="N108" s="127" t="s">
        <v>39</v>
      </c>
      <c r="O108" s="128">
        <v>0.073</v>
      </c>
      <c r="P108" s="128">
        <f>O108*H108</f>
        <v>4.686234999999999</v>
      </c>
      <c r="Q108" s="128">
        <v>0.0104</v>
      </c>
      <c r="R108" s="128">
        <f>Q108*H108</f>
        <v>0.6676279999999999</v>
      </c>
      <c r="S108" s="128">
        <v>0</v>
      </c>
      <c r="T108" s="129">
        <f>S108*H108</f>
        <v>0</v>
      </c>
      <c r="U108" s="31"/>
      <c r="V108" s="31"/>
      <c r="W108" s="31"/>
      <c r="X108" s="31"/>
      <c r="Y108" s="31"/>
      <c r="Z108" s="31"/>
      <c r="AA108" s="31"/>
      <c r="AB108" s="31"/>
      <c r="AC108" s="31"/>
      <c r="AD108" s="31"/>
      <c r="AE108" s="31"/>
      <c r="AR108" s="130" t="s">
        <v>175</v>
      </c>
      <c r="AT108" s="130" t="s">
        <v>170</v>
      </c>
      <c r="AU108" s="130" t="s">
        <v>78</v>
      </c>
      <c r="AY108" s="19" t="s">
        <v>168</v>
      </c>
      <c r="BE108" s="131">
        <f>IF(N108="základní",J108,0)</f>
        <v>0</v>
      </c>
      <c r="BF108" s="131">
        <f>IF(N108="snížená",J108,0)</f>
        <v>0</v>
      </c>
      <c r="BG108" s="131">
        <f>IF(N108="zákl. přenesená",J108,0)</f>
        <v>0</v>
      </c>
      <c r="BH108" s="131">
        <f>IF(N108="sníž. přenesená",J108,0)</f>
        <v>0</v>
      </c>
      <c r="BI108" s="131">
        <f>IF(N108="nulová",J108,0)</f>
        <v>0</v>
      </c>
      <c r="BJ108" s="19" t="s">
        <v>76</v>
      </c>
      <c r="BK108" s="131">
        <f>ROUND(I108*H108,2)</f>
        <v>0</v>
      </c>
      <c r="BL108" s="19" t="s">
        <v>175</v>
      </c>
      <c r="BM108" s="130" t="s">
        <v>3317</v>
      </c>
    </row>
    <row r="109" spans="1:47" s="2" customFormat="1" ht="12">
      <c r="A109" s="273"/>
      <c r="B109" s="276"/>
      <c r="C109" s="273"/>
      <c r="D109" s="304" t="s">
        <v>177</v>
      </c>
      <c r="E109" s="273"/>
      <c r="F109" s="305" t="s">
        <v>3085</v>
      </c>
      <c r="G109" s="273"/>
      <c r="H109" s="273"/>
      <c r="I109" s="263"/>
      <c r="J109" s="273"/>
      <c r="K109" s="273"/>
      <c r="L109" s="32"/>
      <c r="M109" s="132"/>
      <c r="N109" s="133"/>
      <c r="O109" s="50"/>
      <c r="P109" s="50"/>
      <c r="Q109" s="50"/>
      <c r="R109" s="50"/>
      <c r="S109" s="50"/>
      <c r="T109" s="51"/>
      <c r="U109" s="31"/>
      <c r="V109" s="31"/>
      <c r="W109" s="31"/>
      <c r="X109" s="31"/>
      <c r="Y109" s="31"/>
      <c r="Z109" s="31"/>
      <c r="AA109" s="31"/>
      <c r="AB109" s="31"/>
      <c r="AC109" s="31"/>
      <c r="AD109" s="31"/>
      <c r="AE109" s="31"/>
      <c r="AT109" s="19" t="s">
        <v>177</v>
      </c>
      <c r="AU109" s="19" t="s">
        <v>78</v>
      </c>
    </row>
    <row r="110" spans="1:63" s="12" customFormat="1" ht="22.9" customHeight="1">
      <c r="A110" s="291"/>
      <c r="B110" s="292"/>
      <c r="C110" s="291"/>
      <c r="D110" s="293" t="s">
        <v>67</v>
      </c>
      <c r="E110" s="296" t="s">
        <v>711</v>
      </c>
      <c r="F110" s="296" t="s">
        <v>712</v>
      </c>
      <c r="G110" s="291"/>
      <c r="H110" s="291"/>
      <c r="I110" s="271"/>
      <c r="J110" s="297">
        <f>BK110</f>
        <v>0</v>
      </c>
      <c r="K110" s="291"/>
      <c r="L110" s="118"/>
      <c r="M110" s="120"/>
      <c r="N110" s="121"/>
      <c r="O110" s="121"/>
      <c r="P110" s="122">
        <f>SUM(P111:P120)</f>
        <v>3.959184</v>
      </c>
      <c r="Q110" s="121"/>
      <c r="R110" s="122">
        <f>SUM(R111:R120)</f>
        <v>0</v>
      </c>
      <c r="S110" s="121"/>
      <c r="T110" s="123">
        <f>SUM(T111:T120)</f>
        <v>2.3983060000000003</v>
      </c>
      <c r="AR110" s="119" t="s">
        <v>76</v>
      </c>
      <c r="AT110" s="124" t="s">
        <v>67</v>
      </c>
      <c r="AU110" s="124" t="s">
        <v>76</v>
      </c>
      <c r="AY110" s="119" t="s">
        <v>168</v>
      </c>
      <c r="BK110" s="125">
        <f>SUM(BK111:BK120)</f>
        <v>0</v>
      </c>
    </row>
    <row r="111" spans="1:65" s="2" customFormat="1" ht="24.2" customHeight="1">
      <c r="A111" s="273"/>
      <c r="B111" s="276"/>
      <c r="C111" s="298" t="s">
        <v>199</v>
      </c>
      <c r="D111" s="298" t="s">
        <v>170</v>
      </c>
      <c r="E111" s="299" t="s">
        <v>2535</v>
      </c>
      <c r="F111" s="300" t="s">
        <v>2536</v>
      </c>
      <c r="G111" s="301" t="s">
        <v>263</v>
      </c>
      <c r="H111" s="302">
        <v>8.73</v>
      </c>
      <c r="I111" s="266"/>
      <c r="J111" s="303">
        <f>ROUND(I111*H111,2)</f>
        <v>0</v>
      </c>
      <c r="K111" s="300" t="s">
        <v>174</v>
      </c>
      <c r="L111" s="32"/>
      <c r="M111" s="126" t="s">
        <v>3</v>
      </c>
      <c r="N111" s="127" t="s">
        <v>39</v>
      </c>
      <c r="O111" s="128">
        <v>0.284</v>
      </c>
      <c r="P111" s="128">
        <f>O111*H111</f>
        <v>2.47932</v>
      </c>
      <c r="Q111" s="128">
        <v>0</v>
      </c>
      <c r="R111" s="128">
        <f>Q111*H111</f>
        <v>0</v>
      </c>
      <c r="S111" s="128">
        <v>0.261</v>
      </c>
      <c r="T111" s="129">
        <f>S111*H111</f>
        <v>2.2785300000000004</v>
      </c>
      <c r="U111" s="31"/>
      <c r="V111" s="31"/>
      <c r="W111" s="31"/>
      <c r="X111" s="31"/>
      <c r="Y111" s="31"/>
      <c r="Z111" s="31"/>
      <c r="AA111" s="31"/>
      <c r="AB111" s="31"/>
      <c r="AC111" s="31"/>
      <c r="AD111" s="31"/>
      <c r="AE111" s="31"/>
      <c r="AR111" s="130" t="s">
        <v>175</v>
      </c>
      <c r="AT111" s="130" t="s">
        <v>170</v>
      </c>
      <c r="AU111" s="130" t="s">
        <v>78</v>
      </c>
      <c r="AY111" s="19" t="s">
        <v>168</v>
      </c>
      <c r="BE111" s="131">
        <f>IF(N111="základní",J111,0)</f>
        <v>0</v>
      </c>
      <c r="BF111" s="131">
        <f>IF(N111="snížená",J111,0)</f>
        <v>0</v>
      </c>
      <c r="BG111" s="131">
        <f>IF(N111="zákl. přenesená",J111,0)</f>
        <v>0</v>
      </c>
      <c r="BH111" s="131">
        <f>IF(N111="sníž. přenesená",J111,0)</f>
        <v>0</v>
      </c>
      <c r="BI111" s="131">
        <f>IF(N111="nulová",J111,0)</f>
        <v>0</v>
      </c>
      <c r="BJ111" s="19" t="s">
        <v>76</v>
      </c>
      <c r="BK111" s="131">
        <f>ROUND(I111*H111,2)</f>
        <v>0</v>
      </c>
      <c r="BL111" s="19" t="s">
        <v>175</v>
      </c>
      <c r="BM111" s="130" t="s">
        <v>3318</v>
      </c>
    </row>
    <row r="112" spans="1:47" s="2" customFormat="1" ht="12">
      <c r="A112" s="273"/>
      <c r="B112" s="276"/>
      <c r="C112" s="273"/>
      <c r="D112" s="304" t="s">
        <v>177</v>
      </c>
      <c r="E112" s="273"/>
      <c r="F112" s="305" t="s">
        <v>2538</v>
      </c>
      <c r="G112" s="273"/>
      <c r="H112" s="273"/>
      <c r="I112" s="263"/>
      <c r="J112" s="273"/>
      <c r="K112" s="273"/>
      <c r="L112" s="32"/>
      <c r="M112" s="132"/>
      <c r="N112" s="133"/>
      <c r="O112" s="50"/>
      <c r="P112" s="50"/>
      <c r="Q112" s="50"/>
      <c r="R112" s="50"/>
      <c r="S112" s="50"/>
      <c r="T112" s="51"/>
      <c r="U112" s="31"/>
      <c r="V112" s="31"/>
      <c r="W112" s="31"/>
      <c r="X112" s="31"/>
      <c r="Y112" s="31"/>
      <c r="Z112" s="31"/>
      <c r="AA112" s="31"/>
      <c r="AB112" s="31"/>
      <c r="AC112" s="31"/>
      <c r="AD112" s="31"/>
      <c r="AE112" s="31"/>
      <c r="AT112" s="19" t="s">
        <v>177</v>
      </c>
      <c r="AU112" s="19" t="s">
        <v>78</v>
      </c>
    </row>
    <row r="113" spans="1:51" s="13" customFormat="1" ht="12">
      <c r="A113" s="306"/>
      <c r="B113" s="307"/>
      <c r="C113" s="306"/>
      <c r="D113" s="308" t="s">
        <v>179</v>
      </c>
      <c r="E113" s="309" t="s">
        <v>3</v>
      </c>
      <c r="F113" s="310" t="s">
        <v>1571</v>
      </c>
      <c r="G113" s="306"/>
      <c r="H113" s="309" t="s">
        <v>3</v>
      </c>
      <c r="I113" s="267"/>
      <c r="J113" s="306"/>
      <c r="K113" s="306"/>
      <c r="L113" s="134"/>
      <c r="M113" s="136"/>
      <c r="N113" s="137"/>
      <c r="O113" s="137"/>
      <c r="P113" s="137"/>
      <c r="Q113" s="137"/>
      <c r="R113" s="137"/>
      <c r="S113" s="137"/>
      <c r="T113" s="138"/>
      <c r="AT113" s="135" t="s">
        <v>179</v>
      </c>
      <c r="AU113" s="135" t="s">
        <v>78</v>
      </c>
      <c r="AV113" s="13" t="s">
        <v>76</v>
      </c>
      <c r="AW113" s="13" t="s">
        <v>30</v>
      </c>
      <c r="AX113" s="13" t="s">
        <v>68</v>
      </c>
      <c r="AY113" s="135" t="s">
        <v>168</v>
      </c>
    </row>
    <row r="114" spans="1:51" s="14" customFormat="1" ht="12">
      <c r="A114" s="311"/>
      <c r="B114" s="312"/>
      <c r="C114" s="311"/>
      <c r="D114" s="308" t="s">
        <v>179</v>
      </c>
      <c r="E114" s="313" t="s">
        <v>3</v>
      </c>
      <c r="F114" s="314" t="s">
        <v>3319</v>
      </c>
      <c r="G114" s="311"/>
      <c r="H114" s="315">
        <v>10.306</v>
      </c>
      <c r="I114" s="268"/>
      <c r="J114" s="311"/>
      <c r="K114" s="311"/>
      <c r="L114" s="139"/>
      <c r="M114" s="141"/>
      <c r="N114" s="142"/>
      <c r="O114" s="142"/>
      <c r="P114" s="142"/>
      <c r="Q114" s="142"/>
      <c r="R114" s="142"/>
      <c r="S114" s="142"/>
      <c r="T114" s="143"/>
      <c r="AT114" s="140" t="s">
        <v>179</v>
      </c>
      <c r="AU114" s="140" t="s">
        <v>78</v>
      </c>
      <c r="AV114" s="14" t="s">
        <v>78</v>
      </c>
      <c r="AW114" s="14" t="s">
        <v>30</v>
      </c>
      <c r="AX114" s="14" t="s">
        <v>68</v>
      </c>
      <c r="AY114" s="140" t="s">
        <v>168</v>
      </c>
    </row>
    <row r="115" spans="1:51" s="14" customFormat="1" ht="12">
      <c r="A115" s="311"/>
      <c r="B115" s="312"/>
      <c r="C115" s="311"/>
      <c r="D115" s="308" t="s">
        <v>179</v>
      </c>
      <c r="E115" s="313" t="s">
        <v>3</v>
      </c>
      <c r="F115" s="314" t="s">
        <v>1466</v>
      </c>
      <c r="G115" s="311"/>
      <c r="H115" s="315">
        <v>-1.576</v>
      </c>
      <c r="I115" s="268"/>
      <c r="J115" s="311"/>
      <c r="K115" s="311"/>
      <c r="L115" s="139"/>
      <c r="M115" s="141"/>
      <c r="N115" s="142"/>
      <c r="O115" s="142"/>
      <c r="P115" s="142"/>
      <c r="Q115" s="142"/>
      <c r="R115" s="142"/>
      <c r="S115" s="142"/>
      <c r="T115" s="143"/>
      <c r="AT115" s="140" t="s">
        <v>179</v>
      </c>
      <c r="AU115" s="140" t="s">
        <v>78</v>
      </c>
      <c r="AV115" s="14" t="s">
        <v>78</v>
      </c>
      <c r="AW115" s="14" t="s">
        <v>30</v>
      </c>
      <c r="AX115" s="14" t="s">
        <v>68</v>
      </c>
      <c r="AY115" s="140" t="s">
        <v>168</v>
      </c>
    </row>
    <row r="116" spans="1:51" s="15" customFormat="1" ht="12">
      <c r="A116" s="316"/>
      <c r="B116" s="317"/>
      <c r="C116" s="316"/>
      <c r="D116" s="308" t="s">
        <v>179</v>
      </c>
      <c r="E116" s="318" t="s">
        <v>3</v>
      </c>
      <c r="F116" s="319" t="s">
        <v>186</v>
      </c>
      <c r="G116" s="316"/>
      <c r="H116" s="320">
        <v>8.73</v>
      </c>
      <c r="I116" s="269"/>
      <c r="J116" s="316"/>
      <c r="K116" s="316"/>
      <c r="L116" s="144"/>
      <c r="M116" s="146"/>
      <c r="N116" s="147"/>
      <c r="O116" s="147"/>
      <c r="P116" s="147"/>
      <c r="Q116" s="147"/>
      <c r="R116" s="147"/>
      <c r="S116" s="147"/>
      <c r="T116" s="148"/>
      <c r="AT116" s="145" t="s">
        <v>179</v>
      </c>
      <c r="AU116" s="145" t="s">
        <v>78</v>
      </c>
      <c r="AV116" s="15" t="s">
        <v>175</v>
      </c>
      <c r="AW116" s="15" t="s">
        <v>30</v>
      </c>
      <c r="AX116" s="15" t="s">
        <v>76</v>
      </c>
      <c r="AY116" s="145" t="s">
        <v>168</v>
      </c>
    </row>
    <row r="117" spans="1:65" s="2" customFormat="1" ht="24.2" customHeight="1">
      <c r="A117" s="273"/>
      <c r="B117" s="276"/>
      <c r="C117" s="298" t="s">
        <v>175</v>
      </c>
      <c r="D117" s="298" t="s">
        <v>170</v>
      </c>
      <c r="E117" s="299" t="s">
        <v>2580</v>
      </c>
      <c r="F117" s="300" t="s">
        <v>2581</v>
      </c>
      <c r="G117" s="301" t="s">
        <v>263</v>
      </c>
      <c r="H117" s="302">
        <v>1.576</v>
      </c>
      <c r="I117" s="266"/>
      <c r="J117" s="303">
        <f>ROUND(I117*H117,2)</f>
        <v>0</v>
      </c>
      <c r="K117" s="300" t="s">
        <v>174</v>
      </c>
      <c r="L117" s="32"/>
      <c r="M117" s="126" t="s">
        <v>3</v>
      </c>
      <c r="N117" s="127" t="s">
        <v>39</v>
      </c>
      <c r="O117" s="128">
        <v>0.939</v>
      </c>
      <c r="P117" s="128">
        <f>O117*H117</f>
        <v>1.479864</v>
      </c>
      <c r="Q117" s="128">
        <v>0</v>
      </c>
      <c r="R117" s="128">
        <f>Q117*H117</f>
        <v>0</v>
      </c>
      <c r="S117" s="128">
        <v>0.076</v>
      </c>
      <c r="T117" s="129">
        <f>S117*H117</f>
        <v>0.11977600000000001</v>
      </c>
      <c r="U117" s="31"/>
      <c r="V117" s="31"/>
      <c r="W117" s="31"/>
      <c r="X117" s="31"/>
      <c r="Y117" s="31"/>
      <c r="Z117" s="31"/>
      <c r="AA117" s="31"/>
      <c r="AB117" s="31"/>
      <c r="AC117" s="31"/>
      <c r="AD117" s="31"/>
      <c r="AE117" s="31"/>
      <c r="AR117" s="130" t="s">
        <v>175</v>
      </c>
      <c r="AT117" s="130" t="s">
        <v>170</v>
      </c>
      <c r="AU117" s="130" t="s">
        <v>78</v>
      </c>
      <c r="AY117" s="19" t="s">
        <v>168</v>
      </c>
      <c r="BE117" s="131">
        <f>IF(N117="základní",J117,0)</f>
        <v>0</v>
      </c>
      <c r="BF117" s="131">
        <f>IF(N117="snížená",J117,0)</f>
        <v>0</v>
      </c>
      <c r="BG117" s="131">
        <f>IF(N117="zákl. přenesená",J117,0)</f>
        <v>0</v>
      </c>
      <c r="BH117" s="131">
        <f>IF(N117="sníž. přenesená",J117,0)</f>
        <v>0</v>
      </c>
      <c r="BI117" s="131">
        <f>IF(N117="nulová",J117,0)</f>
        <v>0</v>
      </c>
      <c r="BJ117" s="19" t="s">
        <v>76</v>
      </c>
      <c r="BK117" s="131">
        <f>ROUND(I117*H117,2)</f>
        <v>0</v>
      </c>
      <c r="BL117" s="19" t="s">
        <v>175</v>
      </c>
      <c r="BM117" s="130" t="s">
        <v>3320</v>
      </c>
    </row>
    <row r="118" spans="1:47" s="2" customFormat="1" ht="12">
      <c r="A118" s="273"/>
      <c r="B118" s="276"/>
      <c r="C118" s="273"/>
      <c r="D118" s="304" t="s">
        <v>177</v>
      </c>
      <c r="E118" s="273"/>
      <c r="F118" s="305" t="s">
        <v>2583</v>
      </c>
      <c r="G118" s="273"/>
      <c r="H118" s="273"/>
      <c r="I118" s="263"/>
      <c r="J118" s="273"/>
      <c r="K118" s="273"/>
      <c r="L118" s="32"/>
      <c r="M118" s="132"/>
      <c r="N118" s="133"/>
      <c r="O118" s="50"/>
      <c r="P118" s="50"/>
      <c r="Q118" s="50"/>
      <c r="R118" s="50"/>
      <c r="S118" s="50"/>
      <c r="T118" s="51"/>
      <c r="U118" s="31"/>
      <c r="V118" s="31"/>
      <c r="W118" s="31"/>
      <c r="X118" s="31"/>
      <c r="Y118" s="31"/>
      <c r="Z118" s="31"/>
      <c r="AA118" s="31"/>
      <c r="AB118" s="31"/>
      <c r="AC118" s="31"/>
      <c r="AD118" s="31"/>
      <c r="AE118" s="31"/>
      <c r="AT118" s="19" t="s">
        <v>177</v>
      </c>
      <c r="AU118" s="19" t="s">
        <v>78</v>
      </c>
    </row>
    <row r="119" spans="1:51" s="13" customFormat="1" ht="12">
      <c r="A119" s="306"/>
      <c r="B119" s="307"/>
      <c r="C119" s="306"/>
      <c r="D119" s="308" t="s">
        <v>179</v>
      </c>
      <c r="E119" s="309" t="s">
        <v>3</v>
      </c>
      <c r="F119" s="310" t="s">
        <v>1571</v>
      </c>
      <c r="G119" s="306"/>
      <c r="H119" s="309" t="s">
        <v>3</v>
      </c>
      <c r="I119" s="267"/>
      <c r="J119" s="306"/>
      <c r="K119" s="306"/>
      <c r="L119" s="134"/>
      <c r="M119" s="136"/>
      <c r="N119" s="137"/>
      <c r="O119" s="137"/>
      <c r="P119" s="137"/>
      <c r="Q119" s="137"/>
      <c r="R119" s="137"/>
      <c r="S119" s="137"/>
      <c r="T119" s="138"/>
      <c r="AT119" s="135" t="s">
        <v>179</v>
      </c>
      <c r="AU119" s="135" t="s">
        <v>78</v>
      </c>
      <c r="AV119" s="13" t="s">
        <v>76</v>
      </c>
      <c r="AW119" s="13" t="s">
        <v>30</v>
      </c>
      <c r="AX119" s="13" t="s">
        <v>68</v>
      </c>
      <c r="AY119" s="135" t="s">
        <v>168</v>
      </c>
    </row>
    <row r="120" spans="1:51" s="14" customFormat="1" ht="12">
      <c r="A120" s="311"/>
      <c r="B120" s="312"/>
      <c r="C120" s="311"/>
      <c r="D120" s="308" t="s">
        <v>179</v>
      </c>
      <c r="E120" s="313" t="s">
        <v>3</v>
      </c>
      <c r="F120" s="314" t="s">
        <v>3321</v>
      </c>
      <c r="G120" s="311"/>
      <c r="H120" s="315">
        <v>1.576</v>
      </c>
      <c r="I120" s="268"/>
      <c r="J120" s="311"/>
      <c r="K120" s="311"/>
      <c r="L120" s="139"/>
      <c r="M120" s="141"/>
      <c r="N120" s="142"/>
      <c r="O120" s="142"/>
      <c r="P120" s="142"/>
      <c r="Q120" s="142"/>
      <c r="R120" s="142"/>
      <c r="S120" s="142"/>
      <c r="T120" s="143"/>
      <c r="AT120" s="140" t="s">
        <v>179</v>
      </c>
      <c r="AU120" s="140" t="s">
        <v>78</v>
      </c>
      <c r="AV120" s="14" t="s">
        <v>78</v>
      </c>
      <c r="AW120" s="14" t="s">
        <v>30</v>
      </c>
      <c r="AX120" s="14" t="s">
        <v>76</v>
      </c>
      <c r="AY120" s="140" t="s">
        <v>168</v>
      </c>
    </row>
    <row r="121" spans="1:63" s="12" customFormat="1" ht="22.9" customHeight="1">
      <c r="A121" s="291"/>
      <c r="B121" s="292"/>
      <c r="C121" s="291"/>
      <c r="D121" s="293" t="s">
        <v>67</v>
      </c>
      <c r="E121" s="296" t="s">
        <v>929</v>
      </c>
      <c r="F121" s="296" t="s">
        <v>2592</v>
      </c>
      <c r="G121" s="291"/>
      <c r="H121" s="291"/>
      <c r="I121" s="271"/>
      <c r="J121" s="297">
        <f>BK121</f>
        <v>0</v>
      </c>
      <c r="K121" s="291"/>
      <c r="L121" s="118"/>
      <c r="M121" s="120"/>
      <c r="N121" s="121"/>
      <c r="O121" s="121"/>
      <c r="P121" s="122">
        <f>SUM(P122:P133)</f>
        <v>8.34535</v>
      </c>
      <c r="Q121" s="121"/>
      <c r="R121" s="122">
        <f>SUM(R122:R133)</f>
        <v>0</v>
      </c>
      <c r="S121" s="121"/>
      <c r="T121" s="123">
        <f>SUM(T122:T133)</f>
        <v>1.2838999999999998</v>
      </c>
      <c r="AR121" s="119" t="s">
        <v>76</v>
      </c>
      <c r="AT121" s="124" t="s">
        <v>67</v>
      </c>
      <c r="AU121" s="124" t="s">
        <v>76</v>
      </c>
      <c r="AY121" s="119" t="s">
        <v>168</v>
      </c>
      <c r="BK121" s="125">
        <f>SUM(BK122:BK133)</f>
        <v>0</v>
      </c>
    </row>
    <row r="122" spans="1:65" s="2" customFormat="1" ht="24.2" customHeight="1">
      <c r="A122" s="273"/>
      <c r="B122" s="276"/>
      <c r="C122" s="298" t="s">
        <v>216</v>
      </c>
      <c r="D122" s="298" t="s">
        <v>170</v>
      </c>
      <c r="E122" s="299" t="s">
        <v>3158</v>
      </c>
      <c r="F122" s="300" t="s">
        <v>3159</v>
      </c>
      <c r="G122" s="301" t="s">
        <v>263</v>
      </c>
      <c r="H122" s="302">
        <v>64.195</v>
      </c>
      <c r="I122" s="266"/>
      <c r="J122" s="303">
        <f>ROUND(I122*H122,2)</f>
        <v>0</v>
      </c>
      <c r="K122" s="300" t="s">
        <v>174</v>
      </c>
      <c r="L122" s="32"/>
      <c r="M122" s="126" t="s">
        <v>3</v>
      </c>
      <c r="N122" s="127" t="s">
        <v>39</v>
      </c>
      <c r="O122" s="128">
        <v>0.13</v>
      </c>
      <c r="P122" s="128">
        <f>O122*H122</f>
        <v>8.34535</v>
      </c>
      <c r="Q122" s="128">
        <v>0</v>
      </c>
      <c r="R122" s="128">
        <f>Q122*H122</f>
        <v>0</v>
      </c>
      <c r="S122" s="128">
        <v>0.02</v>
      </c>
      <c r="T122" s="129">
        <f>S122*H122</f>
        <v>1.2838999999999998</v>
      </c>
      <c r="U122" s="31"/>
      <c r="V122" s="31"/>
      <c r="W122" s="31"/>
      <c r="X122" s="31"/>
      <c r="Y122" s="31"/>
      <c r="Z122" s="31"/>
      <c r="AA122" s="31"/>
      <c r="AB122" s="31"/>
      <c r="AC122" s="31"/>
      <c r="AD122" s="31"/>
      <c r="AE122" s="31"/>
      <c r="AR122" s="130" t="s">
        <v>175</v>
      </c>
      <c r="AT122" s="130" t="s">
        <v>170</v>
      </c>
      <c r="AU122" s="130" t="s">
        <v>78</v>
      </c>
      <c r="AY122" s="19" t="s">
        <v>168</v>
      </c>
      <c r="BE122" s="131">
        <f>IF(N122="základní",J122,0)</f>
        <v>0</v>
      </c>
      <c r="BF122" s="131">
        <f>IF(N122="snížená",J122,0)</f>
        <v>0</v>
      </c>
      <c r="BG122" s="131">
        <f>IF(N122="zákl. přenesená",J122,0)</f>
        <v>0</v>
      </c>
      <c r="BH122" s="131">
        <f>IF(N122="sníž. přenesená",J122,0)</f>
        <v>0</v>
      </c>
      <c r="BI122" s="131">
        <f>IF(N122="nulová",J122,0)</f>
        <v>0</v>
      </c>
      <c r="BJ122" s="19" t="s">
        <v>76</v>
      </c>
      <c r="BK122" s="131">
        <f>ROUND(I122*H122,2)</f>
        <v>0</v>
      </c>
      <c r="BL122" s="19" t="s">
        <v>175</v>
      </c>
      <c r="BM122" s="130" t="s">
        <v>3322</v>
      </c>
    </row>
    <row r="123" spans="1:47" s="2" customFormat="1" ht="12">
      <c r="A123" s="273"/>
      <c r="B123" s="276"/>
      <c r="C123" s="273"/>
      <c r="D123" s="304" t="s">
        <v>177</v>
      </c>
      <c r="E123" s="273"/>
      <c r="F123" s="305" t="s">
        <v>3161</v>
      </c>
      <c r="G123" s="273"/>
      <c r="H123" s="273"/>
      <c r="I123" s="263"/>
      <c r="J123" s="273"/>
      <c r="K123" s="273"/>
      <c r="L123" s="32"/>
      <c r="M123" s="132"/>
      <c r="N123" s="133"/>
      <c r="O123" s="50"/>
      <c r="P123" s="50"/>
      <c r="Q123" s="50"/>
      <c r="R123" s="50"/>
      <c r="S123" s="50"/>
      <c r="T123" s="51"/>
      <c r="U123" s="31"/>
      <c r="V123" s="31"/>
      <c r="W123" s="31"/>
      <c r="X123" s="31"/>
      <c r="Y123" s="31"/>
      <c r="Z123" s="31"/>
      <c r="AA123" s="31"/>
      <c r="AB123" s="31"/>
      <c r="AC123" s="31"/>
      <c r="AD123" s="31"/>
      <c r="AE123" s="31"/>
      <c r="AT123" s="19" t="s">
        <v>177</v>
      </c>
      <c r="AU123" s="19" t="s">
        <v>78</v>
      </c>
    </row>
    <row r="124" spans="1:51" s="13" customFormat="1" ht="12">
      <c r="A124" s="306"/>
      <c r="B124" s="307"/>
      <c r="C124" s="306"/>
      <c r="D124" s="308" t="s">
        <v>179</v>
      </c>
      <c r="E124" s="309" t="s">
        <v>3</v>
      </c>
      <c r="F124" s="310" t="s">
        <v>1571</v>
      </c>
      <c r="G124" s="306"/>
      <c r="H124" s="309" t="s">
        <v>3</v>
      </c>
      <c r="I124" s="267"/>
      <c r="J124" s="306"/>
      <c r="K124" s="306"/>
      <c r="L124" s="134"/>
      <c r="M124" s="136"/>
      <c r="N124" s="137"/>
      <c r="O124" s="137"/>
      <c r="P124" s="137"/>
      <c r="Q124" s="137"/>
      <c r="R124" s="137"/>
      <c r="S124" s="137"/>
      <c r="T124" s="138"/>
      <c r="AT124" s="135" t="s">
        <v>179</v>
      </c>
      <c r="AU124" s="135" t="s">
        <v>78</v>
      </c>
      <c r="AV124" s="13" t="s">
        <v>76</v>
      </c>
      <c r="AW124" s="13" t="s">
        <v>30</v>
      </c>
      <c r="AX124" s="13" t="s">
        <v>68</v>
      </c>
      <c r="AY124" s="135" t="s">
        <v>168</v>
      </c>
    </row>
    <row r="125" spans="1:51" s="13" customFormat="1" ht="12">
      <c r="A125" s="306"/>
      <c r="B125" s="307"/>
      <c r="C125" s="306"/>
      <c r="D125" s="308" t="s">
        <v>179</v>
      </c>
      <c r="E125" s="309" t="s">
        <v>3</v>
      </c>
      <c r="F125" s="310" t="s">
        <v>3323</v>
      </c>
      <c r="G125" s="306"/>
      <c r="H125" s="309" t="s">
        <v>3</v>
      </c>
      <c r="I125" s="267"/>
      <c r="J125" s="306"/>
      <c r="K125" s="306"/>
      <c r="L125" s="134"/>
      <c r="M125" s="136"/>
      <c r="N125" s="137"/>
      <c r="O125" s="137"/>
      <c r="P125" s="137"/>
      <c r="Q125" s="137"/>
      <c r="R125" s="137"/>
      <c r="S125" s="137"/>
      <c r="T125" s="138"/>
      <c r="AT125" s="135" t="s">
        <v>179</v>
      </c>
      <c r="AU125" s="135" t="s">
        <v>78</v>
      </c>
      <c r="AV125" s="13" t="s">
        <v>76</v>
      </c>
      <c r="AW125" s="13" t="s">
        <v>30</v>
      </c>
      <c r="AX125" s="13" t="s">
        <v>68</v>
      </c>
      <c r="AY125" s="135" t="s">
        <v>168</v>
      </c>
    </row>
    <row r="126" spans="1:51" s="14" customFormat="1" ht="12">
      <c r="A126" s="311"/>
      <c r="B126" s="312"/>
      <c r="C126" s="311"/>
      <c r="D126" s="308" t="s">
        <v>179</v>
      </c>
      <c r="E126" s="313" t="s">
        <v>3</v>
      </c>
      <c r="F126" s="314" t="s">
        <v>3324</v>
      </c>
      <c r="G126" s="311"/>
      <c r="H126" s="315">
        <v>24.953</v>
      </c>
      <c r="I126" s="268"/>
      <c r="J126" s="311"/>
      <c r="K126" s="311"/>
      <c r="L126" s="139"/>
      <c r="M126" s="141"/>
      <c r="N126" s="142"/>
      <c r="O126" s="142"/>
      <c r="P126" s="142"/>
      <c r="Q126" s="142"/>
      <c r="R126" s="142"/>
      <c r="S126" s="142"/>
      <c r="T126" s="143"/>
      <c r="AT126" s="140" t="s">
        <v>179</v>
      </c>
      <c r="AU126" s="140" t="s">
        <v>78</v>
      </c>
      <c r="AV126" s="14" t="s">
        <v>78</v>
      </c>
      <c r="AW126" s="14" t="s">
        <v>30</v>
      </c>
      <c r="AX126" s="14" t="s">
        <v>68</v>
      </c>
      <c r="AY126" s="140" t="s">
        <v>168</v>
      </c>
    </row>
    <row r="127" spans="1:51" s="14" customFormat="1" ht="12">
      <c r="A127" s="311"/>
      <c r="B127" s="312"/>
      <c r="C127" s="311"/>
      <c r="D127" s="308" t="s">
        <v>179</v>
      </c>
      <c r="E127" s="313" t="s">
        <v>3</v>
      </c>
      <c r="F127" s="314" t="s">
        <v>3312</v>
      </c>
      <c r="G127" s="311"/>
      <c r="H127" s="315">
        <v>-0.684</v>
      </c>
      <c r="I127" s="268"/>
      <c r="J127" s="311"/>
      <c r="K127" s="311"/>
      <c r="L127" s="139"/>
      <c r="M127" s="141"/>
      <c r="N127" s="142"/>
      <c r="O127" s="142"/>
      <c r="P127" s="142"/>
      <c r="Q127" s="142"/>
      <c r="R127" s="142"/>
      <c r="S127" s="142"/>
      <c r="T127" s="143"/>
      <c r="AT127" s="140" t="s">
        <v>179</v>
      </c>
      <c r="AU127" s="140" t="s">
        <v>78</v>
      </c>
      <c r="AV127" s="14" t="s">
        <v>78</v>
      </c>
      <c r="AW127" s="14" t="s">
        <v>30</v>
      </c>
      <c r="AX127" s="14" t="s">
        <v>68</v>
      </c>
      <c r="AY127" s="140" t="s">
        <v>168</v>
      </c>
    </row>
    <row r="128" spans="1:51" s="13" customFormat="1" ht="12">
      <c r="A128" s="306"/>
      <c r="B128" s="307"/>
      <c r="C128" s="306"/>
      <c r="D128" s="308" t="s">
        <v>179</v>
      </c>
      <c r="E128" s="309" t="s">
        <v>3</v>
      </c>
      <c r="F128" s="310" t="s">
        <v>3325</v>
      </c>
      <c r="G128" s="306"/>
      <c r="H128" s="309" t="s">
        <v>3</v>
      </c>
      <c r="I128" s="267"/>
      <c r="J128" s="306"/>
      <c r="K128" s="306"/>
      <c r="L128" s="134"/>
      <c r="M128" s="136"/>
      <c r="N128" s="137"/>
      <c r="O128" s="137"/>
      <c r="P128" s="137"/>
      <c r="Q128" s="137"/>
      <c r="R128" s="137"/>
      <c r="S128" s="137"/>
      <c r="T128" s="138"/>
      <c r="AT128" s="135" t="s">
        <v>179</v>
      </c>
      <c r="AU128" s="135" t="s">
        <v>78</v>
      </c>
      <c r="AV128" s="13" t="s">
        <v>76</v>
      </c>
      <c r="AW128" s="13" t="s">
        <v>30</v>
      </c>
      <c r="AX128" s="13" t="s">
        <v>68</v>
      </c>
      <c r="AY128" s="135" t="s">
        <v>168</v>
      </c>
    </row>
    <row r="129" spans="1:51" s="14" customFormat="1" ht="12">
      <c r="A129" s="311"/>
      <c r="B129" s="312"/>
      <c r="C129" s="311"/>
      <c r="D129" s="308" t="s">
        <v>179</v>
      </c>
      <c r="E129" s="313" t="s">
        <v>3</v>
      </c>
      <c r="F129" s="314" t="s">
        <v>3326</v>
      </c>
      <c r="G129" s="311"/>
      <c r="H129" s="315">
        <v>41.766</v>
      </c>
      <c r="I129" s="268"/>
      <c r="J129" s="311"/>
      <c r="K129" s="311"/>
      <c r="L129" s="139"/>
      <c r="M129" s="141"/>
      <c r="N129" s="142"/>
      <c r="O129" s="142"/>
      <c r="P129" s="142"/>
      <c r="Q129" s="142"/>
      <c r="R129" s="142"/>
      <c r="S129" s="142"/>
      <c r="T129" s="143"/>
      <c r="AT129" s="140" t="s">
        <v>179</v>
      </c>
      <c r="AU129" s="140" t="s">
        <v>78</v>
      </c>
      <c r="AV129" s="14" t="s">
        <v>78</v>
      </c>
      <c r="AW129" s="14" t="s">
        <v>30</v>
      </c>
      <c r="AX129" s="14" t="s">
        <v>68</v>
      </c>
      <c r="AY129" s="140" t="s">
        <v>168</v>
      </c>
    </row>
    <row r="130" spans="1:51" s="14" customFormat="1" ht="12">
      <c r="A130" s="311"/>
      <c r="B130" s="312"/>
      <c r="C130" s="311"/>
      <c r="D130" s="308" t="s">
        <v>179</v>
      </c>
      <c r="E130" s="313" t="s">
        <v>3</v>
      </c>
      <c r="F130" s="314" t="s">
        <v>3315</v>
      </c>
      <c r="G130" s="311"/>
      <c r="H130" s="315">
        <v>-0.672</v>
      </c>
      <c r="I130" s="268"/>
      <c r="J130" s="311"/>
      <c r="K130" s="311"/>
      <c r="L130" s="139"/>
      <c r="M130" s="141"/>
      <c r="N130" s="142"/>
      <c r="O130" s="142"/>
      <c r="P130" s="142"/>
      <c r="Q130" s="142"/>
      <c r="R130" s="142"/>
      <c r="S130" s="142"/>
      <c r="T130" s="143"/>
      <c r="AT130" s="140" t="s">
        <v>179</v>
      </c>
      <c r="AU130" s="140" t="s">
        <v>78</v>
      </c>
      <c r="AV130" s="14" t="s">
        <v>78</v>
      </c>
      <c r="AW130" s="14" t="s">
        <v>30</v>
      </c>
      <c r="AX130" s="14" t="s">
        <v>68</v>
      </c>
      <c r="AY130" s="140" t="s">
        <v>168</v>
      </c>
    </row>
    <row r="131" spans="1:51" s="14" customFormat="1" ht="12">
      <c r="A131" s="311"/>
      <c r="B131" s="312"/>
      <c r="C131" s="311"/>
      <c r="D131" s="308" t="s">
        <v>179</v>
      </c>
      <c r="E131" s="313" t="s">
        <v>3</v>
      </c>
      <c r="F131" s="314" t="s">
        <v>3316</v>
      </c>
      <c r="G131" s="311"/>
      <c r="H131" s="315">
        <v>-0.666</v>
      </c>
      <c r="I131" s="268"/>
      <c r="J131" s="311"/>
      <c r="K131" s="311"/>
      <c r="L131" s="139"/>
      <c r="M131" s="141"/>
      <c r="N131" s="142"/>
      <c r="O131" s="142"/>
      <c r="P131" s="142"/>
      <c r="Q131" s="142"/>
      <c r="R131" s="142"/>
      <c r="S131" s="142"/>
      <c r="T131" s="143"/>
      <c r="AT131" s="140" t="s">
        <v>179</v>
      </c>
      <c r="AU131" s="140" t="s">
        <v>78</v>
      </c>
      <c r="AV131" s="14" t="s">
        <v>78</v>
      </c>
      <c r="AW131" s="14" t="s">
        <v>30</v>
      </c>
      <c r="AX131" s="14" t="s">
        <v>68</v>
      </c>
      <c r="AY131" s="140" t="s">
        <v>168</v>
      </c>
    </row>
    <row r="132" spans="1:51" s="14" customFormat="1" ht="12">
      <c r="A132" s="311"/>
      <c r="B132" s="312"/>
      <c r="C132" s="311"/>
      <c r="D132" s="308" t="s">
        <v>179</v>
      </c>
      <c r="E132" s="313" t="s">
        <v>3</v>
      </c>
      <c r="F132" s="314" t="s">
        <v>3079</v>
      </c>
      <c r="G132" s="311"/>
      <c r="H132" s="315">
        <v>-0.502</v>
      </c>
      <c r="I132" s="268"/>
      <c r="J132" s="311"/>
      <c r="K132" s="311"/>
      <c r="L132" s="139"/>
      <c r="M132" s="141"/>
      <c r="N132" s="142"/>
      <c r="O132" s="142"/>
      <c r="P132" s="142"/>
      <c r="Q132" s="142"/>
      <c r="R132" s="142"/>
      <c r="S132" s="142"/>
      <c r="T132" s="143"/>
      <c r="AT132" s="140" t="s">
        <v>179</v>
      </c>
      <c r="AU132" s="140" t="s">
        <v>78</v>
      </c>
      <c r="AV132" s="14" t="s">
        <v>78</v>
      </c>
      <c r="AW132" s="14" t="s">
        <v>30</v>
      </c>
      <c r="AX132" s="14" t="s">
        <v>68</v>
      </c>
      <c r="AY132" s="140" t="s">
        <v>168</v>
      </c>
    </row>
    <row r="133" spans="1:51" s="15" customFormat="1" ht="12">
      <c r="A133" s="316"/>
      <c r="B133" s="317"/>
      <c r="C133" s="316"/>
      <c r="D133" s="308" t="s">
        <v>179</v>
      </c>
      <c r="E133" s="318" t="s">
        <v>3</v>
      </c>
      <c r="F133" s="319" t="s">
        <v>186</v>
      </c>
      <c r="G133" s="316"/>
      <c r="H133" s="320">
        <v>64.195</v>
      </c>
      <c r="I133" s="269"/>
      <c r="J133" s="316"/>
      <c r="K133" s="316"/>
      <c r="L133" s="144"/>
      <c r="M133" s="146"/>
      <c r="N133" s="147"/>
      <c r="O133" s="147"/>
      <c r="P133" s="147"/>
      <c r="Q133" s="147"/>
      <c r="R133" s="147"/>
      <c r="S133" s="147"/>
      <c r="T133" s="148"/>
      <c r="AT133" s="145" t="s">
        <v>179</v>
      </c>
      <c r="AU133" s="145" t="s">
        <v>78</v>
      </c>
      <c r="AV133" s="15" t="s">
        <v>175</v>
      </c>
      <c r="AW133" s="15" t="s">
        <v>30</v>
      </c>
      <c r="AX133" s="15" t="s">
        <v>76</v>
      </c>
      <c r="AY133" s="145" t="s">
        <v>168</v>
      </c>
    </row>
    <row r="134" spans="1:63" s="12" customFormat="1" ht="22.9" customHeight="1">
      <c r="A134" s="291"/>
      <c r="B134" s="292"/>
      <c r="C134" s="291"/>
      <c r="D134" s="293" t="s">
        <v>67</v>
      </c>
      <c r="E134" s="296" t="s">
        <v>623</v>
      </c>
      <c r="F134" s="296" t="s">
        <v>624</v>
      </c>
      <c r="G134" s="291"/>
      <c r="H134" s="291"/>
      <c r="I134" s="271"/>
      <c r="J134" s="297">
        <f>BK134</f>
        <v>0</v>
      </c>
      <c r="K134" s="291"/>
      <c r="L134" s="118"/>
      <c r="M134" s="120"/>
      <c r="N134" s="121"/>
      <c r="O134" s="121"/>
      <c r="P134" s="122">
        <f>SUM(P135:P140)</f>
        <v>2.898</v>
      </c>
      <c r="Q134" s="121"/>
      <c r="R134" s="122">
        <f>SUM(R135:R140)</f>
        <v>0.003588</v>
      </c>
      <c r="S134" s="121"/>
      <c r="T134" s="123">
        <f>SUM(T135:T140)</f>
        <v>0</v>
      </c>
      <c r="AR134" s="119" t="s">
        <v>76</v>
      </c>
      <c r="AT134" s="124" t="s">
        <v>67</v>
      </c>
      <c r="AU134" s="124" t="s">
        <v>76</v>
      </c>
      <c r="AY134" s="119" t="s">
        <v>168</v>
      </c>
      <c r="BK134" s="125">
        <f>SUM(BK135:BK140)</f>
        <v>0</v>
      </c>
    </row>
    <row r="135" spans="1:65" s="2" customFormat="1" ht="24.2" customHeight="1">
      <c r="A135" s="273"/>
      <c r="B135" s="276"/>
      <c r="C135" s="298" t="s">
        <v>223</v>
      </c>
      <c r="D135" s="298" t="s">
        <v>170</v>
      </c>
      <c r="E135" s="299" t="s">
        <v>669</v>
      </c>
      <c r="F135" s="300" t="s">
        <v>670</v>
      </c>
      <c r="G135" s="301" t="s">
        <v>263</v>
      </c>
      <c r="H135" s="302">
        <v>27.6</v>
      </c>
      <c r="I135" s="266"/>
      <c r="J135" s="303">
        <f>ROUND(I135*H135,2)</f>
        <v>0</v>
      </c>
      <c r="K135" s="300" t="s">
        <v>174</v>
      </c>
      <c r="L135" s="32"/>
      <c r="M135" s="126" t="s">
        <v>3</v>
      </c>
      <c r="N135" s="127" t="s">
        <v>39</v>
      </c>
      <c r="O135" s="128">
        <v>0.105</v>
      </c>
      <c r="P135" s="128">
        <f>O135*H135</f>
        <v>2.898</v>
      </c>
      <c r="Q135" s="128">
        <v>0.00013</v>
      </c>
      <c r="R135" s="128">
        <f>Q135*H135</f>
        <v>0.003588</v>
      </c>
      <c r="S135" s="128">
        <v>0</v>
      </c>
      <c r="T135" s="129">
        <f>S135*H135</f>
        <v>0</v>
      </c>
      <c r="U135" s="31"/>
      <c r="V135" s="31"/>
      <c r="W135" s="31"/>
      <c r="X135" s="31"/>
      <c r="Y135" s="31"/>
      <c r="Z135" s="31"/>
      <c r="AA135" s="31"/>
      <c r="AB135" s="31"/>
      <c r="AC135" s="31"/>
      <c r="AD135" s="31"/>
      <c r="AE135" s="31"/>
      <c r="AR135" s="130" t="s">
        <v>175</v>
      </c>
      <c r="AT135" s="130" t="s">
        <v>170</v>
      </c>
      <c r="AU135" s="130" t="s">
        <v>78</v>
      </c>
      <c r="AY135" s="19" t="s">
        <v>168</v>
      </c>
      <c r="BE135" s="131">
        <f>IF(N135="základní",J135,0)</f>
        <v>0</v>
      </c>
      <c r="BF135" s="131">
        <f>IF(N135="snížená",J135,0)</f>
        <v>0</v>
      </c>
      <c r="BG135" s="131">
        <f>IF(N135="zákl. přenesená",J135,0)</f>
        <v>0</v>
      </c>
      <c r="BH135" s="131">
        <f>IF(N135="sníž. přenesená",J135,0)</f>
        <v>0</v>
      </c>
      <c r="BI135" s="131">
        <f>IF(N135="nulová",J135,0)</f>
        <v>0</v>
      </c>
      <c r="BJ135" s="19" t="s">
        <v>76</v>
      </c>
      <c r="BK135" s="131">
        <f>ROUND(I135*H135,2)</f>
        <v>0</v>
      </c>
      <c r="BL135" s="19" t="s">
        <v>175</v>
      </c>
      <c r="BM135" s="130" t="s">
        <v>3327</v>
      </c>
    </row>
    <row r="136" spans="1:47" s="2" customFormat="1" ht="12">
      <c r="A136" s="273"/>
      <c r="B136" s="276"/>
      <c r="C136" s="273"/>
      <c r="D136" s="304" t="s">
        <v>177</v>
      </c>
      <c r="E136" s="273"/>
      <c r="F136" s="305" t="s">
        <v>672</v>
      </c>
      <c r="G136" s="273"/>
      <c r="H136" s="273"/>
      <c r="I136" s="263"/>
      <c r="J136" s="273"/>
      <c r="K136" s="273"/>
      <c r="L136" s="32"/>
      <c r="M136" s="132"/>
      <c r="N136" s="133"/>
      <c r="O136" s="50"/>
      <c r="P136" s="50"/>
      <c r="Q136" s="50"/>
      <c r="R136" s="50"/>
      <c r="S136" s="50"/>
      <c r="T136" s="51"/>
      <c r="U136" s="31"/>
      <c r="V136" s="31"/>
      <c r="W136" s="31"/>
      <c r="X136" s="31"/>
      <c r="Y136" s="31"/>
      <c r="Z136" s="31"/>
      <c r="AA136" s="31"/>
      <c r="AB136" s="31"/>
      <c r="AC136" s="31"/>
      <c r="AD136" s="31"/>
      <c r="AE136" s="31"/>
      <c r="AT136" s="19" t="s">
        <v>177</v>
      </c>
      <c r="AU136" s="19" t="s">
        <v>78</v>
      </c>
    </row>
    <row r="137" spans="1:51" s="13" customFormat="1" ht="12">
      <c r="A137" s="306"/>
      <c r="B137" s="307"/>
      <c r="C137" s="306"/>
      <c r="D137" s="308" t="s">
        <v>179</v>
      </c>
      <c r="E137" s="309" t="s">
        <v>3</v>
      </c>
      <c r="F137" s="310" t="s">
        <v>1571</v>
      </c>
      <c r="G137" s="306"/>
      <c r="H137" s="309" t="s">
        <v>3</v>
      </c>
      <c r="I137" s="267"/>
      <c r="J137" s="306"/>
      <c r="K137" s="306"/>
      <c r="L137" s="134"/>
      <c r="M137" s="136"/>
      <c r="N137" s="137"/>
      <c r="O137" s="137"/>
      <c r="P137" s="137"/>
      <c r="Q137" s="137"/>
      <c r="R137" s="137"/>
      <c r="S137" s="137"/>
      <c r="T137" s="138"/>
      <c r="AT137" s="135" t="s">
        <v>179</v>
      </c>
      <c r="AU137" s="135" t="s">
        <v>78</v>
      </c>
      <c r="AV137" s="13" t="s">
        <v>76</v>
      </c>
      <c r="AW137" s="13" t="s">
        <v>30</v>
      </c>
      <c r="AX137" s="13" t="s">
        <v>68</v>
      </c>
      <c r="AY137" s="135" t="s">
        <v>168</v>
      </c>
    </row>
    <row r="138" spans="1:51" s="14" customFormat="1" ht="12">
      <c r="A138" s="311"/>
      <c r="B138" s="312"/>
      <c r="C138" s="311"/>
      <c r="D138" s="308" t="s">
        <v>179</v>
      </c>
      <c r="E138" s="313" t="s">
        <v>3</v>
      </c>
      <c r="F138" s="314" t="s">
        <v>3328</v>
      </c>
      <c r="G138" s="311"/>
      <c r="H138" s="315">
        <v>11.4</v>
      </c>
      <c r="I138" s="268"/>
      <c r="J138" s="311"/>
      <c r="K138" s="311"/>
      <c r="L138" s="139"/>
      <c r="M138" s="141"/>
      <c r="N138" s="142"/>
      <c r="O138" s="142"/>
      <c r="P138" s="142"/>
      <c r="Q138" s="142"/>
      <c r="R138" s="142"/>
      <c r="S138" s="142"/>
      <c r="T138" s="143"/>
      <c r="AT138" s="140" t="s">
        <v>179</v>
      </c>
      <c r="AU138" s="140" t="s">
        <v>78</v>
      </c>
      <c r="AV138" s="14" t="s">
        <v>78</v>
      </c>
      <c r="AW138" s="14" t="s">
        <v>30</v>
      </c>
      <c r="AX138" s="14" t="s">
        <v>68</v>
      </c>
      <c r="AY138" s="140" t="s">
        <v>168</v>
      </c>
    </row>
    <row r="139" spans="1:51" s="14" customFormat="1" ht="12">
      <c r="A139" s="311"/>
      <c r="B139" s="312"/>
      <c r="C139" s="311"/>
      <c r="D139" s="308" t="s">
        <v>179</v>
      </c>
      <c r="E139" s="313" t="s">
        <v>3</v>
      </c>
      <c r="F139" s="314" t="s">
        <v>3329</v>
      </c>
      <c r="G139" s="311"/>
      <c r="H139" s="315">
        <v>16.2</v>
      </c>
      <c r="I139" s="268"/>
      <c r="J139" s="311"/>
      <c r="K139" s="311"/>
      <c r="L139" s="139"/>
      <c r="M139" s="141"/>
      <c r="N139" s="142"/>
      <c r="O139" s="142"/>
      <c r="P139" s="142"/>
      <c r="Q139" s="142"/>
      <c r="R139" s="142"/>
      <c r="S139" s="142"/>
      <c r="T139" s="143"/>
      <c r="AT139" s="140" t="s">
        <v>179</v>
      </c>
      <c r="AU139" s="140" t="s">
        <v>78</v>
      </c>
      <c r="AV139" s="14" t="s">
        <v>78</v>
      </c>
      <c r="AW139" s="14" t="s">
        <v>30</v>
      </c>
      <c r="AX139" s="14" t="s">
        <v>68</v>
      </c>
      <c r="AY139" s="140" t="s">
        <v>168</v>
      </c>
    </row>
    <row r="140" spans="1:51" s="15" customFormat="1" ht="12">
      <c r="A140" s="316"/>
      <c r="B140" s="317"/>
      <c r="C140" s="316"/>
      <c r="D140" s="308" t="s">
        <v>179</v>
      </c>
      <c r="E140" s="318" t="s">
        <v>3</v>
      </c>
      <c r="F140" s="319" t="s">
        <v>186</v>
      </c>
      <c r="G140" s="316"/>
      <c r="H140" s="320">
        <v>27.6</v>
      </c>
      <c r="I140" s="269"/>
      <c r="J140" s="316"/>
      <c r="K140" s="316"/>
      <c r="L140" s="144"/>
      <c r="M140" s="146"/>
      <c r="N140" s="147"/>
      <c r="O140" s="147"/>
      <c r="P140" s="147"/>
      <c r="Q140" s="147"/>
      <c r="R140" s="147"/>
      <c r="S140" s="147"/>
      <c r="T140" s="148"/>
      <c r="AT140" s="145" t="s">
        <v>179</v>
      </c>
      <c r="AU140" s="145" t="s">
        <v>78</v>
      </c>
      <c r="AV140" s="15" t="s">
        <v>175</v>
      </c>
      <c r="AW140" s="15" t="s">
        <v>30</v>
      </c>
      <c r="AX140" s="15" t="s">
        <v>76</v>
      </c>
      <c r="AY140" s="145" t="s">
        <v>168</v>
      </c>
    </row>
    <row r="141" spans="1:63" s="12" customFormat="1" ht="22.9" customHeight="1">
      <c r="A141" s="291"/>
      <c r="B141" s="292"/>
      <c r="C141" s="291"/>
      <c r="D141" s="293" t="s">
        <v>67</v>
      </c>
      <c r="E141" s="296" t="s">
        <v>683</v>
      </c>
      <c r="F141" s="296" t="s">
        <v>684</v>
      </c>
      <c r="G141" s="291"/>
      <c r="H141" s="291"/>
      <c r="I141" s="271"/>
      <c r="J141" s="297">
        <f>BK141</f>
        <v>0</v>
      </c>
      <c r="K141" s="291"/>
      <c r="L141" s="118"/>
      <c r="M141" s="120"/>
      <c r="N141" s="121"/>
      <c r="O141" s="121"/>
      <c r="P141" s="122">
        <f>SUM(P142:P147)</f>
        <v>8.5008</v>
      </c>
      <c r="Q141" s="121"/>
      <c r="R141" s="122">
        <f>SUM(R142:R147)</f>
        <v>0.0011040000000000002</v>
      </c>
      <c r="S141" s="121"/>
      <c r="T141" s="123">
        <f>SUM(T142:T147)</f>
        <v>0</v>
      </c>
      <c r="AR141" s="119" t="s">
        <v>76</v>
      </c>
      <c r="AT141" s="124" t="s">
        <v>67</v>
      </c>
      <c r="AU141" s="124" t="s">
        <v>76</v>
      </c>
      <c r="AY141" s="119" t="s">
        <v>168</v>
      </c>
      <c r="BK141" s="125">
        <f>SUM(BK142:BK147)</f>
        <v>0</v>
      </c>
    </row>
    <row r="142" spans="1:65" s="2" customFormat="1" ht="24.2" customHeight="1">
      <c r="A142" s="273"/>
      <c r="B142" s="276"/>
      <c r="C142" s="298" t="s">
        <v>228</v>
      </c>
      <c r="D142" s="298" t="s">
        <v>170</v>
      </c>
      <c r="E142" s="299" t="s">
        <v>685</v>
      </c>
      <c r="F142" s="300" t="s">
        <v>686</v>
      </c>
      <c r="G142" s="301" t="s">
        <v>263</v>
      </c>
      <c r="H142" s="302">
        <v>27.6</v>
      </c>
      <c r="I142" s="266"/>
      <c r="J142" s="303">
        <f>ROUND(I142*H142,2)</f>
        <v>0</v>
      </c>
      <c r="K142" s="300" t="s">
        <v>174</v>
      </c>
      <c r="L142" s="32"/>
      <c r="M142" s="126" t="s">
        <v>3</v>
      </c>
      <c r="N142" s="127" t="s">
        <v>39</v>
      </c>
      <c r="O142" s="128">
        <v>0.308</v>
      </c>
      <c r="P142" s="128">
        <f>O142*H142</f>
        <v>8.5008</v>
      </c>
      <c r="Q142" s="128">
        <v>4E-05</v>
      </c>
      <c r="R142" s="128">
        <f>Q142*H142</f>
        <v>0.0011040000000000002</v>
      </c>
      <c r="S142" s="128">
        <v>0</v>
      </c>
      <c r="T142" s="129">
        <f>S142*H142</f>
        <v>0</v>
      </c>
      <c r="U142" s="31"/>
      <c r="V142" s="31"/>
      <c r="W142" s="31"/>
      <c r="X142" s="31"/>
      <c r="Y142" s="31"/>
      <c r="Z142" s="31"/>
      <c r="AA142" s="31"/>
      <c r="AB142" s="31"/>
      <c r="AC142" s="31"/>
      <c r="AD142" s="31"/>
      <c r="AE142" s="31"/>
      <c r="AR142" s="130" t="s">
        <v>175</v>
      </c>
      <c r="AT142" s="130" t="s">
        <v>170</v>
      </c>
      <c r="AU142" s="130" t="s">
        <v>78</v>
      </c>
      <c r="AY142" s="19" t="s">
        <v>168</v>
      </c>
      <c r="BE142" s="131">
        <f>IF(N142="základní",J142,0)</f>
        <v>0</v>
      </c>
      <c r="BF142" s="131">
        <f>IF(N142="snížená",J142,0)</f>
        <v>0</v>
      </c>
      <c r="BG142" s="131">
        <f>IF(N142="zákl. přenesená",J142,0)</f>
        <v>0</v>
      </c>
      <c r="BH142" s="131">
        <f>IF(N142="sníž. přenesená",J142,0)</f>
        <v>0</v>
      </c>
      <c r="BI142" s="131">
        <f>IF(N142="nulová",J142,0)</f>
        <v>0</v>
      </c>
      <c r="BJ142" s="19" t="s">
        <v>76</v>
      </c>
      <c r="BK142" s="131">
        <f>ROUND(I142*H142,2)</f>
        <v>0</v>
      </c>
      <c r="BL142" s="19" t="s">
        <v>175</v>
      </c>
      <c r="BM142" s="130" t="s">
        <v>3330</v>
      </c>
    </row>
    <row r="143" spans="1:47" s="2" customFormat="1" ht="12">
      <c r="A143" s="273"/>
      <c r="B143" s="276"/>
      <c r="C143" s="273"/>
      <c r="D143" s="304" t="s">
        <v>177</v>
      </c>
      <c r="E143" s="273"/>
      <c r="F143" s="305" t="s">
        <v>688</v>
      </c>
      <c r="G143" s="273"/>
      <c r="H143" s="273"/>
      <c r="I143" s="263"/>
      <c r="J143" s="273"/>
      <c r="K143" s="273"/>
      <c r="L143" s="32"/>
      <c r="M143" s="132"/>
      <c r="N143" s="133"/>
      <c r="O143" s="50"/>
      <c r="P143" s="50"/>
      <c r="Q143" s="50"/>
      <c r="R143" s="50"/>
      <c r="S143" s="50"/>
      <c r="T143" s="51"/>
      <c r="U143" s="31"/>
      <c r="V143" s="31"/>
      <c r="W143" s="31"/>
      <c r="X143" s="31"/>
      <c r="Y143" s="31"/>
      <c r="Z143" s="31"/>
      <c r="AA143" s="31"/>
      <c r="AB143" s="31"/>
      <c r="AC143" s="31"/>
      <c r="AD143" s="31"/>
      <c r="AE143" s="31"/>
      <c r="AT143" s="19" t="s">
        <v>177</v>
      </c>
      <c r="AU143" s="19" t="s">
        <v>78</v>
      </c>
    </row>
    <row r="144" spans="1:51" s="13" customFormat="1" ht="12">
      <c r="A144" s="306"/>
      <c r="B144" s="307"/>
      <c r="C144" s="306"/>
      <c r="D144" s="308" t="s">
        <v>179</v>
      </c>
      <c r="E144" s="309" t="s">
        <v>3</v>
      </c>
      <c r="F144" s="310" t="s">
        <v>1571</v>
      </c>
      <c r="G144" s="306"/>
      <c r="H144" s="309" t="s">
        <v>3</v>
      </c>
      <c r="I144" s="267"/>
      <c r="J144" s="306"/>
      <c r="K144" s="306"/>
      <c r="L144" s="134"/>
      <c r="M144" s="136"/>
      <c r="N144" s="137"/>
      <c r="O144" s="137"/>
      <c r="P144" s="137"/>
      <c r="Q144" s="137"/>
      <c r="R144" s="137"/>
      <c r="S144" s="137"/>
      <c r="T144" s="138"/>
      <c r="AT144" s="135" t="s">
        <v>179</v>
      </c>
      <c r="AU144" s="135" t="s">
        <v>78</v>
      </c>
      <c r="AV144" s="13" t="s">
        <v>76</v>
      </c>
      <c r="AW144" s="13" t="s">
        <v>30</v>
      </c>
      <c r="AX144" s="13" t="s">
        <v>68</v>
      </c>
      <c r="AY144" s="135" t="s">
        <v>168</v>
      </c>
    </row>
    <row r="145" spans="1:51" s="14" customFormat="1" ht="12">
      <c r="A145" s="311"/>
      <c r="B145" s="312"/>
      <c r="C145" s="311"/>
      <c r="D145" s="308" t="s">
        <v>179</v>
      </c>
      <c r="E145" s="313" t="s">
        <v>3</v>
      </c>
      <c r="F145" s="314" t="s">
        <v>3328</v>
      </c>
      <c r="G145" s="311"/>
      <c r="H145" s="315">
        <v>11.4</v>
      </c>
      <c r="I145" s="268"/>
      <c r="J145" s="311"/>
      <c r="K145" s="311"/>
      <c r="L145" s="139"/>
      <c r="M145" s="141"/>
      <c r="N145" s="142"/>
      <c r="O145" s="142"/>
      <c r="P145" s="142"/>
      <c r="Q145" s="142"/>
      <c r="R145" s="142"/>
      <c r="S145" s="142"/>
      <c r="T145" s="143"/>
      <c r="AT145" s="140" t="s">
        <v>179</v>
      </c>
      <c r="AU145" s="140" t="s">
        <v>78</v>
      </c>
      <c r="AV145" s="14" t="s">
        <v>78</v>
      </c>
      <c r="AW145" s="14" t="s">
        <v>30</v>
      </c>
      <c r="AX145" s="14" t="s">
        <v>68</v>
      </c>
      <c r="AY145" s="140" t="s">
        <v>168</v>
      </c>
    </row>
    <row r="146" spans="1:51" s="14" customFormat="1" ht="12">
      <c r="A146" s="311"/>
      <c r="B146" s="312"/>
      <c r="C146" s="311"/>
      <c r="D146" s="308" t="s">
        <v>179</v>
      </c>
      <c r="E146" s="313" t="s">
        <v>3</v>
      </c>
      <c r="F146" s="314" t="s">
        <v>3329</v>
      </c>
      <c r="G146" s="311"/>
      <c r="H146" s="315">
        <v>16.2</v>
      </c>
      <c r="I146" s="268"/>
      <c r="J146" s="311"/>
      <c r="K146" s="311"/>
      <c r="L146" s="139"/>
      <c r="M146" s="141"/>
      <c r="N146" s="142"/>
      <c r="O146" s="142"/>
      <c r="P146" s="142"/>
      <c r="Q146" s="142"/>
      <c r="R146" s="142"/>
      <c r="S146" s="142"/>
      <c r="T146" s="143"/>
      <c r="AT146" s="140" t="s">
        <v>179</v>
      </c>
      <c r="AU146" s="140" t="s">
        <v>78</v>
      </c>
      <c r="AV146" s="14" t="s">
        <v>78</v>
      </c>
      <c r="AW146" s="14" t="s">
        <v>30</v>
      </c>
      <c r="AX146" s="14" t="s">
        <v>68</v>
      </c>
      <c r="AY146" s="140" t="s">
        <v>168</v>
      </c>
    </row>
    <row r="147" spans="1:51" s="15" customFormat="1" ht="12">
      <c r="A147" s="316"/>
      <c r="B147" s="317"/>
      <c r="C147" s="316"/>
      <c r="D147" s="308" t="s">
        <v>179</v>
      </c>
      <c r="E147" s="318" t="s">
        <v>3</v>
      </c>
      <c r="F147" s="319" t="s">
        <v>186</v>
      </c>
      <c r="G147" s="316"/>
      <c r="H147" s="320">
        <v>27.6</v>
      </c>
      <c r="I147" s="269"/>
      <c r="J147" s="316"/>
      <c r="K147" s="316"/>
      <c r="L147" s="144"/>
      <c r="M147" s="146"/>
      <c r="N147" s="147"/>
      <c r="O147" s="147"/>
      <c r="P147" s="147"/>
      <c r="Q147" s="147"/>
      <c r="R147" s="147"/>
      <c r="S147" s="147"/>
      <c r="T147" s="148"/>
      <c r="AT147" s="145" t="s">
        <v>179</v>
      </c>
      <c r="AU147" s="145" t="s">
        <v>78</v>
      </c>
      <c r="AV147" s="15" t="s">
        <v>175</v>
      </c>
      <c r="AW147" s="15" t="s">
        <v>30</v>
      </c>
      <c r="AX147" s="15" t="s">
        <v>76</v>
      </c>
      <c r="AY147" s="145" t="s">
        <v>168</v>
      </c>
    </row>
    <row r="148" spans="1:63" s="12" customFormat="1" ht="22.9" customHeight="1">
      <c r="A148" s="291"/>
      <c r="B148" s="292"/>
      <c r="C148" s="291"/>
      <c r="D148" s="293" t="s">
        <v>67</v>
      </c>
      <c r="E148" s="296" t="s">
        <v>729</v>
      </c>
      <c r="F148" s="296" t="s">
        <v>730</v>
      </c>
      <c r="G148" s="291"/>
      <c r="H148" s="291"/>
      <c r="I148" s="271"/>
      <c r="J148" s="297">
        <f>BK148</f>
        <v>0</v>
      </c>
      <c r="K148" s="291"/>
      <c r="L148" s="118"/>
      <c r="M148" s="120"/>
      <c r="N148" s="121"/>
      <c r="O148" s="121"/>
      <c r="P148" s="122">
        <f>SUM(P149:P157)</f>
        <v>20.391007000000005</v>
      </c>
      <c r="Q148" s="121"/>
      <c r="R148" s="122">
        <f>SUM(R149:R157)</f>
        <v>0</v>
      </c>
      <c r="S148" s="121"/>
      <c r="T148" s="123">
        <f>SUM(T149:T157)</f>
        <v>0</v>
      </c>
      <c r="AR148" s="119" t="s">
        <v>76</v>
      </c>
      <c r="AT148" s="124" t="s">
        <v>67</v>
      </c>
      <c r="AU148" s="124" t="s">
        <v>76</v>
      </c>
      <c r="AY148" s="119" t="s">
        <v>168</v>
      </c>
      <c r="BK148" s="125">
        <f>SUM(BK149:BK157)</f>
        <v>0</v>
      </c>
    </row>
    <row r="149" spans="1:65" s="2" customFormat="1" ht="24.2" customHeight="1">
      <c r="A149" s="273"/>
      <c r="B149" s="276"/>
      <c r="C149" s="298" t="s">
        <v>235</v>
      </c>
      <c r="D149" s="298" t="s">
        <v>170</v>
      </c>
      <c r="E149" s="299" t="s">
        <v>732</v>
      </c>
      <c r="F149" s="300" t="s">
        <v>733</v>
      </c>
      <c r="G149" s="301" t="s">
        <v>231</v>
      </c>
      <c r="H149" s="302">
        <v>4.573</v>
      </c>
      <c r="I149" s="266"/>
      <c r="J149" s="303">
        <f>ROUND(I149*H149,2)</f>
        <v>0</v>
      </c>
      <c r="K149" s="300" t="s">
        <v>174</v>
      </c>
      <c r="L149" s="32"/>
      <c r="M149" s="126" t="s">
        <v>3</v>
      </c>
      <c r="N149" s="127" t="s">
        <v>39</v>
      </c>
      <c r="O149" s="128">
        <v>4.25</v>
      </c>
      <c r="P149" s="128">
        <f>O149*H149</f>
        <v>19.435250000000003</v>
      </c>
      <c r="Q149" s="128">
        <v>0</v>
      </c>
      <c r="R149" s="128">
        <f>Q149*H149</f>
        <v>0</v>
      </c>
      <c r="S149" s="128">
        <v>0</v>
      </c>
      <c r="T149" s="129">
        <f>S149*H149</f>
        <v>0</v>
      </c>
      <c r="U149" s="31"/>
      <c r="V149" s="31"/>
      <c r="W149" s="31"/>
      <c r="X149" s="31"/>
      <c r="Y149" s="31"/>
      <c r="Z149" s="31"/>
      <c r="AA149" s="31"/>
      <c r="AB149" s="31"/>
      <c r="AC149" s="31"/>
      <c r="AD149" s="31"/>
      <c r="AE149" s="31"/>
      <c r="AR149" s="130" t="s">
        <v>175</v>
      </c>
      <c r="AT149" s="130" t="s">
        <v>170</v>
      </c>
      <c r="AU149" s="130" t="s">
        <v>78</v>
      </c>
      <c r="AY149" s="19" t="s">
        <v>168</v>
      </c>
      <c r="BE149" s="131">
        <f>IF(N149="základní",J149,0)</f>
        <v>0</v>
      </c>
      <c r="BF149" s="131">
        <f>IF(N149="snížená",J149,0)</f>
        <v>0</v>
      </c>
      <c r="BG149" s="131">
        <f>IF(N149="zákl. přenesená",J149,0)</f>
        <v>0</v>
      </c>
      <c r="BH149" s="131">
        <f>IF(N149="sníž. přenesená",J149,0)</f>
        <v>0</v>
      </c>
      <c r="BI149" s="131">
        <f>IF(N149="nulová",J149,0)</f>
        <v>0</v>
      </c>
      <c r="BJ149" s="19" t="s">
        <v>76</v>
      </c>
      <c r="BK149" s="131">
        <f>ROUND(I149*H149,2)</f>
        <v>0</v>
      </c>
      <c r="BL149" s="19" t="s">
        <v>175</v>
      </c>
      <c r="BM149" s="130" t="s">
        <v>3331</v>
      </c>
    </row>
    <row r="150" spans="1:47" s="2" customFormat="1" ht="12">
      <c r="A150" s="273"/>
      <c r="B150" s="276"/>
      <c r="C150" s="273"/>
      <c r="D150" s="304" t="s">
        <v>177</v>
      </c>
      <c r="E150" s="273"/>
      <c r="F150" s="305" t="s">
        <v>735</v>
      </c>
      <c r="G150" s="273"/>
      <c r="H150" s="273"/>
      <c r="I150" s="263"/>
      <c r="J150" s="273"/>
      <c r="K150" s="273"/>
      <c r="L150" s="32"/>
      <c r="M150" s="132"/>
      <c r="N150" s="133"/>
      <c r="O150" s="50"/>
      <c r="P150" s="50"/>
      <c r="Q150" s="50"/>
      <c r="R150" s="50"/>
      <c r="S150" s="50"/>
      <c r="T150" s="51"/>
      <c r="U150" s="31"/>
      <c r="V150" s="31"/>
      <c r="W150" s="31"/>
      <c r="X150" s="31"/>
      <c r="Y150" s="31"/>
      <c r="Z150" s="31"/>
      <c r="AA150" s="31"/>
      <c r="AB150" s="31"/>
      <c r="AC150" s="31"/>
      <c r="AD150" s="31"/>
      <c r="AE150" s="31"/>
      <c r="AT150" s="19" t="s">
        <v>177</v>
      </c>
      <c r="AU150" s="19" t="s">
        <v>78</v>
      </c>
    </row>
    <row r="151" spans="1:65" s="2" customFormat="1" ht="21.75" customHeight="1">
      <c r="A151" s="273"/>
      <c r="B151" s="276"/>
      <c r="C151" s="298" t="s">
        <v>246</v>
      </c>
      <c r="D151" s="298" t="s">
        <v>170</v>
      </c>
      <c r="E151" s="299" t="s">
        <v>737</v>
      </c>
      <c r="F151" s="300" t="s">
        <v>738</v>
      </c>
      <c r="G151" s="301" t="s">
        <v>231</v>
      </c>
      <c r="H151" s="302">
        <v>4.573</v>
      </c>
      <c r="I151" s="266"/>
      <c r="J151" s="303">
        <f>ROUND(I151*H151,2)</f>
        <v>0</v>
      </c>
      <c r="K151" s="300" t="s">
        <v>174</v>
      </c>
      <c r="L151" s="32"/>
      <c r="M151" s="126" t="s">
        <v>3</v>
      </c>
      <c r="N151" s="127" t="s">
        <v>39</v>
      </c>
      <c r="O151" s="128">
        <v>0.125</v>
      </c>
      <c r="P151" s="128">
        <f>O151*H151</f>
        <v>0.571625</v>
      </c>
      <c r="Q151" s="128">
        <v>0</v>
      </c>
      <c r="R151" s="128">
        <f>Q151*H151</f>
        <v>0</v>
      </c>
      <c r="S151" s="128">
        <v>0</v>
      </c>
      <c r="T151" s="129">
        <f>S151*H151</f>
        <v>0</v>
      </c>
      <c r="U151" s="31"/>
      <c r="V151" s="31"/>
      <c r="W151" s="31"/>
      <c r="X151" s="31"/>
      <c r="Y151" s="31"/>
      <c r="Z151" s="31"/>
      <c r="AA151" s="31"/>
      <c r="AB151" s="31"/>
      <c r="AC151" s="31"/>
      <c r="AD151" s="31"/>
      <c r="AE151" s="31"/>
      <c r="AR151" s="130" t="s">
        <v>175</v>
      </c>
      <c r="AT151" s="130" t="s">
        <v>170</v>
      </c>
      <c r="AU151" s="130" t="s">
        <v>78</v>
      </c>
      <c r="AY151" s="19" t="s">
        <v>168</v>
      </c>
      <c r="BE151" s="131">
        <f>IF(N151="základní",J151,0)</f>
        <v>0</v>
      </c>
      <c r="BF151" s="131">
        <f>IF(N151="snížená",J151,0)</f>
        <v>0</v>
      </c>
      <c r="BG151" s="131">
        <f>IF(N151="zákl. přenesená",J151,0)</f>
        <v>0</v>
      </c>
      <c r="BH151" s="131">
        <f>IF(N151="sníž. přenesená",J151,0)</f>
        <v>0</v>
      </c>
      <c r="BI151" s="131">
        <f>IF(N151="nulová",J151,0)</f>
        <v>0</v>
      </c>
      <c r="BJ151" s="19" t="s">
        <v>76</v>
      </c>
      <c r="BK151" s="131">
        <f>ROUND(I151*H151,2)</f>
        <v>0</v>
      </c>
      <c r="BL151" s="19" t="s">
        <v>175</v>
      </c>
      <c r="BM151" s="130" t="s">
        <v>3332</v>
      </c>
    </row>
    <row r="152" spans="1:47" s="2" customFormat="1" ht="12">
      <c r="A152" s="273"/>
      <c r="B152" s="276"/>
      <c r="C152" s="273"/>
      <c r="D152" s="304" t="s">
        <v>177</v>
      </c>
      <c r="E152" s="273"/>
      <c r="F152" s="305" t="s">
        <v>740</v>
      </c>
      <c r="G152" s="273"/>
      <c r="H152" s="273"/>
      <c r="I152" s="263"/>
      <c r="J152" s="273"/>
      <c r="K152" s="273"/>
      <c r="L152" s="32"/>
      <c r="M152" s="132"/>
      <c r="N152" s="133"/>
      <c r="O152" s="50"/>
      <c r="P152" s="50"/>
      <c r="Q152" s="50"/>
      <c r="R152" s="50"/>
      <c r="S152" s="50"/>
      <c r="T152" s="51"/>
      <c r="U152" s="31"/>
      <c r="V152" s="31"/>
      <c r="W152" s="31"/>
      <c r="X152" s="31"/>
      <c r="Y152" s="31"/>
      <c r="Z152" s="31"/>
      <c r="AA152" s="31"/>
      <c r="AB152" s="31"/>
      <c r="AC152" s="31"/>
      <c r="AD152" s="31"/>
      <c r="AE152" s="31"/>
      <c r="AT152" s="19" t="s">
        <v>177</v>
      </c>
      <c r="AU152" s="19" t="s">
        <v>78</v>
      </c>
    </row>
    <row r="153" spans="1:65" s="2" customFormat="1" ht="24.2" customHeight="1">
      <c r="A153" s="273"/>
      <c r="B153" s="276"/>
      <c r="C153" s="298" t="s">
        <v>103</v>
      </c>
      <c r="D153" s="298" t="s">
        <v>170</v>
      </c>
      <c r="E153" s="299" t="s">
        <v>742</v>
      </c>
      <c r="F153" s="300" t="s">
        <v>743</v>
      </c>
      <c r="G153" s="301" t="s">
        <v>231</v>
      </c>
      <c r="H153" s="302">
        <v>64.022</v>
      </c>
      <c r="I153" s="266"/>
      <c r="J153" s="303">
        <f>ROUND(I153*H153,2)</f>
        <v>0</v>
      </c>
      <c r="K153" s="300" t="s">
        <v>174</v>
      </c>
      <c r="L153" s="32"/>
      <c r="M153" s="126" t="s">
        <v>3</v>
      </c>
      <c r="N153" s="127" t="s">
        <v>39</v>
      </c>
      <c r="O153" s="128">
        <v>0.006</v>
      </c>
      <c r="P153" s="128">
        <f>O153*H153</f>
        <v>0.38413200000000003</v>
      </c>
      <c r="Q153" s="128">
        <v>0</v>
      </c>
      <c r="R153" s="128">
        <f>Q153*H153</f>
        <v>0</v>
      </c>
      <c r="S153" s="128">
        <v>0</v>
      </c>
      <c r="T153" s="129">
        <f>S153*H153</f>
        <v>0</v>
      </c>
      <c r="U153" s="31"/>
      <c r="V153" s="31"/>
      <c r="W153" s="31"/>
      <c r="X153" s="31"/>
      <c r="Y153" s="31"/>
      <c r="Z153" s="31"/>
      <c r="AA153" s="31"/>
      <c r="AB153" s="31"/>
      <c r="AC153" s="31"/>
      <c r="AD153" s="31"/>
      <c r="AE153" s="31"/>
      <c r="AR153" s="130" t="s">
        <v>175</v>
      </c>
      <c r="AT153" s="130" t="s">
        <v>170</v>
      </c>
      <c r="AU153" s="130" t="s">
        <v>78</v>
      </c>
      <c r="AY153" s="19" t="s">
        <v>168</v>
      </c>
      <c r="BE153" s="131">
        <f>IF(N153="základní",J153,0)</f>
        <v>0</v>
      </c>
      <c r="BF153" s="131">
        <f>IF(N153="snížená",J153,0)</f>
        <v>0</v>
      </c>
      <c r="BG153" s="131">
        <f>IF(N153="zákl. přenesená",J153,0)</f>
        <v>0</v>
      </c>
      <c r="BH153" s="131">
        <f>IF(N153="sníž. přenesená",J153,0)</f>
        <v>0</v>
      </c>
      <c r="BI153" s="131">
        <f>IF(N153="nulová",J153,0)</f>
        <v>0</v>
      </c>
      <c r="BJ153" s="19" t="s">
        <v>76</v>
      </c>
      <c r="BK153" s="131">
        <f>ROUND(I153*H153,2)</f>
        <v>0</v>
      </c>
      <c r="BL153" s="19" t="s">
        <v>175</v>
      </c>
      <c r="BM153" s="130" t="s">
        <v>3333</v>
      </c>
    </row>
    <row r="154" spans="1:47" s="2" customFormat="1" ht="12">
      <c r="A154" s="273"/>
      <c r="B154" s="276"/>
      <c r="C154" s="273"/>
      <c r="D154" s="304" t="s">
        <v>177</v>
      </c>
      <c r="E154" s="273"/>
      <c r="F154" s="305" t="s">
        <v>745</v>
      </c>
      <c r="G154" s="273"/>
      <c r="H154" s="273"/>
      <c r="I154" s="263"/>
      <c r="J154" s="273"/>
      <c r="K154" s="273"/>
      <c r="L154" s="32"/>
      <c r="M154" s="132"/>
      <c r="N154" s="133"/>
      <c r="O154" s="50"/>
      <c r="P154" s="50"/>
      <c r="Q154" s="50"/>
      <c r="R154" s="50"/>
      <c r="S154" s="50"/>
      <c r="T154" s="51"/>
      <c r="U154" s="31"/>
      <c r="V154" s="31"/>
      <c r="W154" s="31"/>
      <c r="X154" s="31"/>
      <c r="Y154" s="31"/>
      <c r="Z154" s="31"/>
      <c r="AA154" s="31"/>
      <c r="AB154" s="31"/>
      <c r="AC154" s="31"/>
      <c r="AD154" s="31"/>
      <c r="AE154" s="31"/>
      <c r="AT154" s="19" t="s">
        <v>177</v>
      </c>
      <c r="AU154" s="19" t="s">
        <v>78</v>
      </c>
    </row>
    <row r="155" spans="1:51" s="14" customFormat="1" ht="12">
      <c r="A155" s="311"/>
      <c r="B155" s="312"/>
      <c r="C155" s="311"/>
      <c r="D155" s="308" t="s">
        <v>179</v>
      </c>
      <c r="E155" s="311"/>
      <c r="F155" s="314" t="s">
        <v>3334</v>
      </c>
      <c r="G155" s="311"/>
      <c r="H155" s="315">
        <v>64.022</v>
      </c>
      <c r="I155" s="268"/>
      <c r="J155" s="311"/>
      <c r="K155" s="311"/>
      <c r="L155" s="139"/>
      <c r="M155" s="141"/>
      <c r="N155" s="142"/>
      <c r="O155" s="142"/>
      <c r="P155" s="142"/>
      <c r="Q155" s="142"/>
      <c r="R155" s="142"/>
      <c r="S155" s="142"/>
      <c r="T155" s="143"/>
      <c r="AT155" s="140" t="s">
        <v>179</v>
      </c>
      <c r="AU155" s="140" t="s">
        <v>78</v>
      </c>
      <c r="AV155" s="14" t="s">
        <v>78</v>
      </c>
      <c r="AW155" s="14" t="s">
        <v>4</v>
      </c>
      <c r="AX155" s="14" t="s">
        <v>76</v>
      </c>
      <c r="AY155" s="140" t="s">
        <v>168</v>
      </c>
    </row>
    <row r="156" spans="1:65" s="2" customFormat="1" ht="21.75" customHeight="1">
      <c r="A156" s="273"/>
      <c r="B156" s="276"/>
      <c r="C156" s="298" t="s">
        <v>106</v>
      </c>
      <c r="D156" s="298" t="s">
        <v>170</v>
      </c>
      <c r="E156" s="299" t="s">
        <v>748</v>
      </c>
      <c r="F156" s="300" t="s">
        <v>749</v>
      </c>
      <c r="G156" s="301" t="s">
        <v>231</v>
      </c>
      <c r="H156" s="302">
        <v>4.573</v>
      </c>
      <c r="I156" s="266"/>
      <c r="J156" s="303">
        <f>ROUND(I156*H156,2)</f>
        <v>0</v>
      </c>
      <c r="K156" s="300" t="s">
        <v>174</v>
      </c>
      <c r="L156" s="32"/>
      <c r="M156" s="126" t="s">
        <v>3</v>
      </c>
      <c r="N156" s="127" t="s">
        <v>39</v>
      </c>
      <c r="O156" s="128">
        <v>0</v>
      </c>
      <c r="P156" s="128">
        <f>O156*H156</f>
        <v>0</v>
      </c>
      <c r="Q156" s="128">
        <v>0</v>
      </c>
      <c r="R156" s="128">
        <f>Q156*H156</f>
        <v>0</v>
      </c>
      <c r="S156" s="128">
        <v>0</v>
      </c>
      <c r="T156" s="129">
        <f>S156*H156</f>
        <v>0</v>
      </c>
      <c r="U156" s="31"/>
      <c r="V156" s="31"/>
      <c r="W156" s="31"/>
      <c r="X156" s="31"/>
      <c r="Y156" s="31"/>
      <c r="Z156" s="31"/>
      <c r="AA156" s="31"/>
      <c r="AB156" s="31"/>
      <c r="AC156" s="31"/>
      <c r="AD156" s="31"/>
      <c r="AE156" s="31"/>
      <c r="AR156" s="130" t="s">
        <v>175</v>
      </c>
      <c r="AT156" s="130" t="s">
        <v>170</v>
      </c>
      <c r="AU156" s="130" t="s">
        <v>78</v>
      </c>
      <c r="AY156" s="19" t="s">
        <v>168</v>
      </c>
      <c r="BE156" s="131">
        <f>IF(N156="základní",J156,0)</f>
        <v>0</v>
      </c>
      <c r="BF156" s="131">
        <f>IF(N156="snížená",J156,0)</f>
        <v>0</v>
      </c>
      <c r="BG156" s="131">
        <f>IF(N156="zákl. přenesená",J156,0)</f>
        <v>0</v>
      </c>
      <c r="BH156" s="131">
        <f>IF(N156="sníž. přenesená",J156,0)</f>
        <v>0</v>
      </c>
      <c r="BI156" s="131">
        <f>IF(N156="nulová",J156,0)</f>
        <v>0</v>
      </c>
      <c r="BJ156" s="19" t="s">
        <v>76</v>
      </c>
      <c r="BK156" s="131">
        <f>ROUND(I156*H156,2)</f>
        <v>0</v>
      </c>
      <c r="BL156" s="19" t="s">
        <v>175</v>
      </c>
      <c r="BM156" s="130" t="s">
        <v>3335</v>
      </c>
    </row>
    <row r="157" spans="1:47" s="2" customFormat="1" ht="12">
      <c r="A157" s="273"/>
      <c r="B157" s="276"/>
      <c r="C157" s="273"/>
      <c r="D157" s="304" t="s">
        <v>177</v>
      </c>
      <c r="E157" s="273"/>
      <c r="F157" s="305" t="s">
        <v>751</v>
      </c>
      <c r="G157" s="273"/>
      <c r="H157" s="273"/>
      <c r="I157" s="263"/>
      <c r="J157" s="273"/>
      <c r="K157" s="273"/>
      <c r="L157" s="32"/>
      <c r="M157" s="132"/>
      <c r="N157" s="133"/>
      <c r="O157" s="50"/>
      <c r="P157" s="50"/>
      <c r="Q157" s="50"/>
      <c r="R157" s="50"/>
      <c r="S157" s="50"/>
      <c r="T157" s="51"/>
      <c r="U157" s="31"/>
      <c r="V157" s="31"/>
      <c r="W157" s="31"/>
      <c r="X157" s="31"/>
      <c r="Y157" s="31"/>
      <c r="Z157" s="31"/>
      <c r="AA157" s="31"/>
      <c r="AB157" s="31"/>
      <c r="AC157" s="31"/>
      <c r="AD157" s="31"/>
      <c r="AE157" s="31"/>
      <c r="AT157" s="19" t="s">
        <v>177</v>
      </c>
      <c r="AU157" s="19" t="s">
        <v>78</v>
      </c>
    </row>
    <row r="158" spans="1:63" s="12" customFormat="1" ht="22.9" customHeight="1">
      <c r="A158" s="291"/>
      <c r="B158" s="292"/>
      <c r="C158" s="291"/>
      <c r="D158" s="293" t="s">
        <v>67</v>
      </c>
      <c r="E158" s="296" t="s">
        <v>752</v>
      </c>
      <c r="F158" s="296" t="s">
        <v>753</v>
      </c>
      <c r="G158" s="291"/>
      <c r="H158" s="291"/>
      <c r="I158" s="271"/>
      <c r="J158" s="297">
        <f>BK158</f>
        <v>0</v>
      </c>
      <c r="K158" s="291"/>
      <c r="L158" s="118"/>
      <c r="M158" s="120"/>
      <c r="N158" s="121"/>
      <c r="O158" s="121"/>
      <c r="P158" s="122">
        <f>SUM(P159:P160)</f>
        <v>11.98586</v>
      </c>
      <c r="Q158" s="121"/>
      <c r="R158" s="122">
        <f>SUM(R159:R160)</f>
        <v>0</v>
      </c>
      <c r="S158" s="121"/>
      <c r="T158" s="123">
        <f>SUM(T159:T160)</f>
        <v>0</v>
      </c>
      <c r="AR158" s="119" t="s">
        <v>76</v>
      </c>
      <c r="AT158" s="124" t="s">
        <v>67</v>
      </c>
      <c r="AU158" s="124" t="s">
        <v>76</v>
      </c>
      <c r="AY158" s="119" t="s">
        <v>168</v>
      </c>
      <c r="BK158" s="125">
        <f>SUM(BK159:BK160)</f>
        <v>0</v>
      </c>
    </row>
    <row r="159" spans="1:65" s="2" customFormat="1" ht="33" customHeight="1">
      <c r="A159" s="273"/>
      <c r="B159" s="276"/>
      <c r="C159" s="298" t="s">
        <v>109</v>
      </c>
      <c r="D159" s="298" t="s">
        <v>170</v>
      </c>
      <c r="E159" s="299" t="s">
        <v>3336</v>
      </c>
      <c r="F159" s="300" t="s">
        <v>3337</v>
      </c>
      <c r="G159" s="301" t="s">
        <v>231</v>
      </c>
      <c r="H159" s="302">
        <v>2.617</v>
      </c>
      <c r="I159" s="266"/>
      <c r="J159" s="303">
        <f>ROUND(I159*H159,2)</f>
        <v>0</v>
      </c>
      <c r="K159" s="300" t="s">
        <v>174</v>
      </c>
      <c r="L159" s="32"/>
      <c r="M159" s="126" t="s">
        <v>3</v>
      </c>
      <c r="N159" s="127" t="s">
        <v>39</v>
      </c>
      <c r="O159" s="128">
        <v>4.58</v>
      </c>
      <c r="P159" s="128">
        <f>O159*H159</f>
        <v>11.98586</v>
      </c>
      <c r="Q159" s="128">
        <v>0</v>
      </c>
      <c r="R159" s="128">
        <f>Q159*H159</f>
        <v>0</v>
      </c>
      <c r="S159" s="128">
        <v>0</v>
      </c>
      <c r="T159" s="129">
        <f>S159*H159</f>
        <v>0</v>
      </c>
      <c r="U159" s="31"/>
      <c r="V159" s="31"/>
      <c r="W159" s="31"/>
      <c r="X159" s="31"/>
      <c r="Y159" s="31"/>
      <c r="Z159" s="31"/>
      <c r="AA159" s="31"/>
      <c r="AB159" s="31"/>
      <c r="AC159" s="31"/>
      <c r="AD159" s="31"/>
      <c r="AE159" s="31"/>
      <c r="AR159" s="130" t="s">
        <v>175</v>
      </c>
      <c r="AT159" s="130" t="s">
        <v>170</v>
      </c>
      <c r="AU159" s="130" t="s">
        <v>78</v>
      </c>
      <c r="AY159" s="19" t="s">
        <v>168</v>
      </c>
      <c r="BE159" s="131">
        <f>IF(N159="základní",J159,0)</f>
        <v>0</v>
      </c>
      <c r="BF159" s="131">
        <f>IF(N159="snížená",J159,0)</f>
        <v>0</v>
      </c>
      <c r="BG159" s="131">
        <f>IF(N159="zákl. přenesená",J159,0)</f>
        <v>0</v>
      </c>
      <c r="BH159" s="131">
        <f>IF(N159="sníž. přenesená",J159,0)</f>
        <v>0</v>
      </c>
      <c r="BI159" s="131">
        <f>IF(N159="nulová",J159,0)</f>
        <v>0</v>
      </c>
      <c r="BJ159" s="19" t="s">
        <v>76</v>
      </c>
      <c r="BK159" s="131">
        <f>ROUND(I159*H159,2)</f>
        <v>0</v>
      </c>
      <c r="BL159" s="19" t="s">
        <v>175</v>
      </c>
      <c r="BM159" s="130" t="s">
        <v>3338</v>
      </c>
    </row>
    <row r="160" spans="1:47" s="2" customFormat="1" ht="12">
      <c r="A160" s="273"/>
      <c r="B160" s="276"/>
      <c r="C160" s="273"/>
      <c r="D160" s="304" t="s">
        <v>177</v>
      </c>
      <c r="E160" s="273"/>
      <c r="F160" s="305" t="s">
        <v>3339</v>
      </c>
      <c r="G160" s="273"/>
      <c r="H160" s="273"/>
      <c r="I160" s="263"/>
      <c r="J160" s="273"/>
      <c r="K160" s="273"/>
      <c r="L160" s="32"/>
      <c r="M160" s="132"/>
      <c r="N160" s="133"/>
      <c r="O160" s="50"/>
      <c r="P160" s="50"/>
      <c r="Q160" s="50"/>
      <c r="R160" s="50"/>
      <c r="S160" s="50"/>
      <c r="T160" s="51"/>
      <c r="U160" s="31"/>
      <c r="V160" s="31"/>
      <c r="W160" s="31"/>
      <c r="X160" s="31"/>
      <c r="Y160" s="31"/>
      <c r="Z160" s="31"/>
      <c r="AA160" s="31"/>
      <c r="AB160" s="31"/>
      <c r="AC160" s="31"/>
      <c r="AD160" s="31"/>
      <c r="AE160" s="31"/>
      <c r="AT160" s="19" t="s">
        <v>177</v>
      </c>
      <c r="AU160" s="19" t="s">
        <v>78</v>
      </c>
    </row>
    <row r="161" spans="1:63" s="12" customFormat="1" ht="25.9" customHeight="1">
      <c r="A161" s="291"/>
      <c r="B161" s="292"/>
      <c r="C161" s="291"/>
      <c r="D161" s="293" t="s">
        <v>67</v>
      </c>
      <c r="E161" s="294" t="s">
        <v>759</v>
      </c>
      <c r="F161" s="294" t="s">
        <v>760</v>
      </c>
      <c r="G161" s="291"/>
      <c r="H161" s="291"/>
      <c r="I161" s="271"/>
      <c r="J161" s="295">
        <f>BK161</f>
        <v>0</v>
      </c>
      <c r="K161" s="291"/>
      <c r="L161" s="118"/>
      <c r="M161" s="120"/>
      <c r="N161" s="121"/>
      <c r="O161" s="121"/>
      <c r="P161" s="122">
        <f>P162+P183+P202+P207+P254</f>
        <v>87.72086800000001</v>
      </c>
      <c r="Q161" s="121"/>
      <c r="R161" s="122">
        <f>R162+R183+R202+R207+R254</f>
        <v>1.1518780599999998</v>
      </c>
      <c r="S161" s="121"/>
      <c r="T161" s="123">
        <f>T162+T183+T202+T207+T254</f>
        <v>0.8906868899999999</v>
      </c>
      <c r="AR161" s="119" t="s">
        <v>78</v>
      </c>
      <c r="AT161" s="124" t="s">
        <v>67</v>
      </c>
      <c r="AU161" s="124" t="s">
        <v>68</v>
      </c>
      <c r="AY161" s="119" t="s">
        <v>168</v>
      </c>
      <c r="BK161" s="125">
        <f>BK162+BK183+BK202+BK207+BK254</f>
        <v>0</v>
      </c>
    </row>
    <row r="162" spans="1:63" s="12" customFormat="1" ht="22.9" customHeight="1">
      <c r="A162" s="291"/>
      <c r="B162" s="292"/>
      <c r="C162" s="291"/>
      <c r="D162" s="293" t="s">
        <v>67</v>
      </c>
      <c r="E162" s="296" t="s">
        <v>1169</v>
      </c>
      <c r="F162" s="296" t="s">
        <v>1170</v>
      </c>
      <c r="G162" s="291"/>
      <c r="H162" s="291"/>
      <c r="I162" s="271"/>
      <c r="J162" s="297">
        <f>BK162</f>
        <v>0</v>
      </c>
      <c r="K162" s="291"/>
      <c r="L162" s="118"/>
      <c r="M162" s="120"/>
      <c r="N162" s="121"/>
      <c r="O162" s="121"/>
      <c r="P162" s="122">
        <f>SUM(P163:P182)</f>
        <v>8.578932</v>
      </c>
      <c r="Q162" s="121"/>
      <c r="R162" s="122">
        <f>SUM(R163:R182)</f>
        <v>0.32175759</v>
      </c>
      <c r="S162" s="121"/>
      <c r="T162" s="123">
        <f>SUM(T163:T182)</f>
        <v>0.7805319999999999</v>
      </c>
      <c r="AR162" s="119" t="s">
        <v>78</v>
      </c>
      <c r="AT162" s="124" t="s">
        <v>67</v>
      </c>
      <c r="AU162" s="124" t="s">
        <v>76</v>
      </c>
      <c r="AY162" s="119" t="s">
        <v>168</v>
      </c>
      <c r="BK162" s="125">
        <f>SUM(BK163:BK182)</f>
        <v>0</v>
      </c>
    </row>
    <row r="163" spans="1:65" s="2" customFormat="1" ht="16.5" customHeight="1">
      <c r="A163" s="273"/>
      <c r="B163" s="276"/>
      <c r="C163" s="298" t="s">
        <v>289</v>
      </c>
      <c r="D163" s="298" t="s">
        <v>170</v>
      </c>
      <c r="E163" s="299" t="s">
        <v>3340</v>
      </c>
      <c r="F163" s="300" t="s">
        <v>3341</v>
      </c>
      <c r="G163" s="301" t="s">
        <v>263</v>
      </c>
      <c r="H163" s="302">
        <v>10.306</v>
      </c>
      <c r="I163" s="266"/>
      <c r="J163" s="303">
        <f>ROUND(I163*H163,2)</f>
        <v>0</v>
      </c>
      <c r="K163" s="300" t="s">
        <v>174</v>
      </c>
      <c r="L163" s="32"/>
      <c r="M163" s="126" t="s">
        <v>3</v>
      </c>
      <c r="N163" s="127" t="s">
        <v>39</v>
      </c>
      <c r="O163" s="128">
        <v>0.114</v>
      </c>
      <c r="P163" s="128">
        <f>O163*H163</f>
        <v>1.174884</v>
      </c>
      <c r="Q163" s="128">
        <v>0</v>
      </c>
      <c r="R163" s="128">
        <f>Q163*H163</f>
        <v>0</v>
      </c>
      <c r="S163" s="128">
        <v>0.022</v>
      </c>
      <c r="T163" s="129">
        <f>S163*H163</f>
        <v>0.22673199999999996</v>
      </c>
      <c r="U163" s="31"/>
      <c r="V163" s="31"/>
      <c r="W163" s="31"/>
      <c r="X163" s="31"/>
      <c r="Y163" s="31"/>
      <c r="Z163" s="31"/>
      <c r="AA163" s="31"/>
      <c r="AB163" s="31"/>
      <c r="AC163" s="31"/>
      <c r="AD163" s="31"/>
      <c r="AE163" s="31"/>
      <c r="AR163" s="130" t="s">
        <v>323</v>
      </c>
      <c r="AT163" s="130" t="s">
        <v>170</v>
      </c>
      <c r="AU163" s="130" t="s">
        <v>78</v>
      </c>
      <c r="AY163" s="19" t="s">
        <v>168</v>
      </c>
      <c r="BE163" s="131">
        <f>IF(N163="základní",J163,0)</f>
        <v>0</v>
      </c>
      <c r="BF163" s="131">
        <f>IF(N163="snížená",J163,0)</f>
        <v>0</v>
      </c>
      <c r="BG163" s="131">
        <f>IF(N163="zákl. přenesená",J163,0)</f>
        <v>0</v>
      </c>
      <c r="BH163" s="131">
        <f>IF(N163="sníž. přenesená",J163,0)</f>
        <v>0</v>
      </c>
      <c r="BI163" s="131">
        <f>IF(N163="nulová",J163,0)</f>
        <v>0</v>
      </c>
      <c r="BJ163" s="19" t="s">
        <v>76</v>
      </c>
      <c r="BK163" s="131">
        <f>ROUND(I163*H163,2)</f>
        <v>0</v>
      </c>
      <c r="BL163" s="19" t="s">
        <v>323</v>
      </c>
      <c r="BM163" s="130" t="s">
        <v>3342</v>
      </c>
    </row>
    <row r="164" spans="1:47" s="2" customFormat="1" ht="12">
      <c r="A164" s="273"/>
      <c r="B164" s="276"/>
      <c r="C164" s="273"/>
      <c r="D164" s="304" t="s">
        <v>177</v>
      </c>
      <c r="E164" s="273"/>
      <c r="F164" s="305" t="s">
        <v>3343</v>
      </c>
      <c r="G164" s="273"/>
      <c r="H164" s="273"/>
      <c r="I164" s="263"/>
      <c r="J164" s="273"/>
      <c r="K164" s="273"/>
      <c r="L164" s="32"/>
      <c r="M164" s="132"/>
      <c r="N164" s="133"/>
      <c r="O164" s="50"/>
      <c r="P164" s="50"/>
      <c r="Q164" s="50"/>
      <c r="R164" s="50"/>
      <c r="S164" s="50"/>
      <c r="T164" s="51"/>
      <c r="U164" s="31"/>
      <c r="V164" s="31"/>
      <c r="W164" s="31"/>
      <c r="X164" s="31"/>
      <c r="Y164" s="31"/>
      <c r="Z164" s="31"/>
      <c r="AA164" s="31"/>
      <c r="AB164" s="31"/>
      <c r="AC164" s="31"/>
      <c r="AD164" s="31"/>
      <c r="AE164" s="31"/>
      <c r="AT164" s="19" t="s">
        <v>177</v>
      </c>
      <c r="AU164" s="19" t="s">
        <v>78</v>
      </c>
    </row>
    <row r="165" spans="1:51" s="13" customFormat="1" ht="12">
      <c r="A165" s="306"/>
      <c r="B165" s="307"/>
      <c r="C165" s="306"/>
      <c r="D165" s="308" t="s">
        <v>179</v>
      </c>
      <c r="E165" s="309" t="s">
        <v>3</v>
      </c>
      <c r="F165" s="310" t="s">
        <v>1571</v>
      </c>
      <c r="G165" s="306"/>
      <c r="H165" s="309" t="s">
        <v>3</v>
      </c>
      <c r="I165" s="267"/>
      <c r="J165" s="306"/>
      <c r="K165" s="306"/>
      <c r="L165" s="134"/>
      <c r="M165" s="136"/>
      <c r="N165" s="137"/>
      <c r="O165" s="137"/>
      <c r="P165" s="137"/>
      <c r="Q165" s="137"/>
      <c r="R165" s="137"/>
      <c r="S165" s="137"/>
      <c r="T165" s="138"/>
      <c r="AT165" s="135" t="s">
        <v>179</v>
      </c>
      <c r="AU165" s="135" t="s">
        <v>78</v>
      </c>
      <c r="AV165" s="13" t="s">
        <v>76</v>
      </c>
      <c r="AW165" s="13" t="s">
        <v>30</v>
      </c>
      <c r="AX165" s="13" t="s">
        <v>68</v>
      </c>
      <c r="AY165" s="135" t="s">
        <v>168</v>
      </c>
    </row>
    <row r="166" spans="1:51" s="14" customFormat="1" ht="12">
      <c r="A166" s="311"/>
      <c r="B166" s="312"/>
      <c r="C166" s="311"/>
      <c r="D166" s="308" t="s">
        <v>179</v>
      </c>
      <c r="E166" s="313" t="s">
        <v>3</v>
      </c>
      <c r="F166" s="314" t="s">
        <v>3319</v>
      </c>
      <c r="G166" s="311"/>
      <c r="H166" s="315">
        <v>10.306</v>
      </c>
      <c r="I166" s="268"/>
      <c r="J166" s="311"/>
      <c r="K166" s="311"/>
      <c r="L166" s="139"/>
      <c r="M166" s="141"/>
      <c r="N166" s="142"/>
      <c r="O166" s="142"/>
      <c r="P166" s="142"/>
      <c r="Q166" s="142"/>
      <c r="R166" s="142"/>
      <c r="S166" s="142"/>
      <c r="T166" s="143"/>
      <c r="AT166" s="140" t="s">
        <v>179</v>
      </c>
      <c r="AU166" s="140" t="s">
        <v>78</v>
      </c>
      <c r="AV166" s="14" t="s">
        <v>78</v>
      </c>
      <c r="AW166" s="14" t="s">
        <v>30</v>
      </c>
      <c r="AX166" s="14" t="s">
        <v>76</v>
      </c>
      <c r="AY166" s="140" t="s">
        <v>168</v>
      </c>
    </row>
    <row r="167" spans="1:65" s="2" customFormat="1" ht="16.5" customHeight="1">
      <c r="A167" s="273"/>
      <c r="B167" s="276"/>
      <c r="C167" s="298" t="s">
        <v>303</v>
      </c>
      <c r="D167" s="298" t="s">
        <v>170</v>
      </c>
      <c r="E167" s="299" t="s">
        <v>3344</v>
      </c>
      <c r="F167" s="300" t="s">
        <v>3345</v>
      </c>
      <c r="G167" s="301" t="s">
        <v>263</v>
      </c>
      <c r="H167" s="302">
        <v>18.46</v>
      </c>
      <c r="I167" s="266"/>
      <c r="J167" s="303">
        <f>ROUND(I167*H167,2)</f>
        <v>0</v>
      </c>
      <c r="K167" s="300" t="s">
        <v>174</v>
      </c>
      <c r="L167" s="32"/>
      <c r="M167" s="126" t="s">
        <v>3</v>
      </c>
      <c r="N167" s="127" t="s">
        <v>39</v>
      </c>
      <c r="O167" s="128">
        <v>0.09</v>
      </c>
      <c r="P167" s="128">
        <f>O167*H167</f>
        <v>1.6614</v>
      </c>
      <c r="Q167" s="128">
        <v>0</v>
      </c>
      <c r="R167" s="128">
        <f>Q167*H167</f>
        <v>0</v>
      </c>
      <c r="S167" s="128">
        <v>0.03</v>
      </c>
      <c r="T167" s="129">
        <f>S167*H167</f>
        <v>0.5538</v>
      </c>
      <c r="U167" s="31"/>
      <c r="V167" s="31"/>
      <c r="W167" s="31"/>
      <c r="X167" s="31"/>
      <c r="Y167" s="31"/>
      <c r="Z167" s="31"/>
      <c r="AA167" s="31"/>
      <c r="AB167" s="31"/>
      <c r="AC167" s="31"/>
      <c r="AD167" s="31"/>
      <c r="AE167" s="31"/>
      <c r="AR167" s="130" t="s">
        <v>323</v>
      </c>
      <c r="AT167" s="130" t="s">
        <v>170</v>
      </c>
      <c r="AU167" s="130" t="s">
        <v>78</v>
      </c>
      <c r="AY167" s="19" t="s">
        <v>168</v>
      </c>
      <c r="BE167" s="131">
        <f>IF(N167="základní",J167,0)</f>
        <v>0</v>
      </c>
      <c r="BF167" s="131">
        <f>IF(N167="snížená",J167,0)</f>
        <v>0</v>
      </c>
      <c r="BG167" s="131">
        <f>IF(N167="zákl. přenesená",J167,0)</f>
        <v>0</v>
      </c>
      <c r="BH167" s="131">
        <f>IF(N167="sníž. přenesená",J167,0)</f>
        <v>0</v>
      </c>
      <c r="BI167" s="131">
        <f>IF(N167="nulová",J167,0)</f>
        <v>0</v>
      </c>
      <c r="BJ167" s="19" t="s">
        <v>76</v>
      </c>
      <c r="BK167" s="131">
        <f>ROUND(I167*H167,2)</f>
        <v>0</v>
      </c>
      <c r="BL167" s="19" t="s">
        <v>323</v>
      </c>
      <c r="BM167" s="130" t="s">
        <v>3346</v>
      </c>
    </row>
    <row r="168" spans="1:47" s="2" customFormat="1" ht="12">
      <c r="A168" s="273"/>
      <c r="B168" s="276"/>
      <c r="C168" s="273"/>
      <c r="D168" s="304" t="s">
        <v>177</v>
      </c>
      <c r="E168" s="273"/>
      <c r="F168" s="305" t="s">
        <v>3347</v>
      </c>
      <c r="G168" s="273"/>
      <c r="H168" s="273"/>
      <c r="I168" s="263"/>
      <c r="J168" s="273"/>
      <c r="K168" s="273"/>
      <c r="L168" s="32"/>
      <c r="M168" s="132"/>
      <c r="N168" s="133"/>
      <c r="O168" s="50"/>
      <c r="P168" s="50"/>
      <c r="Q168" s="50"/>
      <c r="R168" s="50"/>
      <c r="S168" s="50"/>
      <c r="T168" s="51"/>
      <c r="U168" s="31"/>
      <c r="V168" s="31"/>
      <c r="W168" s="31"/>
      <c r="X168" s="31"/>
      <c r="Y168" s="31"/>
      <c r="Z168" s="31"/>
      <c r="AA168" s="31"/>
      <c r="AB168" s="31"/>
      <c r="AC168" s="31"/>
      <c r="AD168" s="31"/>
      <c r="AE168" s="31"/>
      <c r="AT168" s="19" t="s">
        <v>177</v>
      </c>
      <c r="AU168" s="19" t="s">
        <v>78</v>
      </c>
    </row>
    <row r="169" spans="1:51" s="13" customFormat="1" ht="12">
      <c r="A169" s="306"/>
      <c r="B169" s="307"/>
      <c r="C169" s="306"/>
      <c r="D169" s="308" t="s">
        <v>179</v>
      </c>
      <c r="E169" s="309" t="s">
        <v>3</v>
      </c>
      <c r="F169" s="310" t="s">
        <v>1571</v>
      </c>
      <c r="G169" s="306"/>
      <c r="H169" s="309" t="s">
        <v>3</v>
      </c>
      <c r="I169" s="267"/>
      <c r="J169" s="306"/>
      <c r="K169" s="306"/>
      <c r="L169" s="134"/>
      <c r="M169" s="136"/>
      <c r="N169" s="137"/>
      <c r="O169" s="137"/>
      <c r="P169" s="137"/>
      <c r="Q169" s="137"/>
      <c r="R169" s="137"/>
      <c r="S169" s="137"/>
      <c r="T169" s="138"/>
      <c r="AT169" s="135" t="s">
        <v>179</v>
      </c>
      <c r="AU169" s="135" t="s">
        <v>78</v>
      </c>
      <c r="AV169" s="13" t="s">
        <v>76</v>
      </c>
      <c r="AW169" s="13" t="s">
        <v>30</v>
      </c>
      <c r="AX169" s="13" t="s">
        <v>68</v>
      </c>
      <c r="AY169" s="135" t="s">
        <v>168</v>
      </c>
    </row>
    <row r="170" spans="1:51" s="14" customFormat="1" ht="12">
      <c r="A170" s="311"/>
      <c r="B170" s="312"/>
      <c r="C170" s="311"/>
      <c r="D170" s="308" t="s">
        <v>179</v>
      </c>
      <c r="E170" s="313" t="s">
        <v>3</v>
      </c>
      <c r="F170" s="314" t="s">
        <v>3348</v>
      </c>
      <c r="G170" s="311"/>
      <c r="H170" s="315">
        <v>18.46</v>
      </c>
      <c r="I170" s="268"/>
      <c r="J170" s="311"/>
      <c r="K170" s="311"/>
      <c r="L170" s="139"/>
      <c r="M170" s="141"/>
      <c r="N170" s="142"/>
      <c r="O170" s="142"/>
      <c r="P170" s="142"/>
      <c r="Q170" s="142"/>
      <c r="R170" s="142"/>
      <c r="S170" s="142"/>
      <c r="T170" s="143"/>
      <c r="AT170" s="140" t="s">
        <v>179</v>
      </c>
      <c r="AU170" s="140" t="s">
        <v>78</v>
      </c>
      <c r="AV170" s="14" t="s">
        <v>78</v>
      </c>
      <c r="AW170" s="14" t="s">
        <v>30</v>
      </c>
      <c r="AX170" s="14" t="s">
        <v>76</v>
      </c>
      <c r="AY170" s="140" t="s">
        <v>168</v>
      </c>
    </row>
    <row r="171" spans="1:65" s="2" customFormat="1" ht="24.2" customHeight="1">
      <c r="A171" s="273"/>
      <c r="B171" s="276"/>
      <c r="C171" s="298" t="s">
        <v>9</v>
      </c>
      <c r="D171" s="298" t="s">
        <v>170</v>
      </c>
      <c r="E171" s="299" t="s">
        <v>3349</v>
      </c>
      <c r="F171" s="300" t="s">
        <v>3350</v>
      </c>
      <c r="G171" s="301" t="s">
        <v>263</v>
      </c>
      <c r="H171" s="302">
        <v>20.364</v>
      </c>
      <c r="I171" s="266"/>
      <c r="J171" s="303">
        <f>ROUND(I171*H171,2)</f>
        <v>0</v>
      </c>
      <c r="K171" s="300" t="s">
        <v>174</v>
      </c>
      <c r="L171" s="32"/>
      <c r="M171" s="126" t="s">
        <v>3</v>
      </c>
      <c r="N171" s="127" t="s">
        <v>39</v>
      </c>
      <c r="O171" s="128">
        <v>0.282</v>
      </c>
      <c r="P171" s="128">
        <f>O171*H171</f>
        <v>5.742648</v>
      </c>
      <c r="Q171" s="128">
        <v>0</v>
      </c>
      <c r="R171" s="128">
        <f>Q171*H171</f>
        <v>0</v>
      </c>
      <c r="S171" s="128">
        <v>0</v>
      </c>
      <c r="T171" s="129">
        <f>S171*H171</f>
        <v>0</v>
      </c>
      <c r="U171" s="31"/>
      <c r="V171" s="31"/>
      <c r="W171" s="31"/>
      <c r="X171" s="31"/>
      <c r="Y171" s="31"/>
      <c r="Z171" s="31"/>
      <c r="AA171" s="31"/>
      <c r="AB171" s="31"/>
      <c r="AC171" s="31"/>
      <c r="AD171" s="31"/>
      <c r="AE171" s="31"/>
      <c r="AR171" s="130" t="s">
        <v>323</v>
      </c>
      <c r="AT171" s="130" t="s">
        <v>170</v>
      </c>
      <c r="AU171" s="130" t="s">
        <v>78</v>
      </c>
      <c r="AY171" s="19" t="s">
        <v>168</v>
      </c>
      <c r="BE171" s="131">
        <f>IF(N171="základní",J171,0)</f>
        <v>0</v>
      </c>
      <c r="BF171" s="131">
        <f>IF(N171="snížená",J171,0)</f>
        <v>0</v>
      </c>
      <c r="BG171" s="131">
        <f>IF(N171="zákl. přenesená",J171,0)</f>
        <v>0</v>
      </c>
      <c r="BH171" s="131">
        <f>IF(N171="sníž. přenesená",J171,0)</f>
        <v>0</v>
      </c>
      <c r="BI171" s="131">
        <f>IF(N171="nulová",J171,0)</f>
        <v>0</v>
      </c>
      <c r="BJ171" s="19" t="s">
        <v>76</v>
      </c>
      <c r="BK171" s="131">
        <f>ROUND(I171*H171,2)</f>
        <v>0</v>
      </c>
      <c r="BL171" s="19" t="s">
        <v>323</v>
      </c>
      <c r="BM171" s="130" t="s">
        <v>3351</v>
      </c>
    </row>
    <row r="172" spans="1:47" s="2" customFormat="1" ht="12">
      <c r="A172" s="273"/>
      <c r="B172" s="276"/>
      <c r="C172" s="273"/>
      <c r="D172" s="304" t="s">
        <v>177</v>
      </c>
      <c r="E172" s="273"/>
      <c r="F172" s="305" t="s">
        <v>3352</v>
      </c>
      <c r="G172" s="273"/>
      <c r="H172" s="273"/>
      <c r="I172" s="263"/>
      <c r="J172" s="273"/>
      <c r="K172" s="273"/>
      <c r="L172" s="32"/>
      <c r="M172" s="132"/>
      <c r="N172" s="133"/>
      <c r="O172" s="50"/>
      <c r="P172" s="50"/>
      <c r="Q172" s="50"/>
      <c r="R172" s="50"/>
      <c r="S172" s="50"/>
      <c r="T172" s="51"/>
      <c r="U172" s="31"/>
      <c r="V172" s="31"/>
      <c r="W172" s="31"/>
      <c r="X172" s="31"/>
      <c r="Y172" s="31"/>
      <c r="Z172" s="31"/>
      <c r="AA172" s="31"/>
      <c r="AB172" s="31"/>
      <c r="AC172" s="31"/>
      <c r="AD172" s="31"/>
      <c r="AE172" s="31"/>
      <c r="AT172" s="19" t="s">
        <v>177</v>
      </c>
      <c r="AU172" s="19" t="s">
        <v>78</v>
      </c>
    </row>
    <row r="173" spans="1:51" s="13" customFormat="1" ht="12">
      <c r="A173" s="306"/>
      <c r="B173" s="307"/>
      <c r="C173" s="306"/>
      <c r="D173" s="308" t="s">
        <v>179</v>
      </c>
      <c r="E173" s="309" t="s">
        <v>3</v>
      </c>
      <c r="F173" s="310" t="s">
        <v>1571</v>
      </c>
      <c r="G173" s="306"/>
      <c r="H173" s="309" t="s">
        <v>3</v>
      </c>
      <c r="I173" s="267"/>
      <c r="J173" s="306"/>
      <c r="K173" s="306"/>
      <c r="L173" s="134"/>
      <c r="M173" s="136"/>
      <c r="N173" s="137"/>
      <c r="O173" s="137"/>
      <c r="P173" s="137"/>
      <c r="Q173" s="137"/>
      <c r="R173" s="137"/>
      <c r="S173" s="137"/>
      <c r="T173" s="138"/>
      <c r="AT173" s="135" t="s">
        <v>179</v>
      </c>
      <c r="AU173" s="135" t="s">
        <v>78</v>
      </c>
      <c r="AV173" s="13" t="s">
        <v>76</v>
      </c>
      <c r="AW173" s="13" t="s">
        <v>30</v>
      </c>
      <c r="AX173" s="13" t="s">
        <v>68</v>
      </c>
      <c r="AY173" s="135" t="s">
        <v>168</v>
      </c>
    </row>
    <row r="174" spans="1:51" s="13" customFormat="1" ht="12">
      <c r="A174" s="306"/>
      <c r="B174" s="307"/>
      <c r="C174" s="306"/>
      <c r="D174" s="308" t="s">
        <v>179</v>
      </c>
      <c r="E174" s="309" t="s">
        <v>3</v>
      </c>
      <c r="F174" s="310" t="s">
        <v>3353</v>
      </c>
      <c r="G174" s="306"/>
      <c r="H174" s="309" t="s">
        <v>3</v>
      </c>
      <c r="I174" s="267"/>
      <c r="J174" s="306"/>
      <c r="K174" s="306"/>
      <c r="L174" s="134"/>
      <c r="M174" s="136"/>
      <c r="N174" s="137"/>
      <c r="O174" s="137"/>
      <c r="P174" s="137"/>
      <c r="Q174" s="137"/>
      <c r="R174" s="137"/>
      <c r="S174" s="137"/>
      <c r="T174" s="138"/>
      <c r="AT174" s="135" t="s">
        <v>179</v>
      </c>
      <c r="AU174" s="135" t="s">
        <v>78</v>
      </c>
      <c r="AV174" s="13" t="s">
        <v>76</v>
      </c>
      <c r="AW174" s="13" t="s">
        <v>30</v>
      </c>
      <c r="AX174" s="13" t="s">
        <v>68</v>
      </c>
      <c r="AY174" s="135" t="s">
        <v>168</v>
      </c>
    </row>
    <row r="175" spans="1:51" s="14" customFormat="1" ht="12">
      <c r="A175" s="311"/>
      <c r="B175" s="312"/>
      <c r="C175" s="311"/>
      <c r="D175" s="308" t="s">
        <v>179</v>
      </c>
      <c r="E175" s="313" t="s">
        <v>3</v>
      </c>
      <c r="F175" s="314" t="s">
        <v>3354</v>
      </c>
      <c r="G175" s="311"/>
      <c r="H175" s="315">
        <v>4.164</v>
      </c>
      <c r="I175" s="268"/>
      <c r="J175" s="311"/>
      <c r="K175" s="311"/>
      <c r="L175" s="139"/>
      <c r="M175" s="141"/>
      <c r="N175" s="142"/>
      <c r="O175" s="142"/>
      <c r="P175" s="142"/>
      <c r="Q175" s="142"/>
      <c r="R175" s="142"/>
      <c r="S175" s="142"/>
      <c r="T175" s="143"/>
      <c r="AT175" s="140" t="s">
        <v>179</v>
      </c>
      <c r="AU175" s="140" t="s">
        <v>78</v>
      </c>
      <c r="AV175" s="14" t="s">
        <v>78</v>
      </c>
      <c r="AW175" s="14" t="s">
        <v>30</v>
      </c>
      <c r="AX175" s="14" t="s">
        <v>68</v>
      </c>
      <c r="AY175" s="140" t="s">
        <v>168</v>
      </c>
    </row>
    <row r="176" spans="1:51" s="13" customFormat="1" ht="12">
      <c r="A176" s="306"/>
      <c r="B176" s="307"/>
      <c r="C176" s="306"/>
      <c r="D176" s="308" t="s">
        <v>179</v>
      </c>
      <c r="E176" s="309" t="s">
        <v>3</v>
      </c>
      <c r="F176" s="310" t="s">
        <v>3355</v>
      </c>
      <c r="G176" s="306"/>
      <c r="H176" s="309" t="s">
        <v>3</v>
      </c>
      <c r="I176" s="267"/>
      <c r="J176" s="306"/>
      <c r="K176" s="306"/>
      <c r="L176" s="134"/>
      <c r="M176" s="136"/>
      <c r="N176" s="137"/>
      <c r="O176" s="137"/>
      <c r="P176" s="137"/>
      <c r="Q176" s="137"/>
      <c r="R176" s="137"/>
      <c r="S176" s="137"/>
      <c r="T176" s="138"/>
      <c r="AT176" s="135" t="s">
        <v>179</v>
      </c>
      <c r="AU176" s="135" t="s">
        <v>78</v>
      </c>
      <c r="AV176" s="13" t="s">
        <v>76</v>
      </c>
      <c r="AW176" s="13" t="s">
        <v>30</v>
      </c>
      <c r="AX176" s="13" t="s">
        <v>68</v>
      </c>
      <c r="AY176" s="135" t="s">
        <v>168</v>
      </c>
    </row>
    <row r="177" spans="1:51" s="14" customFormat="1" ht="12">
      <c r="A177" s="311"/>
      <c r="B177" s="312"/>
      <c r="C177" s="311"/>
      <c r="D177" s="308" t="s">
        <v>179</v>
      </c>
      <c r="E177" s="313" t="s">
        <v>3</v>
      </c>
      <c r="F177" s="314" t="s">
        <v>3356</v>
      </c>
      <c r="G177" s="311"/>
      <c r="H177" s="315">
        <v>16.2</v>
      </c>
      <c r="I177" s="268"/>
      <c r="J177" s="311"/>
      <c r="K177" s="311"/>
      <c r="L177" s="139"/>
      <c r="M177" s="141"/>
      <c r="N177" s="142"/>
      <c r="O177" s="142"/>
      <c r="P177" s="142"/>
      <c r="Q177" s="142"/>
      <c r="R177" s="142"/>
      <c r="S177" s="142"/>
      <c r="T177" s="143"/>
      <c r="AT177" s="140" t="s">
        <v>179</v>
      </c>
      <c r="AU177" s="140" t="s">
        <v>78</v>
      </c>
      <c r="AV177" s="14" t="s">
        <v>78</v>
      </c>
      <c r="AW177" s="14" t="s">
        <v>30</v>
      </c>
      <c r="AX177" s="14" t="s">
        <v>68</v>
      </c>
      <c r="AY177" s="140" t="s">
        <v>168</v>
      </c>
    </row>
    <row r="178" spans="1:51" s="15" customFormat="1" ht="12">
      <c r="A178" s="316"/>
      <c r="B178" s="317"/>
      <c r="C178" s="316"/>
      <c r="D178" s="308" t="s">
        <v>179</v>
      </c>
      <c r="E178" s="318" t="s">
        <v>3</v>
      </c>
      <c r="F178" s="319" t="s">
        <v>186</v>
      </c>
      <c r="G178" s="316"/>
      <c r="H178" s="320">
        <v>20.364</v>
      </c>
      <c r="I178" s="269"/>
      <c r="J178" s="316"/>
      <c r="K178" s="316"/>
      <c r="L178" s="144"/>
      <c r="M178" s="146"/>
      <c r="N178" s="147"/>
      <c r="O178" s="147"/>
      <c r="P178" s="147"/>
      <c r="Q178" s="147"/>
      <c r="R178" s="147"/>
      <c r="S178" s="147"/>
      <c r="T178" s="148"/>
      <c r="AT178" s="145" t="s">
        <v>179</v>
      </c>
      <c r="AU178" s="145" t="s">
        <v>78</v>
      </c>
      <c r="AV178" s="15" t="s">
        <v>175</v>
      </c>
      <c r="AW178" s="15" t="s">
        <v>30</v>
      </c>
      <c r="AX178" s="15" t="s">
        <v>76</v>
      </c>
      <c r="AY178" s="145" t="s">
        <v>168</v>
      </c>
    </row>
    <row r="179" spans="1:65" s="2" customFormat="1" ht="16.5" customHeight="1">
      <c r="A179" s="273"/>
      <c r="B179" s="276"/>
      <c r="C179" s="326" t="s">
        <v>323</v>
      </c>
      <c r="D179" s="326" t="s">
        <v>332</v>
      </c>
      <c r="E179" s="327" t="s">
        <v>3357</v>
      </c>
      <c r="F179" s="328" t="s">
        <v>3358</v>
      </c>
      <c r="G179" s="329" t="s">
        <v>263</v>
      </c>
      <c r="H179" s="330">
        <v>21.993</v>
      </c>
      <c r="I179" s="272"/>
      <c r="J179" s="331">
        <f>ROUND(I179*H179,2)</f>
        <v>0</v>
      </c>
      <c r="K179" s="328" t="s">
        <v>174</v>
      </c>
      <c r="L179" s="154"/>
      <c r="M179" s="155" t="s">
        <v>3</v>
      </c>
      <c r="N179" s="156" t="s">
        <v>39</v>
      </c>
      <c r="O179" s="128">
        <v>0</v>
      </c>
      <c r="P179" s="128">
        <f>O179*H179</f>
        <v>0</v>
      </c>
      <c r="Q179" s="128">
        <v>0.01463</v>
      </c>
      <c r="R179" s="128">
        <f>Q179*H179</f>
        <v>0.32175759</v>
      </c>
      <c r="S179" s="128">
        <v>0</v>
      </c>
      <c r="T179" s="129">
        <f>S179*H179</f>
        <v>0</v>
      </c>
      <c r="U179" s="31"/>
      <c r="V179" s="31"/>
      <c r="W179" s="31"/>
      <c r="X179" s="31"/>
      <c r="Y179" s="31"/>
      <c r="Z179" s="31"/>
      <c r="AA179" s="31"/>
      <c r="AB179" s="31"/>
      <c r="AC179" s="31"/>
      <c r="AD179" s="31"/>
      <c r="AE179" s="31"/>
      <c r="AR179" s="130" t="s">
        <v>440</v>
      </c>
      <c r="AT179" s="130" t="s">
        <v>332</v>
      </c>
      <c r="AU179" s="130" t="s">
        <v>78</v>
      </c>
      <c r="AY179" s="19" t="s">
        <v>168</v>
      </c>
      <c r="BE179" s="131">
        <f>IF(N179="základní",J179,0)</f>
        <v>0</v>
      </c>
      <c r="BF179" s="131">
        <f>IF(N179="snížená",J179,0)</f>
        <v>0</v>
      </c>
      <c r="BG179" s="131">
        <f>IF(N179="zákl. přenesená",J179,0)</f>
        <v>0</v>
      </c>
      <c r="BH179" s="131">
        <f>IF(N179="sníž. přenesená",J179,0)</f>
        <v>0</v>
      </c>
      <c r="BI179" s="131">
        <f>IF(N179="nulová",J179,0)</f>
        <v>0</v>
      </c>
      <c r="BJ179" s="19" t="s">
        <v>76</v>
      </c>
      <c r="BK179" s="131">
        <f>ROUND(I179*H179,2)</f>
        <v>0</v>
      </c>
      <c r="BL179" s="19" t="s">
        <v>323</v>
      </c>
      <c r="BM179" s="130" t="s">
        <v>3359</v>
      </c>
    </row>
    <row r="180" spans="1:51" s="14" customFormat="1" ht="12">
      <c r="A180" s="311"/>
      <c r="B180" s="312"/>
      <c r="C180" s="311"/>
      <c r="D180" s="308" t="s">
        <v>179</v>
      </c>
      <c r="E180" s="311"/>
      <c r="F180" s="314" t="s">
        <v>3360</v>
      </c>
      <c r="G180" s="311"/>
      <c r="H180" s="315">
        <v>21.993</v>
      </c>
      <c r="I180" s="268"/>
      <c r="J180" s="311"/>
      <c r="K180" s="311"/>
      <c r="L180" s="139"/>
      <c r="M180" s="141"/>
      <c r="N180" s="142"/>
      <c r="O180" s="142"/>
      <c r="P180" s="142"/>
      <c r="Q180" s="142"/>
      <c r="R180" s="142"/>
      <c r="S180" s="142"/>
      <c r="T180" s="143"/>
      <c r="AT180" s="140" t="s">
        <v>179</v>
      </c>
      <c r="AU180" s="140" t="s">
        <v>78</v>
      </c>
      <c r="AV180" s="14" t="s">
        <v>78</v>
      </c>
      <c r="AW180" s="14" t="s">
        <v>4</v>
      </c>
      <c r="AX180" s="14" t="s">
        <v>76</v>
      </c>
      <c r="AY180" s="140" t="s">
        <v>168</v>
      </c>
    </row>
    <row r="181" spans="1:65" s="2" customFormat="1" ht="24.2" customHeight="1">
      <c r="A181" s="273"/>
      <c r="B181" s="276"/>
      <c r="C181" s="298" t="s">
        <v>331</v>
      </c>
      <c r="D181" s="298" t="s">
        <v>170</v>
      </c>
      <c r="E181" s="299" t="s">
        <v>1403</v>
      </c>
      <c r="F181" s="300" t="s">
        <v>1404</v>
      </c>
      <c r="G181" s="301" t="s">
        <v>824</v>
      </c>
      <c r="H181" s="302">
        <v>122.577</v>
      </c>
      <c r="I181" s="266"/>
      <c r="J181" s="303">
        <f>ROUND(I181*H181,2)</f>
        <v>0</v>
      </c>
      <c r="K181" s="300" t="s">
        <v>174</v>
      </c>
      <c r="L181" s="32"/>
      <c r="M181" s="126" t="s">
        <v>3</v>
      </c>
      <c r="N181" s="127" t="s">
        <v>39</v>
      </c>
      <c r="O181" s="128">
        <v>0</v>
      </c>
      <c r="P181" s="128">
        <f>O181*H181</f>
        <v>0</v>
      </c>
      <c r="Q181" s="128">
        <v>0</v>
      </c>
      <c r="R181" s="128">
        <f>Q181*H181</f>
        <v>0</v>
      </c>
      <c r="S181" s="128">
        <v>0</v>
      </c>
      <c r="T181" s="129">
        <f>S181*H181</f>
        <v>0</v>
      </c>
      <c r="U181" s="31"/>
      <c r="V181" s="31"/>
      <c r="W181" s="31"/>
      <c r="X181" s="31"/>
      <c r="Y181" s="31"/>
      <c r="Z181" s="31"/>
      <c r="AA181" s="31"/>
      <c r="AB181" s="31"/>
      <c r="AC181" s="31"/>
      <c r="AD181" s="31"/>
      <c r="AE181" s="31"/>
      <c r="AR181" s="130" t="s">
        <v>323</v>
      </c>
      <c r="AT181" s="130" t="s">
        <v>170</v>
      </c>
      <c r="AU181" s="130" t="s">
        <v>78</v>
      </c>
      <c r="AY181" s="19" t="s">
        <v>168</v>
      </c>
      <c r="BE181" s="131">
        <f>IF(N181="základní",J181,0)</f>
        <v>0</v>
      </c>
      <c r="BF181" s="131">
        <f>IF(N181="snížená",J181,0)</f>
        <v>0</v>
      </c>
      <c r="BG181" s="131">
        <f>IF(N181="zákl. přenesená",J181,0)</f>
        <v>0</v>
      </c>
      <c r="BH181" s="131">
        <f>IF(N181="sníž. přenesená",J181,0)</f>
        <v>0</v>
      </c>
      <c r="BI181" s="131">
        <f>IF(N181="nulová",J181,0)</f>
        <v>0</v>
      </c>
      <c r="BJ181" s="19" t="s">
        <v>76</v>
      </c>
      <c r="BK181" s="131">
        <f>ROUND(I181*H181,2)</f>
        <v>0</v>
      </c>
      <c r="BL181" s="19" t="s">
        <v>323</v>
      </c>
      <c r="BM181" s="130" t="s">
        <v>3361</v>
      </c>
    </row>
    <row r="182" spans="1:47" s="2" customFormat="1" ht="12">
      <c r="A182" s="273"/>
      <c r="B182" s="276"/>
      <c r="C182" s="273"/>
      <c r="D182" s="304" t="s">
        <v>177</v>
      </c>
      <c r="E182" s="273"/>
      <c r="F182" s="305" t="s">
        <v>1406</v>
      </c>
      <c r="G182" s="273"/>
      <c r="H182" s="273"/>
      <c r="I182" s="263"/>
      <c r="J182" s="273"/>
      <c r="K182" s="273"/>
      <c r="L182" s="32"/>
      <c r="M182" s="132"/>
      <c r="N182" s="133"/>
      <c r="O182" s="50"/>
      <c r="P182" s="50"/>
      <c r="Q182" s="50"/>
      <c r="R182" s="50"/>
      <c r="S182" s="50"/>
      <c r="T182" s="51"/>
      <c r="U182" s="31"/>
      <c r="V182" s="31"/>
      <c r="W182" s="31"/>
      <c r="X182" s="31"/>
      <c r="Y182" s="31"/>
      <c r="Z182" s="31"/>
      <c r="AA182" s="31"/>
      <c r="AB182" s="31"/>
      <c r="AC182" s="31"/>
      <c r="AD182" s="31"/>
      <c r="AE182" s="31"/>
      <c r="AT182" s="19" t="s">
        <v>177</v>
      </c>
      <c r="AU182" s="19" t="s">
        <v>78</v>
      </c>
    </row>
    <row r="183" spans="1:63" s="12" customFormat="1" ht="22.9" customHeight="1">
      <c r="A183" s="291"/>
      <c r="B183" s="292"/>
      <c r="C183" s="291"/>
      <c r="D183" s="293" t="s">
        <v>67</v>
      </c>
      <c r="E183" s="296" t="s">
        <v>1407</v>
      </c>
      <c r="F183" s="296" t="s">
        <v>1408</v>
      </c>
      <c r="G183" s="291"/>
      <c r="H183" s="291"/>
      <c r="I183" s="271"/>
      <c r="J183" s="297">
        <f>BK183</f>
        <v>0</v>
      </c>
      <c r="K183" s="291"/>
      <c r="L183" s="118"/>
      <c r="M183" s="120"/>
      <c r="N183" s="121"/>
      <c r="O183" s="121"/>
      <c r="P183" s="122">
        <f>SUM(P184:P201)</f>
        <v>37.027443</v>
      </c>
      <c r="Q183" s="121"/>
      <c r="R183" s="122">
        <f>SUM(R184:R201)</f>
        <v>0.56215431</v>
      </c>
      <c r="S183" s="121"/>
      <c r="T183" s="123">
        <f>SUM(T184:T201)</f>
        <v>0</v>
      </c>
      <c r="AR183" s="119" t="s">
        <v>78</v>
      </c>
      <c r="AT183" s="124" t="s">
        <v>67</v>
      </c>
      <c r="AU183" s="124" t="s">
        <v>76</v>
      </c>
      <c r="AY183" s="119" t="s">
        <v>168</v>
      </c>
      <c r="BK183" s="125">
        <f>SUM(BK184:BK201)</f>
        <v>0</v>
      </c>
    </row>
    <row r="184" spans="1:65" s="2" customFormat="1" ht="33" customHeight="1">
      <c r="A184" s="273"/>
      <c r="B184" s="276"/>
      <c r="C184" s="298" t="s">
        <v>338</v>
      </c>
      <c r="D184" s="298" t="s">
        <v>170</v>
      </c>
      <c r="E184" s="299" t="s">
        <v>1410</v>
      </c>
      <c r="F184" s="300" t="s">
        <v>1411</v>
      </c>
      <c r="G184" s="301" t="s">
        <v>263</v>
      </c>
      <c r="H184" s="302">
        <v>8.661</v>
      </c>
      <c r="I184" s="266"/>
      <c r="J184" s="303">
        <f>ROUND(I184*H184,2)</f>
        <v>0</v>
      </c>
      <c r="K184" s="300" t="s">
        <v>174</v>
      </c>
      <c r="L184" s="32"/>
      <c r="M184" s="126" t="s">
        <v>3</v>
      </c>
      <c r="N184" s="127" t="s">
        <v>39</v>
      </c>
      <c r="O184" s="128">
        <v>0.999</v>
      </c>
      <c r="P184" s="128">
        <f>O184*H184</f>
        <v>8.652339</v>
      </c>
      <c r="Q184" s="128">
        <v>0.02551</v>
      </c>
      <c r="R184" s="128">
        <f>Q184*H184</f>
        <v>0.22094211</v>
      </c>
      <c r="S184" s="128">
        <v>0</v>
      </c>
      <c r="T184" s="129">
        <f>S184*H184</f>
        <v>0</v>
      </c>
      <c r="U184" s="31"/>
      <c r="V184" s="31"/>
      <c r="W184" s="31"/>
      <c r="X184" s="31"/>
      <c r="Y184" s="31"/>
      <c r="Z184" s="31"/>
      <c r="AA184" s="31"/>
      <c r="AB184" s="31"/>
      <c r="AC184" s="31"/>
      <c r="AD184" s="31"/>
      <c r="AE184" s="31"/>
      <c r="AR184" s="130" t="s">
        <v>323</v>
      </c>
      <c r="AT184" s="130" t="s">
        <v>170</v>
      </c>
      <c r="AU184" s="130" t="s">
        <v>78</v>
      </c>
      <c r="AY184" s="19" t="s">
        <v>168</v>
      </c>
      <c r="BE184" s="131">
        <f>IF(N184="základní",J184,0)</f>
        <v>0</v>
      </c>
      <c r="BF184" s="131">
        <f>IF(N184="snížená",J184,0)</f>
        <v>0</v>
      </c>
      <c r="BG184" s="131">
        <f>IF(N184="zákl. přenesená",J184,0)</f>
        <v>0</v>
      </c>
      <c r="BH184" s="131">
        <f>IF(N184="sníž. přenesená",J184,0)</f>
        <v>0</v>
      </c>
      <c r="BI184" s="131">
        <f>IF(N184="nulová",J184,0)</f>
        <v>0</v>
      </c>
      <c r="BJ184" s="19" t="s">
        <v>76</v>
      </c>
      <c r="BK184" s="131">
        <f>ROUND(I184*H184,2)</f>
        <v>0</v>
      </c>
      <c r="BL184" s="19" t="s">
        <v>323</v>
      </c>
      <c r="BM184" s="130" t="s">
        <v>3362</v>
      </c>
    </row>
    <row r="185" spans="1:47" s="2" customFormat="1" ht="12">
      <c r="A185" s="273"/>
      <c r="B185" s="276"/>
      <c r="C185" s="273"/>
      <c r="D185" s="304" t="s">
        <v>177</v>
      </c>
      <c r="E185" s="273"/>
      <c r="F185" s="305" t="s">
        <v>1413</v>
      </c>
      <c r="G185" s="273"/>
      <c r="H185" s="273"/>
      <c r="I185" s="263"/>
      <c r="J185" s="273"/>
      <c r="K185" s="273"/>
      <c r="L185" s="32"/>
      <c r="M185" s="132"/>
      <c r="N185" s="133"/>
      <c r="O185" s="50"/>
      <c r="P185" s="50"/>
      <c r="Q185" s="50"/>
      <c r="R185" s="50"/>
      <c r="S185" s="50"/>
      <c r="T185" s="51"/>
      <c r="U185" s="31"/>
      <c r="V185" s="31"/>
      <c r="W185" s="31"/>
      <c r="X185" s="31"/>
      <c r="Y185" s="31"/>
      <c r="Z185" s="31"/>
      <c r="AA185" s="31"/>
      <c r="AB185" s="31"/>
      <c r="AC185" s="31"/>
      <c r="AD185" s="31"/>
      <c r="AE185" s="31"/>
      <c r="AT185" s="19" t="s">
        <v>177</v>
      </c>
      <c r="AU185" s="19" t="s">
        <v>78</v>
      </c>
    </row>
    <row r="186" spans="1:51" s="13" customFormat="1" ht="12">
      <c r="A186" s="306"/>
      <c r="B186" s="307"/>
      <c r="C186" s="306"/>
      <c r="D186" s="308" t="s">
        <v>179</v>
      </c>
      <c r="E186" s="309" t="s">
        <v>3</v>
      </c>
      <c r="F186" s="310" t="s">
        <v>3363</v>
      </c>
      <c r="G186" s="306"/>
      <c r="H186" s="309" t="s">
        <v>3</v>
      </c>
      <c r="I186" s="267"/>
      <c r="J186" s="306"/>
      <c r="K186" s="306"/>
      <c r="L186" s="134"/>
      <c r="M186" s="136"/>
      <c r="N186" s="137"/>
      <c r="O186" s="137"/>
      <c r="P186" s="137"/>
      <c r="Q186" s="137"/>
      <c r="R186" s="137"/>
      <c r="S186" s="137"/>
      <c r="T186" s="138"/>
      <c r="AT186" s="135" t="s">
        <v>179</v>
      </c>
      <c r="AU186" s="135" t="s">
        <v>78</v>
      </c>
      <c r="AV186" s="13" t="s">
        <v>76</v>
      </c>
      <c r="AW186" s="13" t="s">
        <v>30</v>
      </c>
      <c r="AX186" s="13" t="s">
        <v>68</v>
      </c>
      <c r="AY186" s="135" t="s">
        <v>168</v>
      </c>
    </row>
    <row r="187" spans="1:51" s="14" customFormat="1" ht="12">
      <c r="A187" s="311"/>
      <c r="B187" s="312"/>
      <c r="C187" s="311"/>
      <c r="D187" s="308" t="s">
        <v>179</v>
      </c>
      <c r="E187" s="313" t="s">
        <v>3</v>
      </c>
      <c r="F187" s="314" t="s">
        <v>3364</v>
      </c>
      <c r="G187" s="311"/>
      <c r="H187" s="315">
        <v>10.237</v>
      </c>
      <c r="I187" s="268"/>
      <c r="J187" s="311"/>
      <c r="K187" s="311"/>
      <c r="L187" s="139"/>
      <c r="M187" s="141"/>
      <c r="N187" s="142"/>
      <c r="O187" s="142"/>
      <c r="P187" s="142"/>
      <c r="Q187" s="142"/>
      <c r="R187" s="142"/>
      <c r="S187" s="142"/>
      <c r="T187" s="143"/>
      <c r="AT187" s="140" t="s">
        <v>179</v>
      </c>
      <c r="AU187" s="140" t="s">
        <v>78</v>
      </c>
      <c r="AV187" s="14" t="s">
        <v>78</v>
      </c>
      <c r="AW187" s="14" t="s">
        <v>30</v>
      </c>
      <c r="AX187" s="14" t="s">
        <v>68</v>
      </c>
      <c r="AY187" s="140" t="s">
        <v>168</v>
      </c>
    </row>
    <row r="188" spans="1:51" s="14" customFormat="1" ht="12">
      <c r="A188" s="311"/>
      <c r="B188" s="312"/>
      <c r="C188" s="311"/>
      <c r="D188" s="308" t="s">
        <v>179</v>
      </c>
      <c r="E188" s="313" t="s">
        <v>3</v>
      </c>
      <c r="F188" s="314" t="s">
        <v>1466</v>
      </c>
      <c r="G188" s="311"/>
      <c r="H188" s="315">
        <v>-1.576</v>
      </c>
      <c r="I188" s="268"/>
      <c r="J188" s="311"/>
      <c r="K188" s="311"/>
      <c r="L188" s="139"/>
      <c r="M188" s="141"/>
      <c r="N188" s="142"/>
      <c r="O188" s="142"/>
      <c r="P188" s="142"/>
      <c r="Q188" s="142"/>
      <c r="R188" s="142"/>
      <c r="S188" s="142"/>
      <c r="T188" s="143"/>
      <c r="AT188" s="140" t="s">
        <v>179</v>
      </c>
      <c r="AU188" s="140" t="s">
        <v>78</v>
      </c>
      <c r="AV188" s="14" t="s">
        <v>78</v>
      </c>
      <c r="AW188" s="14" t="s">
        <v>30</v>
      </c>
      <c r="AX188" s="14" t="s">
        <v>68</v>
      </c>
      <c r="AY188" s="140" t="s">
        <v>168</v>
      </c>
    </row>
    <row r="189" spans="1:51" s="15" customFormat="1" ht="12">
      <c r="A189" s="316"/>
      <c r="B189" s="317"/>
      <c r="C189" s="316"/>
      <c r="D189" s="308" t="s">
        <v>179</v>
      </c>
      <c r="E189" s="318" t="s">
        <v>3</v>
      </c>
      <c r="F189" s="319" t="s">
        <v>186</v>
      </c>
      <c r="G189" s="316"/>
      <c r="H189" s="320">
        <v>8.661</v>
      </c>
      <c r="I189" s="269"/>
      <c r="J189" s="316"/>
      <c r="K189" s="316"/>
      <c r="L189" s="144"/>
      <c r="M189" s="146"/>
      <c r="N189" s="147"/>
      <c r="O189" s="147"/>
      <c r="P189" s="147"/>
      <c r="Q189" s="147"/>
      <c r="R189" s="147"/>
      <c r="S189" s="147"/>
      <c r="T189" s="148"/>
      <c r="AT189" s="145" t="s">
        <v>179</v>
      </c>
      <c r="AU189" s="145" t="s">
        <v>78</v>
      </c>
      <c r="AV189" s="15" t="s">
        <v>175</v>
      </c>
      <c r="AW189" s="15" t="s">
        <v>30</v>
      </c>
      <c r="AX189" s="15" t="s">
        <v>76</v>
      </c>
      <c r="AY189" s="145" t="s">
        <v>168</v>
      </c>
    </row>
    <row r="190" spans="1:65" s="2" customFormat="1" ht="24.2" customHeight="1">
      <c r="A190" s="273"/>
      <c r="B190" s="276"/>
      <c r="C190" s="298" t="s">
        <v>343</v>
      </c>
      <c r="D190" s="298" t="s">
        <v>170</v>
      </c>
      <c r="E190" s="299" t="s">
        <v>1423</v>
      </c>
      <c r="F190" s="300" t="s">
        <v>1424</v>
      </c>
      <c r="G190" s="301" t="s">
        <v>263</v>
      </c>
      <c r="H190" s="302">
        <v>8.661</v>
      </c>
      <c r="I190" s="266"/>
      <c r="J190" s="303">
        <f>ROUND(I190*H190,2)</f>
        <v>0</v>
      </c>
      <c r="K190" s="300" t="s">
        <v>174</v>
      </c>
      <c r="L190" s="32"/>
      <c r="M190" s="126" t="s">
        <v>3</v>
      </c>
      <c r="N190" s="127" t="s">
        <v>39</v>
      </c>
      <c r="O190" s="128">
        <v>0.064</v>
      </c>
      <c r="P190" s="128">
        <f>O190*H190</f>
        <v>0.554304</v>
      </c>
      <c r="Q190" s="128">
        <v>0.0002</v>
      </c>
      <c r="R190" s="128">
        <f>Q190*H190</f>
        <v>0.0017322</v>
      </c>
      <c r="S190" s="128">
        <v>0</v>
      </c>
      <c r="T190" s="129">
        <f>S190*H190</f>
        <v>0</v>
      </c>
      <c r="U190" s="31"/>
      <c r="V190" s="31"/>
      <c r="W190" s="31"/>
      <c r="X190" s="31"/>
      <c r="Y190" s="31"/>
      <c r="Z190" s="31"/>
      <c r="AA190" s="31"/>
      <c r="AB190" s="31"/>
      <c r="AC190" s="31"/>
      <c r="AD190" s="31"/>
      <c r="AE190" s="31"/>
      <c r="AR190" s="130" t="s">
        <v>323</v>
      </c>
      <c r="AT190" s="130" t="s">
        <v>170</v>
      </c>
      <c r="AU190" s="130" t="s">
        <v>78</v>
      </c>
      <c r="AY190" s="19" t="s">
        <v>168</v>
      </c>
      <c r="BE190" s="131">
        <f>IF(N190="základní",J190,0)</f>
        <v>0</v>
      </c>
      <c r="BF190" s="131">
        <f>IF(N190="snížená",J190,0)</f>
        <v>0</v>
      </c>
      <c r="BG190" s="131">
        <f>IF(N190="zákl. přenesená",J190,0)</f>
        <v>0</v>
      </c>
      <c r="BH190" s="131">
        <f>IF(N190="sníž. přenesená",J190,0)</f>
        <v>0</v>
      </c>
      <c r="BI190" s="131">
        <f>IF(N190="nulová",J190,0)</f>
        <v>0</v>
      </c>
      <c r="BJ190" s="19" t="s">
        <v>76</v>
      </c>
      <c r="BK190" s="131">
        <f>ROUND(I190*H190,2)</f>
        <v>0</v>
      </c>
      <c r="BL190" s="19" t="s">
        <v>323</v>
      </c>
      <c r="BM190" s="130" t="s">
        <v>3365</v>
      </c>
    </row>
    <row r="191" spans="1:47" s="2" customFormat="1" ht="12">
      <c r="A191" s="273"/>
      <c r="B191" s="276"/>
      <c r="C191" s="273"/>
      <c r="D191" s="304" t="s">
        <v>177</v>
      </c>
      <c r="E191" s="273"/>
      <c r="F191" s="305" t="s">
        <v>1426</v>
      </c>
      <c r="G191" s="273"/>
      <c r="H191" s="273"/>
      <c r="I191" s="263"/>
      <c r="J191" s="273"/>
      <c r="K191" s="273"/>
      <c r="L191" s="32"/>
      <c r="M191" s="132"/>
      <c r="N191" s="133"/>
      <c r="O191" s="50"/>
      <c r="P191" s="50"/>
      <c r="Q191" s="50"/>
      <c r="R191" s="50"/>
      <c r="S191" s="50"/>
      <c r="T191" s="51"/>
      <c r="U191" s="31"/>
      <c r="V191" s="31"/>
      <c r="W191" s="31"/>
      <c r="X191" s="31"/>
      <c r="Y191" s="31"/>
      <c r="Z191" s="31"/>
      <c r="AA191" s="31"/>
      <c r="AB191" s="31"/>
      <c r="AC191" s="31"/>
      <c r="AD191" s="31"/>
      <c r="AE191" s="31"/>
      <c r="AT191" s="19" t="s">
        <v>177</v>
      </c>
      <c r="AU191" s="19" t="s">
        <v>78</v>
      </c>
    </row>
    <row r="192" spans="1:65" s="2" customFormat="1" ht="24.2" customHeight="1">
      <c r="A192" s="273"/>
      <c r="B192" s="276"/>
      <c r="C192" s="298" t="s">
        <v>354</v>
      </c>
      <c r="D192" s="298" t="s">
        <v>170</v>
      </c>
      <c r="E192" s="299" t="s">
        <v>3366</v>
      </c>
      <c r="F192" s="300" t="s">
        <v>3367</v>
      </c>
      <c r="G192" s="301" t="s">
        <v>263</v>
      </c>
      <c r="H192" s="302">
        <v>27.6</v>
      </c>
      <c r="I192" s="266"/>
      <c r="J192" s="303">
        <f>ROUND(I192*H192,2)</f>
        <v>0</v>
      </c>
      <c r="K192" s="300" t="s">
        <v>174</v>
      </c>
      <c r="L192" s="32"/>
      <c r="M192" s="126" t="s">
        <v>3</v>
      </c>
      <c r="N192" s="127" t="s">
        <v>39</v>
      </c>
      <c r="O192" s="128">
        <v>0.968</v>
      </c>
      <c r="P192" s="128">
        <f>O192*H192</f>
        <v>26.7168</v>
      </c>
      <c r="Q192" s="128">
        <v>0.0122</v>
      </c>
      <c r="R192" s="128">
        <f>Q192*H192</f>
        <v>0.33672</v>
      </c>
      <c r="S192" s="128">
        <v>0</v>
      </c>
      <c r="T192" s="129">
        <f>S192*H192</f>
        <v>0</v>
      </c>
      <c r="U192" s="31"/>
      <c r="V192" s="31"/>
      <c r="W192" s="31"/>
      <c r="X192" s="31"/>
      <c r="Y192" s="31"/>
      <c r="Z192" s="31"/>
      <c r="AA192" s="31"/>
      <c r="AB192" s="31"/>
      <c r="AC192" s="31"/>
      <c r="AD192" s="31"/>
      <c r="AE192" s="31"/>
      <c r="AR192" s="130" t="s">
        <v>323</v>
      </c>
      <c r="AT192" s="130" t="s">
        <v>170</v>
      </c>
      <c r="AU192" s="130" t="s">
        <v>78</v>
      </c>
      <c r="AY192" s="19" t="s">
        <v>168</v>
      </c>
      <c r="BE192" s="131">
        <f>IF(N192="základní",J192,0)</f>
        <v>0</v>
      </c>
      <c r="BF192" s="131">
        <f>IF(N192="snížená",J192,0)</f>
        <v>0</v>
      </c>
      <c r="BG192" s="131">
        <f>IF(N192="zákl. přenesená",J192,0)</f>
        <v>0</v>
      </c>
      <c r="BH192" s="131">
        <f>IF(N192="sníž. přenesená",J192,0)</f>
        <v>0</v>
      </c>
      <c r="BI192" s="131">
        <f>IF(N192="nulová",J192,0)</f>
        <v>0</v>
      </c>
      <c r="BJ192" s="19" t="s">
        <v>76</v>
      </c>
      <c r="BK192" s="131">
        <f>ROUND(I192*H192,2)</f>
        <v>0</v>
      </c>
      <c r="BL192" s="19" t="s">
        <v>323</v>
      </c>
      <c r="BM192" s="130" t="s">
        <v>3368</v>
      </c>
    </row>
    <row r="193" spans="1:47" s="2" customFormat="1" ht="12">
      <c r="A193" s="273"/>
      <c r="B193" s="276"/>
      <c r="C193" s="273"/>
      <c r="D193" s="304" t="s">
        <v>177</v>
      </c>
      <c r="E193" s="273"/>
      <c r="F193" s="305" t="s">
        <v>3369</v>
      </c>
      <c r="G193" s="273"/>
      <c r="H193" s="273"/>
      <c r="I193" s="263"/>
      <c r="J193" s="273"/>
      <c r="K193" s="273"/>
      <c r="L193" s="32"/>
      <c r="M193" s="132"/>
      <c r="N193" s="133"/>
      <c r="O193" s="50"/>
      <c r="P193" s="50"/>
      <c r="Q193" s="50"/>
      <c r="R193" s="50"/>
      <c r="S193" s="50"/>
      <c r="T193" s="51"/>
      <c r="U193" s="31"/>
      <c r="V193" s="31"/>
      <c r="W193" s="31"/>
      <c r="X193" s="31"/>
      <c r="Y193" s="31"/>
      <c r="Z193" s="31"/>
      <c r="AA193" s="31"/>
      <c r="AB193" s="31"/>
      <c r="AC193" s="31"/>
      <c r="AD193" s="31"/>
      <c r="AE193" s="31"/>
      <c r="AT193" s="19" t="s">
        <v>177</v>
      </c>
      <c r="AU193" s="19" t="s">
        <v>78</v>
      </c>
    </row>
    <row r="194" spans="1:51" s="13" customFormat="1" ht="12">
      <c r="A194" s="306"/>
      <c r="B194" s="307"/>
      <c r="C194" s="306"/>
      <c r="D194" s="308" t="s">
        <v>179</v>
      </c>
      <c r="E194" s="309" t="s">
        <v>3</v>
      </c>
      <c r="F194" s="310" t="s">
        <v>1571</v>
      </c>
      <c r="G194" s="306"/>
      <c r="H194" s="309" t="s">
        <v>3</v>
      </c>
      <c r="I194" s="267"/>
      <c r="J194" s="306"/>
      <c r="K194" s="306"/>
      <c r="L194" s="134"/>
      <c r="M194" s="136"/>
      <c r="N194" s="137"/>
      <c r="O194" s="137"/>
      <c r="P194" s="137"/>
      <c r="Q194" s="137"/>
      <c r="R194" s="137"/>
      <c r="S194" s="137"/>
      <c r="T194" s="138"/>
      <c r="AT194" s="135" t="s">
        <v>179</v>
      </c>
      <c r="AU194" s="135" t="s">
        <v>78</v>
      </c>
      <c r="AV194" s="13" t="s">
        <v>76</v>
      </c>
      <c r="AW194" s="13" t="s">
        <v>30</v>
      </c>
      <c r="AX194" s="13" t="s">
        <v>68</v>
      </c>
      <c r="AY194" s="135" t="s">
        <v>168</v>
      </c>
    </row>
    <row r="195" spans="1:51" s="14" customFormat="1" ht="12">
      <c r="A195" s="311"/>
      <c r="B195" s="312"/>
      <c r="C195" s="311"/>
      <c r="D195" s="308" t="s">
        <v>179</v>
      </c>
      <c r="E195" s="313" t="s">
        <v>3</v>
      </c>
      <c r="F195" s="314" t="s">
        <v>3328</v>
      </c>
      <c r="G195" s="311"/>
      <c r="H195" s="315">
        <v>11.4</v>
      </c>
      <c r="I195" s="268"/>
      <c r="J195" s="311"/>
      <c r="K195" s="311"/>
      <c r="L195" s="139"/>
      <c r="M195" s="141"/>
      <c r="N195" s="142"/>
      <c r="O195" s="142"/>
      <c r="P195" s="142"/>
      <c r="Q195" s="142"/>
      <c r="R195" s="142"/>
      <c r="S195" s="142"/>
      <c r="T195" s="143"/>
      <c r="AT195" s="140" t="s">
        <v>179</v>
      </c>
      <c r="AU195" s="140" t="s">
        <v>78</v>
      </c>
      <c r="AV195" s="14" t="s">
        <v>78</v>
      </c>
      <c r="AW195" s="14" t="s">
        <v>30</v>
      </c>
      <c r="AX195" s="14" t="s">
        <v>68</v>
      </c>
      <c r="AY195" s="140" t="s">
        <v>168</v>
      </c>
    </row>
    <row r="196" spans="1:51" s="14" customFormat="1" ht="12">
      <c r="A196" s="311"/>
      <c r="B196" s="312"/>
      <c r="C196" s="311"/>
      <c r="D196" s="308" t="s">
        <v>179</v>
      </c>
      <c r="E196" s="313" t="s">
        <v>3</v>
      </c>
      <c r="F196" s="314" t="s">
        <v>3329</v>
      </c>
      <c r="G196" s="311"/>
      <c r="H196" s="315">
        <v>16.2</v>
      </c>
      <c r="I196" s="268"/>
      <c r="J196" s="311"/>
      <c r="K196" s="311"/>
      <c r="L196" s="139"/>
      <c r="M196" s="141"/>
      <c r="N196" s="142"/>
      <c r="O196" s="142"/>
      <c r="P196" s="142"/>
      <c r="Q196" s="142"/>
      <c r="R196" s="142"/>
      <c r="S196" s="142"/>
      <c r="T196" s="143"/>
      <c r="AT196" s="140" t="s">
        <v>179</v>
      </c>
      <c r="AU196" s="140" t="s">
        <v>78</v>
      </c>
      <c r="AV196" s="14" t="s">
        <v>78</v>
      </c>
      <c r="AW196" s="14" t="s">
        <v>30</v>
      </c>
      <c r="AX196" s="14" t="s">
        <v>68</v>
      </c>
      <c r="AY196" s="140" t="s">
        <v>168</v>
      </c>
    </row>
    <row r="197" spans="1:51" s="15" customFormat="1" ht="12">
      <c r="A197" s="316"/>
      <c r="B197" s="317"/>
      <c r="C197" s="316"/>
      <c r="D197" s="308" t="s">
        <v>179</v>
      </c>
      <c r="E197" s="318" t="s">
        <v>3</v>
      </c>
      <c r="F197" s="319" t="s">
        <v>186</v>
      </c>
      <c r="G197" s="316"/>
      <c r="H197" s="320">
        <v>27.6</v>
      </c>
      <c r="I197" s="269"/>
      <c r="J197" s="316"/>
      <c r="K197" s="316"/>
      <c r="L197" s="144"/>
      <c r="M197" s="146"/>
      <c r="N197" s="147"/>
      <c r="O197" s="147"/>
      <c r="P197" s="147"/>
      <c r="Q197" s="147"/>
      <c r="R197" s="147"/>
      <c r="S197" s="147"/>
      <c r="T197" s="148"/>
      <c r="AT197" s="145" t="s">
        <v>179</v>
      </c>
      <c r="AU197" s="145" t="s">
        <v>78</v>
      </c>
      <c r="AV197" s="15" t="s">
        <v>175</v>
      </c>
      <c r="AW197" s="15" t="s">
        <v>30</v>
      </c>
      <c r="AX197" s="15" t="s">
        <v>76</v>
      </c>
      <c r="AY197" s="145" t="s">
        <v>168</v>
      </c>
    </row>
    <row r="198" spans="1:65" s="2" customFormat="1" ht="24.2" customHeight="1">
      <c r="A198" s="273"/>
      <c r="B198" s="276"/>
      <c r="C198" s="298" t="s">
        <v>8</v>
      </c>
      <c r="D198" s="298" t="s">
        <v>170</v>
      </c>
      <c r="E198" s="299" t="s">
        <v>1456</v>
      </c>
      <c r="F198" s="300" t="s">
        <v>1457</v>
      </c>
      <c r="G198" s="301" t="s">
        <v>263</v>
      </c>
      <c r="H198" s="302">
        <v>27.6</v>
      </c>
      <c r="I198" s="266"/>
      <c r="J198" s="303">
        <f>ROUND(I198*H198,2)</f>
        <v>0</v>
      </c>
      <c r="K198" s="300" t="s">
        <v>174</v>
      </c>
      <c r="L198" s="32"/>
      <c r="M198" s="126" t="s">
        <v>3</v>
      </c>
      <c r="N198" s="127" t="s">
        <v>39</v>
      </c>
      <c r="O198" s="128">
        <v>0.04</v>
      </c>
      <c r="P198" s="128">
        <f>O198*H198</f>
        <v>1.104</v>
      </c>
      <c r="Q198" s="128">
        <v>0.0001</v>
      </c>
      <c r="R198" s="128">
        <f>Q198*H198</f>
        <v>0.0027600000000000003</v>
      </c>
      <c r="S198" s="128">
        <v>0</v>
      </c>
      <c r="T198" s="129">
        <f>S198*H198</f>
        <v>0</v>
      </c>
      <c r="U198" s="31"/>
      <c r="V198" s="31"/>
      <c r="W198" s="31"/>
      <c r="X198" s="31"/>
      <c r="Y198" s="31"/>
      <c r="Z198" s="31"/>
      <c r="AA198" s="31"/>
      <c r="AB198" s="31"/>
      <c r="AC198" s="31"/>
      <c r="AD198" s="31"/>
      <c r="AE198" s="31"/>
      <c r="AR198" s="130" t="s">
        <v>323</v>
      </c>
      <c r="AT198" s="130" t="s">
        <v>170</v>
      </c>
      <c r="AU198" s="130" t="s">
        <v>78</v>
      </c>
      <c r="AY198" s="19" t="s">
        <v>168</v>
      </c>
      <c r="BE198" s="131">
        <f>IF(N198="základní",J198,0)</f>
        <v>0</v>
      </c>
      <c r="BF198" s="131">
        <f>IF(N198="snížená",J198,0)</f>
        <v>0</v>
      </c>
      <c r="BG198" s="131">
        <f>IF(N198="zákl. přenesená",J198,0)</f>
        <v>0</v>
      </c>
      <c r="BH198" s="131">
        <f>IF(N198="sníž. přenesená",J198,0)</f>
        <v>0</v>
      </c>
      <c r="BI198" s="131">
        <f>IF(N198="nulová",J198,0)</f>
        <v>0</v>
      </c>
      <c r="BJ198" s="19" t="s">
        <v>76</v>
      </c>
      <c r="BK198" s="131">
        <f>ROUND(I198*H198,2)</f>
        <v>0</v>
      </c>
      <c r="BL198" s="19" t="s">
        <v>323</v>
      </c>
      <c r="BM198" s="130" t="s">
        <v>3370</v>
      </c>
    </row>
    <row r="199" spans="1:47" s="2" customFormat="1" ht="12">
      <c r="A199" s="273"/>
      <c r="B199" s="276"/>
      <c r="C199" s="273"/>
      <c r="D199" s="304" t="s">
        <v>177</v>
      </c>
      <c r="E199" s="273"/>
      <c r="F199" s="305" t="s">
        <v>1459</v>
      </c>
      <c r="G199" s="273"/>
      <c r="H199" s="273"/>
      <c r="I199" s="263"/>
      <c r="J199" s="273"/>
      <c r="K199" s="273"/>
      <c r="L199" s="32"/>
      <c r="M199" s="132"/>
      <c r="N199" s="133"/>
      <c r="O199" s="50"/>
      <c r="P199" s="50"/>
      <c r="Q199" s="50"/>
      <c r="R199" s="50"/>
      <c r="S199" s="50"/>
      <c r="T199" s="51"/>
      <c r="U199" s="31"/>
      <c r="V199" s="31"/>
      <c r="W199" s="31"/>
      <c r="X199" s="31"/>
      <c r="Y199" s="31"/>
      <c r="Z199" s="31"/>
      <c r="AA199" s="31"/>
      <c r="AB199" s="31"/>
      <c r="AC199" s="31"/>
      <c r="AD199" s="31"/>
      <c r="AE199" s="31"/>
      <c r="AT199" s="19" t="s">
        <v>177</v>
      </c>
      <c r="AU199" s="19" t="s">
        <v>78</v>
      </c>
    </row>
    <row r="200" spans="1:65" s="2" customFormat="1" ht="24.2" customHeight="1">
      <c r="A200" s="273"/>
      <c r="B200" s="276"/>
      <c r="C200" s="298" t="s">
        <v>361</v>
      </c>
      <c r="D200" s="298" t="s">
        <v>170</v>
      </c>
      <c r="E200" s="299" t="s">
        <v>1560</v>
      </c>
      <c r="F200" s="300" t="s">
        <v>1561</v>
      </c>
      <c r="G200" s="301" t="s">
        <v>824</v>
      </c>
      <c r="H200" s="302">
        <v>346.832</v>
      </c>
      <c r="I200" s="266"/>
      <c r="J200" s="303">
        <f>ROUND(I200*H200,2)</f>
        <v>0</v>
      </c>
      <c r="K200" s="300" t="s">
        <v>174</v>
      </c>
      <c r="L200" s="32"/>
      <c r="M200" s="126" t="s">
        <v>3</v>
      </c>
      <c r="N200" s="127" t="s">
        <v>39</v>
      </c>
      <c r="O200" s="128">
        <v>0</v>
      </c>
      <c r="P200" s="128">
        <f>O200*H200</f>
        <v>0</v>
      </c>
      <c r="Q200" s="128">
        <v>0</v>
      </c>
      <c r="R200" s="128">
        <f>Q200*H200</f>
        <v>0</v>
      </c>
      <c r="S200" s="128">
        <v>0</v>
      </c>
      <c r="T200" s="129">
        <f>S200*H200</f>
        <v>0</v>
      </c>
      <c r="U200" s="31"/>
      <c r="V200" s="31"/>
      <c r="W200" s="31"/>
      <c r="X200" s="31"/>
      <c r="Y200" s="31"/>
      <c r="Z200" s="31"/>
      <c r="AA200" s="31"/>
      <c r="AB200" s="31"/>
      <c r="AC200" s="31"/>
      <c r="AD200" s="31"/>
      <c r="AE200" s="31"/>
      <c r="AR200" s="130" t="s">
        <v>323</v>
      </c>
      <c r="AT200" s="130" t="s">
        <v>170</v>
      </c>
      <c r="AU200" s="130" t="s">
        <v>78</v>
      </c>
      <c r="AY200" s="19" t="s">
        <v>168</v>
      </c>
      <c r="BE200" s="131">
        <f>IF(N200="základní",J200,0)</f>
        <v>0</v>
      </c>
      <c r="BF200" s="131">
        <f>IF(N200="snížená",J200,0)</f>
        <v>0</v>
      </c>
      <c r="BG200" s="131">
        <f>IF(N200="zákl. přenesená",J200,0)</f>
        <v>0</v>
      </c>
      <c r="BH200" s="131">
        <f>IF(N200="sníž. přenesená",J200,0)</f>
        <v>0</v>
      </c>
      <c r="BI200" s="131">
        <f>IF(N200="nulová",J200,0)</f>
        <v>0</v>
      </c>
      <c r="BJ200" s="19" t="s">
        <v>76</v>
      </c>
      <c r="BK200" s="131">
        <f>ROUND(I200*H200,2)</f>
        <v>0</v>
      </c>
      <c r="BL200" s="19" t="s">
        <v>323</v>
      </c>
      <c r="BM200" s="130" t="s">
        <v>3371</v>
      </c>
    </row>
    <row r="201" spans="1:47" s="2" customFormat="1" ht="12">
      <c r="A201" s="273"/>
      <c r="B201" s="276"/>
      <c r="C201" s="273"/>
      <c r="D201" s="304" t="s">
        <v>177</v>
      </c>
      <c r="E201" s="273"/>
      <c r="F201" s="305" t="s">
        <v>1563</v>
      </c>
      <c r="G201" s="273"/>
      <c r="H201" s="273"/>
      <c r="I201" s="263"/>
      <c r="J201" s="273"/>
      <c r="K201" s="273"/>
      <c r="L201" s="32"/>
      <c r="M201" s="132"/>
      <c r="N201" s="133"/>
      <c r="O201" s="50"/>
      <c r="P201" s="50"/>
      <c r="Q201" s="50"/>
      <c r="R201" s="50"/>
      <c r="S201" s="50"/>
      <c r="T201" s="51"/>
      <c r="U201" s="31"/>
      <c r="V201" s="31"/>
      <c r="W201" s="31"/>
      <c r="X201" s="31"/>
      <c r="Y201" s="31"/>
      <c r="Z201" s="31"/>
      <c r="AA201" s="31"/>
      <c r="AB201" s="31"/>
      <c r="AC201" s="31"/>
      <c r="AD201" s="31"/>
      <c r="AE201" s="31"/>
      <c r="AT201" s="19" t="s">
        <v>177</v>
      </c>
      <c r="AU201" s="19" t="s">
        <v>78</v>
      </c>
    </row>
    <row r="202" spans="1:63" s="12" customFormat="1" ht="22.9" customHeight="1">
      <c r="A202" s="291"/>
      <c r="B202" s="292"/>
      <c r="C202" s="291"/>
      <c r="D202" s="293" t="s">
        <v>67</v>
      </c>
      <c r="E202" s="296" t="s">
        <v>1671</v>
      </c>
      <c r="F202" s="296" t="s">
        <v>1672</v>
      </c>
      <c r="G202" s="291"/>
      <c r="H202" s="291"/>
      <c r="I202" s="271"/>
      <c r="J202" s="297">
        <f>BK202</f>
        <v>0</v>
      </c>
      <c r="K202" s="291"/>
      <c r="L202" s="118"/>
      <c r="M202" s="120"/>
      <c r="N202" s="121"/>
      <c r="O202" s="121"/>
      <c r="P202" s="122">
        <f>SUM(P203:P206)</f>
        <v>0</v>
      </c>
      <c r="Q202" s="121"/>
      <c r="R202" s="122">
        <f>SUM(R203:R206)</f>
        <v>0</v>
      </c>
      <c r="S202" s="121"/>
      <c r="T202" s="123">
        <f>SUM(T203:T206)</f>
        <v>0</v>
      </c>
      <c r="AR202" s="119" t="s">
        <v>78</v>
      </c>
      <c r="AT202" s="124" t="s">
        <v>67</v>
      </c>
      <c r="AU202" s="124" t="s">
        <v>76</v>
      </c>
      <c r="AY202" s="119" t="s">
        <v>168</v>
      </c>
      <c r="BK202" s="125">
        <f>SUM(BK203:BK206)</f>
        <v>0</v>
      </c>
    </row>
    <row r="203" spans="1:65" s="2" customFormat="1" ht="128.65" customHeight="1">
      <c r="A203" s="273"/>
      <c r="B203" s="276"/>
      <c r="C203" s="298" t="s">
        <v>366</v>
      </c>
      <c r="D203" s="298" t="s">
        <v>170</v>
      </c>
      <c r="E203" s="299" t="s">
        <v>1693</v>
      </c>
      <c r="F203" s="300" t="s">
        <v>1729</v>
      </c>
      <c r="G203" s="301" t="s">
        <v>326</v>
      </c>
      <c r="H203" s="302">
        <v>1</v>
      </c>
      <c r="I203" s="266"/>
      <c r="J203" s="303">
        <f>ROUND(I203*H203,2)</f>
        <v>0</v>
      </c>
      <c r="K203" s="300" t="s">
        <v>3</v>
      </c>
      <c r="L203" s="32"/>
      <c r="M203" s="126" t="s">
        <v>3</v>
      </c>
      <c r="N203" s="127" t="s">
        <v>39</v>
      </c>
      <c r="O203" s="128">
        <v>0</v>
      </c>
      <c r="P203" s="128">
        <f>O203*H203</f>
        <v>0</v>
      </c>
      <c r="Q203" s="128">
        <v>0</v>
      </c>
      <c r="R203" s="128">
        <f>Q203*H203</f>
        <v>0</v>
      </c>
      <c r="S203" s="128">
        <v>0</v>
      </c>
      <c r="T203" s="129">
        <f>S203*H203</f>
        <v>0</v>
      </c>
      <c r="U203" s="31"/>
      <c r="V203" s="31"/>
      <c r="W203" s="31"/>
      <c r="X203" s="31"/>
      <c r="Y203" s="31"/>
      <c r="Z203" s="31"/>
      <c r="AA203" s="31"/>
      <c r="AB203" s="31"/>
      <c r="AC203" s="31"/>
      <c r="AD203" s="31"/>
      <c r="AE203" s="31"/>
      <c r="AR203" s="130" t="s">
        <v>323</v>
      </c>
      <c r="AT203" s="130" t="s">
        <v>170</v>
      </c>
      <c r="AU203" s="130" t="s">
        <v>78</v>
      </c>
      <c r="AY203" s="19" t="s">
        <v>168</v>
      </c>
      <c r="BE203" s="131">
        <f>IF(N203="základní",J203,0)</f>
        <v>0</v>
      </c>
      <c r="BF203" s="131">
        <f>IF(N203="snížená",J203,0)</f>
        <v>0</v>
      </c>
      <c r="BG203" s="131">
        <f>IF(N203="zákl. přenesená",J203,0)</f>
        <v>0</v>
      </c>
      <c r="BH203" s="131">
        <f>IF(N203="sníž. přenesená",J203,0)</f>
        <v>0</v>
      </c>
      <c r="BI203" s="131">
        <f>IF(N203="nulová",J203,0)</f>
        <v>0</v>
      </c>
      <c r="BJ203" s="19" t="s">
        <v>76</v>
      </c>
      <c r="BK203" s="131">
        <f>ROUND(I203*H203,2)</f>
        <v>0</v>
      </c>
      <c r="BL203" s="19" t="s">
        <v>323</v>
      </c>
      <c r="BM203" s="130" t="s">
        <v>3372</v>
      </c>
    </row>
    <row r="204" spans="1:51" s="14" customFormat="1" ht="12">
      <c r="A204" s="311"/>
      <c r="B204" s="312"/>
      <c r="C204" s="311"/>
      <c r="D204" s="308" t="s">
        <v>179</v>
      </c>
      <c r="E204" s="313" t="s">
        <v>3</v>
      </c>
      <c r="F204" s="314" t="s">
        <v>3229</v>
      </c>
      <c r="G204" s="311"/>
      <c r="H204" s="315">
        <v>1</v>
      </c>
      <c r="I204" s="268"/>
      <c r="J204" s="311"/>
      <c r="K204" s="311"/>
      <c r="L204" s="139"/>
      <c r="M204" s="141"/>
      <c r="N204" s="142"/>
      <c r="O204" s="142"/>
      <c r="P204" s="142"/>
      <c r="Q204" s="142"/>
      <c r="R204" s="142"/>
      <c r="S204" s="142"/>
      <c r="T204" s="143"/>
      <c r="AT204" s="140" t="s">
        <v>179</v>
      </c>
      <c r="AU204" s="140" t="s">
        <v>78</v>
      </c>
      <c r="AV204" s="14" t="s">
        <v>78</v>
      </c>
      <c r="AW204" s="14" t="s">
        <v>30</v>
      </c>
      <c r="AX204" s="14" t="s">
        <v>76</v>
      </c>
      <c r="AY204" s="140" t="s">
        <v>168</v>
      </c>
    </row>
    <row r="205" spans="1:65" s="2" customFormat="1" ht="24.2" customHeight="1">
      <c r="A205" s="273"/>
      <c r="B205" s="276"/>
      <c r="C205" s="298" t="s">
        <v>382</v>
      </c>
      <c r="D205" s="298" t="s">
        <v>170</v>
      </c>
      <c r="E205" s="299" t="s">
        <v>1748</v>
      </c>
      <c r="F205" s="300" t="s">
        <v>1749</v>
      </c>
      <c r="G205" s="301" t="s">
        <v>824</v>
      </c>
      <c r="H205" s="302">
        <v>103.5</v>
      </c>
      <c r="I205" s="266"/>
      <c r="J205" s="303">
        <f>ROUND(I205*H205,2)</f>
        <v>0</v>
      </c>
      <c r="K205" s="300" t="s">
        <v>174</v>
      </c>
      <c r="L205" s="32"/>
      <c r="M205" s="126" t="s">
        <v>3</v>
      </c>
      <c r="N205" s="127" t="s">
        <v>39</v>
      </c>
      <c r="O205" s="128">
        <v>0</v>
      </c>
      <c r="P205" s="128">
        <f>O205*H205</f>
        <v>0</v>
      </c>
      <c r="Q205" s="128">
        <v>0</v>
      </c>
      <c r="R205" s="128">
        <f>Q205*H205</f>
        <v>0</v>
      </c>
      <c r="S205" s="128">
        <v>0</v>
      </c>
      <c r="T205" s="129">
        <f>S205*H205</f>
        <v>0</v>
      </c>
      <c r="U205" s="31"/>
      <c r="V205" s="31"/>
      <c r="W205" s="31"/>
      <c r="X205" s="31"/>
      <c r="Y205" s="31"/>
      <c r="Z205" s="31"/>
      <c r="AA205" s="31"/>
      <c r="AB205" s="31"/>
      <c r="AC205" s="31"/>
      <c r="AD205" s="31"/>
      <c r="AE205" s="31"/>
      <c r="AR205" s="130" t="s">
        <v>323</v>
      </c>
      <c r="AT205" s="130" t="s">
        <v>170</v>
      </c>
      <c r="AU205" s="130" t="s">
        <v>78</v>
      </c>
      <c r="AY205" s="19" t="s">
        <v>168</v>
      </c>
      <c r="BE205" s="131">
        <f>IF(N205="základní",J205,0)</f>
        <v>0</v>
      </c>
      <c r="BF205" s="131">
        <f>IF(N205="snížená",J205,0)</f>
        <v>0</v>
      </c>
      <c r="BG205" s="131">
        <f>IF(N205="zákl. přenesená",J205,0)</f>
        <v>0</v>
      </c>
      <c r="BH205" s="131">
        <f>IF(N205="sníž. přenesená",J205,0)</f>
        <v>0</v>
      </c>
      <c r="BI205" s="131">
        <f>IF(N205="nulová",J205,0)</f>
        <v>0</v>
      </c>
      <c r="BJ205" s="19" t="s">
        <v>76</v>
      </c>
      <c r="BK205" s="131">
        <f>ROUND(I205*H205,2)</f>
        <v>0</v>
      </c>
      <c r="BL205" s="19" t="s">
        <v>323</v>
      </c>
      <c r="BM205" s="130" t="s">
        <v>3373</v>
      </c>
    </row>
    <row r="206" spans="1:47" s="2" customFormat="1" ht="12">
      <c r="A206" s="273"/>
      <c r="B206" s="276"/>
      <c r="C206" s="273"/>
      <c r="D206" s="304" t="s">
        <v>177</v>
      </c>
      <c r="E206" s="273"/>
      <c r="F206" s="305" t="s">
        <v>1751</v>
      </c>
      <c r="G206" s="273"/>
      <c r="H206" s="273"/>
      <c r="I206" s="263"/>
      <c r="J206" s="273"/>
      <c r="K206" s="273"/>
      <c r="L206" s="32"/>
      <c r="M206" s="132"/>
      <c r="N206" s="133"/>
      <c r="O206" s="50"/>
      <c r="P206" s="50"/>
      <c r="Q206" s="50"/>
      <c r="R206" s="50"/>
      <c r="S206" s="50"/>
      <c r="T206" s="51"/>
      <c r="U206" s="31"/>
      <c r="V206" s="31"/>
      <c r="W206" s="31"/>
      <c r="X206" s="31"/>
      <c r="Y206" s="31"/>
      <c r="Z206" s="31"/>
      <c r="AA206" s="31"/>
      <c r="AB206" s="31"/>
      <c r="AC206" s="31"/>
      <c r="AD206" s="31"/>
      <c r="AE206" s="31"/>
      <c r="AT206" s="19" t="s">
        <v>177</v>
      </c>
      <c r="AU206" s="19" t="s">
        <v>78</v>
      </c>
    </row>
    <row r="207" spans="1:63" s="12" customFormat="1" ht="22.9" customHeight="1">
      <c r="A207" s="291"/>
      <c r="B207" s="292"/>
      <c r="C207" s="291"/>
      <c r="D207" s="293" t="s">
        <v>67</v>
      </c>
      <c r="E207" s="296" t="s">
        <v>1866</v>
      </c>
      <c r="F207" s="296" t="s">
        <v>1867</v>
      </c>
      <c r="G207" s="291"/>
      <c r="H207" s="291"/>
      <c r="I207" s="271"/>
      <c r="J207" s="297">
        <f>BK207</f>
        <v>0</v>
      </c>
      <c r="K207" s="291"/>
      <c r="L207" s="118"/>
      <c r="M207" s="120"/>
      <c r="N207" s="121"/>
      <c r="O207" s="121"/>
      <c r="P207" s="122">
        <f>SUM(P208:P253)</f>
        <v>21.44133</v>
      </c>
      <c r="Q207" s="121"/>
      <c r="R207" s="122">
        <f>SUM(R208:R253)</f>
        <v>0.1484111</v>
      </c>
      <c r="S207" s="121"/>
      <c r="T207" s="123">
        <f>SUM(T208:T253)</f>
        <v>0.089472</v>
      </c>
      <c r="AR207" s="119" t="s">
        <v>78</v>
      </c>
      <c r="AT207" s="124" t="s">
        <v>67</v>
      </c>
      <c r="AU207" s="124" t="s">
        <v>76</v>
      </c>
      <c r="AY207" s="119" t="s">
        <v>168</v>
      </c>
      <c r="BK207" s="125">
        <f>SUM(BK208:BK253)</f>
        <v>0</v>
      </c>
    </row>
    <row r="208" spans="1:65" s="2" customFormat="1" ht="16.5" customHeight="1">
      <c r="A208" s="273"/>
      <c r="B208" s="276"/>
      <c r="C208" s="298" t="s">
        <v>390</v>
      </c>
      <c r="D208" s="298" t="s">
        <v>170</v>
      </c>
      <c r="E208" s="299" t="s">
        <v>3240</v>
      </c>
      <c r="F208" s="300" t="s">
        <v>3241</v>
      </c>
      <c r="G208" s="301" t="s">
        <v>335</v>
      </c>
      <c r="H208" s="302">
        <v>27.58</v>
      </c>
      <c r="I208" s="266"/>
      <c r="J208" s="303">
        <f>ROUND(I208*H208,2)</f>
        <v>0</v>
      </c>
      <c r="K208" s="300" t="s">
        <v>174</v>
      </c>
      <c r="L208" s="32"/>
      <c r="M208" s="126" t="s">
        <v>3</v>
      </c>
      <c r="N208" s="127" t="s">
        <v>39</v>
      </c>
      <c r="O208" s="128">
        <v>0.035</v>
      </c>
      <c r="P208" s="128">
        <f>O208*H208</f>
        <v>0.9653</v>
      </c>
      <c r="Q208" s="128">
        <v>0</v>
      </c>
      <c r="R208" s="128">
        <f>Q208*H208</f>
        <v>0</v>
      </c>
      <c r="S208" s="128">
        <v>0.0003</v>
      </c>
      <c r="T208" s="129">
        <f>S208*H208</f>
        <v>0.008273999999999998</v>
      </c>
      <c r="U208" s="31"/>
      <c r="V208" s="31"/>
      <c r="W208" s="31"/>
      <c r="X208" s="31"/>
      <c r="Y208" s="31"/>
      <c r="Z208" s="31"/>
      <c r="AA208" s="31"/>
      <c r="AB208" s="31"/>
      <c r="AC208" s="31"/>
      <c r="AD208" s="31"/>
      <c r="AE208" s="31"/>
      <c r="AR208" s="130" t="s">
        <v>323</v>
      </c>
      <c r="AT208" s="130" t="s">
        <v>170</v>
      </c>
      <c r="AU208" s="130" t="s">
        <v>78</v>
      </c>
      <c r="AY208" s="19" t="s">
        <v>168</v>
      </c>
      <c r="BE208" s="131">
        <f>IF(N208="základní",J208,0)</f>
        <v>0</v>
      </c>
      <c r="BF208" s="131">
        <f>IF(N208="snížená",J208,0)</f>
        <v>0</v>
      </c>
      <c r="BG208" s="131">
        <f>IF(N208="zákl. přenesená",J208,0)</f>
        <v>0</v>
      </c>
      <c r="BH208" s="131">
        <f>IF(N208="sníž. přenesená",J208,0)</f>
        <v>0</v>
      </c>
      <c r="BI208" s="131">
        <f>IF(N208="nulová",J208,0)</f>
        <v>0</v>
      </c>
      <c r="BJ208" s="19" t="s">
        <v>76</v>
      </c>
      <c r="BK208" s="131">
        <f>ROUND(I208*H208,2)</f>
        <v>0</v>
      </c>
      <c r="BL208" s="19" t="s">
        <v>323</v>
      </c>
      <c r="BM208" s="130" t="s">
        <v>3374</v>
      </c>
    </row>
    <row r="209" spans="1:47" s="2" customFormat="1" ht="12">
      <c r="A209" s="273"/>
      <c r="B209" s="276"/>
      <c r="C209" s="273"/>
      <c r="D209" s="304" t="s">
        <v>177</v>
      </c>
      <c r="E209" s="273"/>
      <c r="F209" s="305" t="s">
        <v>3243</v>
      </c>
      <c r="G209" s="273"/>
      <c r="H209" s="273"/>
      <c r="I209" s="263"/>
      <c r="J209" s="273"/>
      <c r="K209" s="273"/>
      <c r="L209" s="32"/>
      <c r="M209" s="132"/>
      <c r="N209" s="133"/>
      <c r="O209" s="50"/>
      <c r="P209" s="50"/>
      <c r="Q209" s="50"/>
      <c r="R209" s="50"/>
      <c r="S209" s="50"/>
      <c r="T209" s="51"/>
      <c r="U209" s="31"/>
      <c r="V209" s="31"/>
      <c r="W209" s="31"/>
      <c r="X209" s="31"/>
      <c r="Y209" s="31"/>
      <c r="Z209" s="31"/>
      <c r="AA209" s="31"/>
      <c r="AB209" s="31"/>
      <c r="AC209" s="31"/>
      <c r="AD209" s="31"/>
      <c r="AE209" s="31"/>
      <c r="AT209" s="19" t="s">
        <v>177</v>
      </c>
      <c r="AU209" s="19" t="s">
        <v>78</v>
      </c>
    </row>
    <row r="210" spans="1:51" s="13" customFormat="1" ht="12">
      <c r="A210" s="306"/>
      <c r="B210" s="307"/>
      <c r="C210" s="306"/>
      <c r="D210" s="308" t="s">
        <v>179</v>
      </c>
      <c r="E210" s="309" t="s">
        <v>3</v>
      </c>
      <c r="F210" s="310" t="s">
        <v>1571</v>
      </c>
      <c r="G210" s="306"/>
      <c r="H210" s="309" t="s">
        <v>3</v>
      </c>
      <c r="I210" s="267"/>
      <c r="J210" s="306"/>
      <c r="K210" s="306"/>
      <c r="L210" s="134"/>
      <c r="M210" s="136"/>
      <c r="N210" s="137"/>
      <c r="O210" s="137"/>
      <c r="P210" s="137"/>
      <c r="Q210" s="137"/>
      <c r="R210" s="137"/>
      <c r="S210" s="137"/>
      <c r="T210" s="138"/>
      <c r="AT210" s="135" t="s">
        <v>179</v>
      </c>
      <c r="AU210" s="135" t="s">
        <v>78</v>
      </c>
      <c r="AV210" s="13" t="s">
        <v>76</v>
      </c>
      <c r="AW210" s="13" t="s">
        <v>30</v>
      </c>
      <c r="AX210" s="13" t="s">
        <v>68</v>
      </c>
      <c r="AY210" s="135" t="s">
        <v>168</v>
      </c>
    </row>
    <row r="211" spans="1:51" s="13" customFormat="1" ht="12">
      <c r="A211" s="306"/>
      <c r="B211" s="307"/>
      <c r="C211" s="306"/>
      <c r="D211" s="308" t="s">
        <v>179</v>
      </c>
      <c r="E211" s="309" t="s">
        <v>3</v>
      </c>
      <c r="F211" s="310" t="s">
        <v>3323</v>
      </c>
      <c r="G211" s="306"/>
      <c r="H211" s="309" t="s">
        <v>3</v>
      </c>
      <c r="I211" s="267"/>
      <c r="J211" s="306"/>
      <c r="K211" s="306"/>
      <c r="L211" s="134"/>
      <c r="M211" s="136"/>
      <c r="N211" s="137"/>
      <c r="O211" s="137"/>
      <c r="P211" s="137"/>
      <c r="Q211" s="137"/>
      <c r="R211" s="137"/>
      <c r="S211" s="137"/>
      <c r="T211" s="138"/>
      <c r="AT211" s="135" t="s">
        <v>179</v>
      </c>
      <c r="AU211" s="135" t="s">
        <v>78</v>
      </c>
      <c r="AV211" s="13" t="s">
        <v>76</v>
      </c>
      <c r="AW211" s="13" t="s">
        <v>30</v>
      </c>
      <c r="AX211" s="13" t="s">
        <v>68</v>
      </c>
      <c r="AY211" s="135" t="s">
        <v>168</v>
      </c>
    </row>
    <row r="212" spans="1:51" s="14" customFormat="1" ht="12">
      <c r="A212" s="311"/>
      <c r="B212" s="312"/>
      <c r="C212" s="311"/>
      <c r="D212" s="308" t="s">
        <v>179</v>
      </c>
      <c r="E212" s="313" t="s">
        <v>3</v>
      </c>
      <c r="F212" s="314" t="s">
        <v>3375</v>
      </c>
      <c r="G212" s="311"/>
      <c r="H212" s="315">
        <v>11.9</v>
      </c>
      <c r="I212" s="268"/>
      <c r="J212" s="311"/>
      <c r="K212" s="311"/>
      <c r="L212" s="139"/>
      <c r="M212" s="141"/>
      <c r="N212" s="142"/>
      <c r="O212" s="142"/>
      <c r="P212" s="142"/>
      <c r="Q212" s="142"/>
      <c r="R212" s="142"/>
      <c r="S212" s="142"/>
      <c r="T212" s="143"/>
      <c r="AT212" s="140" t="s">
        <v>179</v>
      </c>
      <c r="AU212" s="140" t="s">
        <v>78</v>
      </c>
      <c r="AV212" s="14" t="s">
        <v>78</v>
      </c>
      <c r="AW212" s="14" t="s">
        <v>30</v>
      </c>
      <c r="AX212" s="14" t="s">
        <v>68</v>
      </c>
      <c r="AY212" s="140" t="s">
        <v>168</v>
      </c>
    </row>
    <row r="213" spans="1:51" s="14" customFormat="1" ht="12">
      <c r="A213" s="311"/>
      <c r="B213" s="312"/>
      <c r="C213" s="311"/>
      <c r="D213" s="308" t="s">
        <v>179</v>
      </c>
      <c r="E213" s="313" t="s">
        <v>3</v>
      </c>
      <c r="F213" s="314" t="s">
        <v>1820</v>
      </c>
      <c r="G213" s="311"/>
      <c r="H213" s="315">
        <v>-0.8</v>
      </c>
      <c r="I213" s="268"/>
      <c r="J213" s="311"/>
      <c r="K213" s="311"/>
      <c r="L213" s="139"/>
      <c r="M213" s="141"/>
      <c r="N213" s="142"/>
      <c r="O213" s="142"/>
      <c r="P213" s="142"/>
      <c r="Q213" s="142"/>
      <c r="R213" s="142"/>
      <c r="S213" s="142"/>
      <c r="T213" s="143"/>
      <c r="AT213" s="140" t="s">
        <v>179</v>
      </c>
      <c r="AU213" s="140" t="s">
        <v>78</v>
      </c>
      <c r="AV213" s="14" t="s">
        <v>78</v>
      </c>
      <c r="AW213" s="14" t="s">
        <v>30</v>
      </c>
      <c r="AX213" s="14" t="s">
        <v>68</v>
      </c>
      <c r="AY213" s="140" t="s">
        <v>168</v>
      </c>
    </row>
    <row r="214" spans="1:51" s="13" customFormat="1" ht="12">
      <c r="A214" s="306"/>
      <c r="B214" s="307"/>
      <c r="C214" s="306"/>
      <c r="D214" s="308" t="s">
        <v>179</v>
      </c>
      <c r="E214" s="309" t="s">
        <v>3</v>
      </c>
      <c r="F214" s="310" t="s">
        <v>3325</v>
      </c>
      <c r="G214" s="306"/>
      <c r="H214" s="309" t="s">
        <v>3</v>
      </c>
      <c r="I214" s="267"/>
      <c r="J214" s="306"/>
      <c r="K214" s="306"/>
      <c r="L214" s="134"/>
      <c r="M214" s="136"/>
      <c r="N214" s="137"/>
      <c r="O214" s="137"/>
      <c r="P214" s="137"/>
      <c r="Q214" s="137"/>
      <c r="R214" s="137"/>
      <c r="S214" s="137"/>
      <c r="T214" s="138"/>
      <c r="AT214" s="135" t="s">
        <v>179</v>
      </c>
      <c r="AU214" s="135" t="s">
        <v>78</v>
      </c>
      <c r="AV214" s="13" t="s">
        <v>76</v>
      </c>
      <c r="AW214" s="13" t="s">
        <v>30</v>
      </c>
      <c r="AX214" s="13" t="s">
        <v>68</v>
      </c>
      <c r="AY214" s="135" t="s">
        <v>168</v>
      </c>
    </row>
    <row r="215" spans="1:51" s="14" customFormat="1" ht="12">
      <c r="A215" s="311"/>
      <c r="B215" s="312"/>
      <c r="C215" s="311"/>
      <c r="D215" s="308" t="s">
        <v>179</v>
      </c>
      <c r="E215" s="313" t="s">
        <v>3</v>
      </c>
      <c r="F215" s="314" t="s">
        <v>3376</v>
      </c>
      <c r="G215" s="311"/>
      <c r="H215" s="315">
        <v>17.58</v>
      </c>
      <c r="I215" s="268"/>
      <c r="J215" s="311"/>
      <c r="K215" s="311"/>
      <c r="L215" s="139"/>
      <c r="M215" s="141"/>
      <c r="N215" s="142"/>
      <c r="O215" s="142"/>
      <c r="P215" s="142"/>
      <c r="Q215" s="142"/>
      <c r="R215" s="142"/>
      <c r="S215" s="142"/>
      <c r="T215" s="143"/>
      <c r="AT215" s="140" t="s">
        <v>179</v>
      </c>
      <c r="AU215" s="140" t="s">
        <v>78</v>
      </c>
      <c r="AV215" s="14" t="s">
        <v>78</v>
      </c>
      <c r="AW215" s="14" t="s">
        <v>30</v>
      </c>
      <c r="AX215" s="14" t="s">
        <v>68</v>
      </c>
      <c r="AY215" s="140" t="s">
        <v>168</v>
      </c>
    </row>
    <row r="216" spans="1:51" s="14" customFormat="1" ht="12">
      <c r="A216" s="311"/>
      <c r="B216" s="312"/>
      <c r="C216" s="311"/>
      <c r="D216" s="308" t="s">
        <v>179</v>
      </c>
      <c r="E216" s="313" t="s">
        <v>3</v>
      </c>
      <c r="F216" s="314" t="s">
        <v>1820</v>
      </c>
      <c r="G216" s="311"/>
      <c r="H216" s="315">
        <v>-0.8</v>
      </c>
      <c r="I216" s="268"/>
      <c r="J216" s="311"/>
      <c r="K216" s="311"/>
      <c r="L216" s="139"/>
      <c r="M216" s="141"/>
      <c r="N216" s="142"/>
      <c r="O216" s="142"/>
      <c r="P216" s="142"/>
      <c r="Q216" s="142"/>
      <c r="R216" s="142"/>
      <c r="S216" s="142"/>
      <c r="T216" s="143"/>
      <c r="AT216" s="140" t="s">
        <v>179</v>
      </c>
      <c r="AU216" s="140" t="s">
        <v>78</v>
      </c>
      <c r="AV216" s="14" t="s">
        <v>78</v>
      </c>
      <c r="AW216" s="14" t="s">
        <v>30</v>
      </c>
      <c r="AX216" s="14" t="s">
        <v>68</v>
      </c>
      <c r="AY216" s="140" t="s">
        <v>168</v>
      </c>
    </row>
    <row r="217" spans="1:51" s="14" customFormat="1" ht="12">
      <c r="A217" s="311"/>
      <c r="B217" s="312"/>
      <c r="C217" s="311"/>
      <c r="D217" s="308" t="s">
        <v>179</v>
      </c>
      <c r="E217" s="313" t="s">
        <v>3</v>
      </c>
      <c r="F217" s="314" t="s">
        <v>3377</v>
      </c>
      <c r="G217" s="311"/>
      <c r="H217" s="315">
        <v>-0.3</v>
      </c>
      <c r="I217" s="268"/>
      <c r="J217" s="311"/>
      <c r="K217" s="311"/>
      <c r="L217" s="139"/>
      <c r="M217" s="141"/>
      <c r="N217" s="142"/>
      <c r="O217" s="142"/>
      <c r="P217" s="142"/>
      <c r="Q217" s="142"/>
      <c r="R217" s="142"/>
      <c r="S217" s="142"/>
      <c r="T217" s="143"/>
      <c r="AT217" s="140" t="s">
        <v>179</v>
      </c>
      <c r="AU217" s="140" t="s">
        <v>78</v>
      </c>
      <c r="AV217" s="14" t="s">
        <v>78</v>
      </c>
      <c r="AW217" s="14" t="s">
        <v>30</v>
      </c>
      <c r="AX217" s="14" t="s">
        <v>68</v>
      </c>
      <c r="AY217" s="140" t="s">
        <v>168</v>
      </c>
    </row>
    <row r="218" spans="1:51" s="15" customFormat="1" ht="12">
      <c r="A218" s="316"/>
      <c r="B218" s="317"/>
      <c r="C218" s="316"/>
      <c r="D218" s="308" t="s">
        <v>179</v>
      </c>
      <c r="E218" s="318" t="s">
        <v>3</v>
      </c>
      <c r="F218" s="319" t="s">
        <v>186</v>
      </c>
      <c r="G218" s="316"/>
      <c r="H218" s="320">
        <v>27.58</v>
      </c>
      <c r="I218" s="269"/>
      <c r="J218" s="316"/>
      <c r="K218" s="316"/>
      <c r="L218" s="144"/>
      <c r="M218" s="146"/>
      <c r="N218" s="147"/>
      <c r="O218" s="147"/>
      <c r="P218" s="147"/>
      <c r="Q218" s="147"/>
      <c r="R218" s="147"/>
      <c r="S218" s="147"/>
      <c r="T218" s="148"/>
      <c r="AT218" s="145" t="s">
        <v>179</v>
      </c>
      <c r="AU218" s="145" t="s">
        <v>78</v>
      </c>
      <c r="AV218" s="15" t="s">
        <v>175</v>
      </c>
      <c r="AW218" s="15" t="s">
        <v>30</v>
      </c>
      <c r="AX218" s="15" t="s">
        <v>76</v>
      </c>
      <c r="AY218" s="145" t="s">
        <v>168</v>
      </c>
    </row>
    <row r="219" spans="1:65" s="2" customFormat="1" ht="16.5" customHeight="1">
      <c r="A219" s="273"/>
      <c r="B219" s="276"/>
      <c r="C219" s="298" t="s">
        <v>398</v>
      </c>
      <c r="D219" s="298" t="s">
        <v>170</v>
      </c>
      <c r="E219" s="299" t="s">
        <v>3234</v>
      </c>
      <c r="F219" s="300" t="s">
        <v>3235</v>
      </c>
      <c r="G219" s="301" t="s">
        <v>263</v>
      </c>
      <c r="H219" s="302">
        <v>27.066</v>
      </c>
      <c r="I219" s="266"/>
      <c r="J219" s="303">
        <f>ROUND(I219*H219,2)</f>
        <v>0</v>
      </c>
      <c r="K219" s="300" t="s">
        <v>174</v>
      </c>
      <c r="L219" s="32"/>
      <c r="M219" s="126" t="s">
        <v>3</v>
      </c>
      <c r="N219" s="127" t="s">
        <v>39</v>
      </c>
      <c r="O219" s="128">
        <v>0.255</v>
      </c>
      <c r="P219" s="128">
        <f>O219*H219</f>
        <v>6.9018299999999995</v>
      </c>
      <c r="Q219" s="128">
        <v>0</v>
      </c>
      <c r="R219" s="128">
        <f>Q219*H219</f>
        <v>0</v>
      </c>
      <c r="S219" s="128">
        <v>0.003</v>
      </c>
      <c r="T219" s="129">
        <f>S219*H219</f>
        <v>0.08119799999999999</v>
      </c>
      <c r="U219" s="31"/>
      <c r="V219" s="31"/>
      <c r="W219" s="31"/>
      <c r="X219" s="31"/>
      <c r="Y219" s="31"/>
      <c r="Z219" s="31"/>
      <c r="AA219" s="31"/>
      <c r="AB219" s="31"/>
      <c r="AC219" s="31"/>
      <c r="AD219" s="31"/>
      <c r="AE219" s="31"/>
      <c r="AR219" s="130" t="s">
        <v>323</v>
      </c>
      <c r="AT219" s="130" t="s">
        <v>170</v>
      </c>
      <c r="AU219" s="130" t="s">
        <v>78</v>
      </c>
      <c r="AY219" s="19" t="s">
        <v>168</v>
      </c>
      <c r="BE219" s="131">
        <f>IF(N219="základní",J219,0)</f>
        <v>0</v>
      </c>
      <c r="BF219" s="131">
        <f>IF(N219="snížená",J219,0)</f>
        <v>0</v>
      </c>
      <c r="BG219" s="131">
        <f>IF(N219="zákl. přenesená",J219,0)</f>
        <v>0</v>
      </c>
      <c r="BH219" s="131">
        <f>IF(N219="sníž. přenesená",J219,0)</f>
        <v>0</v>
      </c>
      <c r="BI219" s="131">
        <f>IF(N219="nulová",J219,0)</f>
        <v>0</v>
      </c>
      <c r="BJ219" s="19" t="s">
        <v>76</v>
      </c>
      <c r="BK219" s="131">
        <f>ROUND(I219*H219,2)</f>
        <v>0</v>
      </c>
      <c r="BL219" s="19" t="s">
        <v>323</v>
      </c>
      <c r="BM219" s="130" t="s">
        <v>3378</v>
      </c>
    </row>
    <row r="220" spans="1:47" s="2" customFormat="1" ht="12">
      <c r="A220" s="273"/>
      <c r="B220" s="276"/>
      <c r="C220" s="273"/>
      <c r="D220" s="304" t="s">
        <v>177</v>
      </c>
      <c r="E220" s="273"/>
      <c r="F220" s="305" t="s">
        <v>3237</v>
      </c>
      <c r="G220" s="273"/>
      <c r="H220" s="273"/>
      <c r="I220" s="263"/>
      <c r="J220" s="273"/>
      <c r="K220" s="273"/>
      <c r="L220" s="32"/>
      <c r="M220" s="132"/>
      <c r="N220" s="133"/>
      <c r="O220" s="50"/>
      <c r="P220" s="50"/>
      <c r="Q220" s="50"/>
      <c r="R220" s="50"/>
      <c r="S220" s="50"/>
      <c r="T220" s="51"/>
      <c r="U220" s="31"/>
      <c r="V220" s="31"/>
      <c r="W220" s="31"/>
      <c r="X220" s="31"/>
      <c r="Y220" s="31"/>
      <c r="Z220" s="31"/>
      <c r="AA220" s="31"/>
      <c r="AB220" s="31"/>
      <c r="AC220" s="31"/>
      <c r="AD220" s="31"/>
      <c r="AE220" s="31"/>
      <c r="AT220" s="19" t="s">
        <v>177</v>
      </c>
      <c r="AU220" s="19" t="s">
        <v>78</v>
      </c>
    </row>
    <row r="221" spans="1:51" s="13" customFormat="1" ht="12">
      <c r="A221" s="306"/>
      <c r="B221" s="307"/>
      <c r="C221" s="306"/>
      <c r="D221" s="308" t="s">
        <v>179</v>
      </c>
      <c r="E221" s="309" t="s">
        <v>3</v>
      </c>
      <c r="F221" s="310" t="s">
        <v>1571</v>
      </c>
      <c r="G221" s="306"/>
      <c r="H221" s="309" t="s">
        <v>3</v>
      </c>
      <c r="I221" s="267"/>
      <c r="J221" s="306"/>
      <c r="K221" s="306"/>
      <c r="L221" s="134"/>
      <c r="M221" s="136"/>
      <c r="N221" s="137"/>
      <c r="O221" s="137"/>
      <c r="P221" s="137"/>
      <c r="Q221" s="137"/>
      <c r="R221" s="137"/>
      <c r="S221" s="137"/>
      <c r="T221" s="138"/>
      <c r="AT221" s="135" t="s">
        <v>179</v>
      </c>
      <c r="AU221" s="135" t="s">
        <v>78</v>
      </c>
      <c r="AV221" s="13" t="s">
        <v>76</v>
      </c>
      <c r="AW221" s="13" t="s">
        <v>30</v>
      </c>
      <c r="AX221" s="13" t="s">
        <v>68</v>
      </c>
      <c r="AY221" s="135" t="s">
        <v>168</v>
      </c>
    </row>
    <row r="222" spans="1:51" s="13" customFormat="1" ht="12">
      <c r="A222" s="306"/>
      <c r="B222" s="307"/>
      <c r="C222" s="306"/>
      <c r="D222" s="308" t="s">
        <v>179</v>
      </c>
      <c r="E222" s="309" t="s">
        <v>3</v>
      </c>
      <c r="F222" s="310" t="s">
        <v>3379</v>
      </c>
      <c r="G222" s="306"/>
      <c r="H222" s="309" t="s">
        <v>3</v>
      </c>
      <c r="I222" s="267"/>
      <c r="J222" s="306"/>
      <c r="K222" s="306"/>
      <c r="L222" s="134"/>
      <c r="M222" s="136"/>
      <c r="N222" s="137"/>
      <c r="O222" s="137"/>
      <c r="P222" s="137"/>
      <c r="Q222" s="137"/>
      <c r="R222" s="137"/>
      <c r="S222" s="137"/>
      <c r="T222" s="138"/>
      <c r="AT222" s="135" t="s">
        <v>179</v>
      </c>
      <c r="AU222" s="135" t="s">
        <v>78</v>
      </c>
      <c r="AV222" s="13" t="s">
        <v>76</v>
      </c>
      <c r="AW222" s="13" t="s">
        <v>30</v>
      </c>
      <c r="AX222" s="13" t="s">
        <v>68</v>
      </c>
      <c r="AY222" s="135" t="s">
        <v>168</v>
      </c>
    </row>
    <row r="223" spans="1:51" s="14" customFormat="1" ht="12">
      <c r="A223" s="311"/>
      <c r="B223" s="312"/>
      <c r="C223" s="311"/>
      <c r="D223" s="308" t="s">
        <v>179</v>
      </c>
      <c r="E223" s="313" t="s">
        <v>3</v>
      </c>
      <c r="F223" s="314" t="s">
        <v>3380</v>
      </c>
      <c r="G223" s="311"/>
      <c r="H223" s="315">
        <v>8.606</v>
      </c>
      <c r="I223" s="268"/>
      <c r="J223" s="311"/>
      <c r="K223" s="311"/>
      <c r="L223" s="139"/>
      <c r="M223" s="141"/>
      <c r="N223" s="142"/>
      <c r="O223" s="142"/>
      <c r="P223" s="142"/>
      <c r="Q223" s="142"/>
      <c r="R223" s="142"/>
      <c r="S223" s="142"/>
      <c r="T223" s="143"/>
      <c r="AT223" s="140" t="s">
        <v>179</v>
      </c>
      <c r="AU223" s="140" t="s">
        <v>78</v>
      </c>
      <c r="AV223" s="14" t="s">
        <v>78</v>
      </c>
      <c r="AW223" s="14" t="s">
        <v>30</v>
      </c>
      <c r="AX223" s="14" t="s">
        <v>68</v>
      </c>
      <c r="AY223" s="140" t="s">
        <v>168</v>
      </c>
    </row>
    <row r="224" spans="1:51" s="13" customFormat="1" ht="12">
      <c r="A224" s="306"/>
      <c r="B224" s="307"/>
      <c r="C224" s="306"/>
      <c r="D224" s="308" t="s">
        <v>179</v>
      </c>
      <c r="E224" s="309" t="s">
        <v>3</v>
      </c>
      <c r="F224" s="310" t="s">
        <v>3381</v>
      </c>
      <c r="G224" s="306"/>
      <c r="H224" s="309" t="s">
        <v>3</v>
      </c>
      <c r="I224" s="267"/>
      <c r="J224" s="306"/>
      <c r="K224" s="306"/>
      <c r="L224" s="134"/>
      <c r="M224" s="136"/>
      <c r="N224" s="137"/>
      <c r="O224" s="137"/>
      <c r="P224" s="137"/>
      <c r="Q224" s="137"/>
      <c r="R224" s="137"/>
      <c r="S224" s="137"/>
      <c r="T224" s="138"/>
      <c r="AT224" s="135" t="s">
        <v>179</v>
      </c>
      <c r="AU224" s="135" t="s">
        <v>78</v>
      </c>
      <c r="AV224" s="13" t="s">
        <v>76</v>
      </c>
      <c r="AW224" s="13" t="s">
        <v>30</v>
      </c>
      <c r="AX224" s="13" t="s">
        <v>68</v>
      </c>
      <c r="AY224" s="135" t="s">
        <v>168</v>
      </c>
    </row>
    <row r="225" spans="1:51" s="14" customFormat="1" ht="12">
      <c r="A225" s="311"/>
      <c r="B225" s="312"/>
      <c r="C225" s="311"/>
      <c r="D225" s="308" t="s">
        <v>179</v>
      </c>
      <c r="E225" s="313" t="s">
        <v>3</v>
      </c>
      <c r="F225" s="314" t="s">
        <v>3382</v>
      </c>
      <c r="G225" s="311"/>
      <c r="H225" s="315">
        <v>18.46</v>
      </c>
      <c r="I225" s="268"/>
      <c r="J225" s="311"/>
      <c r="K225" s="311"/>
      <c r="L225" s="139"/>
      <c r="M225" s="141"/>
      <c r="N225" s="142"/>
      <c r="O225" s="142"/>
      <c r="P225" s="142"/>
      <c r="Q225" s="142"/>
      <c r="R225" s="142"/>
      <c r="S225" s="142"/>
      <c r="T225" s="143"/>
      <c r="AT225" s="140" t="s">
        <v>179</v>
      </c>
      <c r="AU225" s="140" t="s">
        <v>78</v>
      </c>
      <c r="AV225" s="14" t="s">
        <v>78</v>
      </c>
      <c r="AW225" s="14" t="s">
        <v>30</v>
      </c>
      <c r="AX225" s="14" t="s">
        <v>68</v>
      </c>
      <c r="AY225" s="140" t="s">
        <v>168</v>
      </c>
    </row>
    <row r="226" spans="1:51" s="15" customFormat="1" ht="12">
      <c r="A226" s="316"/>
      <c r="B226" s="317"/>
      <c r="C226" s="316"/>
      <c r="D226" s="308" t="s">
        <v>179</v>
      </c>
      <c r="E226" s="318" t="s">
        <v>3</v>
      </c>
      <c r="F226" s="319" t="s">
        <v>186</v>
      </c>
      <c r="G226" s="316"/>
      <c r="H226" s="320">
        <v>27.066</v>
      </c>
      <c r="I226" s="269"/>
      <c r="J226" s="316"/>
      <c r="K226" s="316"/>
      <c r="L226" s="144"/>
      <c r="M226" s="146"/>
      <c r="N226" s="147"/>
      <c r="O226" s="147"/>
      <c r="P226" s="147"/>
      <c r="Q226" s="147"/>
      <c r="R226" s="147"/>
      <c r="S226" s="147"/>
      <c r="T226" s="148"/>
      <c r="AT226" s="145" t="s">
        <v>179</v>
      </c>
      <c r="AU226" s="145" t="s">
        <v>78</v>
      </c>
      <c r="AV226" s="15" t="s">
        <v>175</v>
      </c>
      <c r="AW226" s="15" t="s">
        <v>30</v>
      </c>
      <c r="AX226" s="15" t="s">
        <v>76</v>
      </c>
      <c r="AY226" s="145" t="s">
        <v>168</v>
      </c>
    </row>
    <row r="227" spans="1:65" s="2" customFormat="1" ht="16.5" customHeight="1">
      <c r="A227" s="273"/>
      <c r="B227" s="276"/>
      <c r="C227" s="298" t="s">
        <v>406</v>
      </c>
      <c r="D227" s="298" t="s">
        <v>170</v>
      </c>
      <c r="E227" s="299" t="s">
        <v>1869</v>
      </c>
      <c r="F227" s="300" t="s">
        <v>1870</v>
      </c>
      <c r="G227" s="301" t="s">
        <v>263</v>
      </c>
      <c r="H227" s="302">
        <v>27.6</v>
      </c>
      <c r="I227" s="266"/>
      <c r="J227" s="303">
        <f>ROUND(I227*H227,2)</f>
        <v>0</v>
      </c>
      <c r="K227" s="300" t="s">
        <v>174</v>
      </c>
      <c r="L227" s="32"/>
      <c r="M227" s="126" t="s">
        <v>3</v>
      </c>
      <c r="N227" s="127" t="s">
        <v>39</v>
      </c>
      <c r="O227" s="128">
        <v>0.024</v>
      </c>
      <c r="P227" s="128">
        <f>O227*H227</f>
        <v>0.6624000000000001</v>
      </c>
      <c r="Q227" s="128">
        <v>0</v>
      </c>
      <c r="R227" s="128">
        <f>Q227*H227</f>
        <v>0</v>
      </c>
      <c r="S227" s="128">
        <v>0</v>
      </c>
      <c r="T227" s="129">
        <f>S227*H227</f>
        <v>0</v>
      </c>
      <c r="U227" s="31"/>
      <c r="V227" s="31"/>
      <c r="W227" s="31"/>
      <c r="X227" s="31"/>
      <c r="Y227" s="31"/>
      <c r="Z227" s="31"/>
      <c r="AA227" s="31"/>
      <c r="AB227" s="31"/>
      <c r="AC227" s="31"/>
      <c r="AD227" s="31"/>
      <c r="AE227" s="31"/>
      <c r="AR227" s="130" t="s">
        <v>323</v>
      </c>
      <c r="AT227" s="130" t="s">
        <v>170</v>
      </c>
      <c r="AU227" s="130" t="s">
        <v>78</v>
      </c>
      <c r="AY227" s="19" t="s">
        <v>168</v>
      </c>
      <c r="BE227" s="131">
        <f>IF(N227="základní",J227,0)</f>
        <v>0</v>
      </c>
      <c r="BF227" s="131">
        <f>IF(N227="snížená",J227,0)</f>
        <v>0</v>
      </c>
      <c r="BG227" s="131">
        <f>IF(N227="zákl. přenesená",J227,0)</f>
        <v>0</v>
      </c>
      <c r="BH227" s="131">
        <f>IF(N227="sníž. přenesená",J227,0)</f>
        <v>0</v>
      </c>
      <c r="BI227" s="131">
        <f>IF(N227="nulová",J227,0)</f>
        <v>0</v>
      </c>
      <c r="BJ227" s="19" t="s">
        <v>76</v>
      </c>
      <c r="BK227" s="131">
        <f>ROUND(I227*H227,2)</f>
        <v>0</v>
      </c>
      <c r="BL227" s="19" t="s">
        <v>323</v>
      </c>
      <c r="BM227" s="130" t="s">
        <v>3383</v>
      </c>
    </row>
    <row r="228" spans="1:47" s="2" customFormat="1" ht="12">
      <c r="A228" s="273"/>
      <c r="B228" s="276"/>
      <c r="C228" s="273"/>
      <c r="D228" s="304" t="s">
        <v>177</v>
      </c>
      <c r="E228" s="273"/>
      <c r="F228" s="305" t="s">
        <v>1872</v>
      </c>
      <c r="G228" s="273"/>
      <c r="H228" s="273"/>
      <c r="I228" s="263"/>
      <c r="J228" s="273"/>
      <c r="K228" s="273"/>
      <c r="L228" s="32"/>
      <c r="M228" s="132"/>
      <c r="N228" s="133"/>
      <c r="O228" s="50"/>
      <c r="P228" s="50"/>
      <c r="Q228" s="50"/>
      <c r="R228" s="50"/>
      <c r="S228" s="50"/>
      <c r="T228" s="51"/>
      <c r="U228" s="31"/>
      <c r="V228" s="31"/>
      <c r="W228" s="31"/>
      <c r="X228" s="31"/>
      <c r="Y228" s="31"/>
      <c r="Z228" s="31"/>
      <c r="AA228" s="31"/>
      <c r="AB228" s="31"/>
      <c r="AC228" s="31"/>
      <c r="AD228" s="31"/>
      <c r="AE228" s="31"/>
      <c r="AT228" s="19" t="s">
        <v>177</v>
      </c>
      <c r="AU228" s="19" t="s">
        <v>78</v>
      </c>
    </row>
    <row r="229" spans="1:65" s="2" customFormat="1" ht="16.5" customHeight="1">
      <c r="A229" s="273"/>
      <c r="B229" s="276"/>
      <c r="C229" s="298" t="s">
        <v>412</v>
      </c>
      <c r="D229" s="298" t="s">
        <v>170</v>
      </c>
      <c r="E229" s="299" t="s">
        <v>1876</v>
      </c>
      <c r="F229" s="300" t="s">
        <v>1877</v>
      </c>
      <c r="G229" s="301" t="s">
        <v>263</v>
      </c>
      <c r="H229" s="302">
        <v>27.6</v>
      </c>
      <c r="I229" s="266"/>
      <c r="J229" s="303">
        <f>ROUND(I229*H229,2)</f>
        <v>0</v>
      </c>
      <c r="K229" s="300" t="s">
        <v>174</v>
      </c>
      <c r="L229" s="32"/>
      <c r="M229" s="126" t="s">
        <v>3</v>
      </c>
      <c r="N229" s="127" t="s">
        <v>39</v>
      </c>
      <c r="O229" s="128">
        <v>0.058</v>
      </c>
      <c r="P229" s="128">
        <f>O229*H229</f>
        <v>1.6008000000000002</v>
      </c>
      <c r="Q229" s="128">
        <v>0.0002</v>
      </c>
      <c r="R229" s="128">
        <f>Q229*H229</f>
        <v>0.005520000000000001</v>
      </c>
      <c r="S229" s="128">
        <v>0</v>
      </c>
      <c r="T229" s="129">
        <f>S229*H229</f>
        <v>0</v>
      </c>
      <c r="U229" s="31"/>
      <c r="V229" s="31"/>
      <c r="W229" s="31"/>
      <c r="X229" s="31"/>
      <c r="Y229" s="31"/>
      <c r="Z229" s="31"/>
      <c r="AA229" s="31"/>
      <c r="AB229" s="31"/>
      <c r="AC229" s="31"/>
      <c r="AD229" s="31"/>
      <c r="AE229" s="31"/>
      <c r="AR229" s="130" t="s">
        <v>323</v>
      </c>
      <c r="AT229" s="130" t="s">
        <v>170</v>
      </c>
      <c r="AU229" s="130" t="s">
        <v>78</v>
      </c>
      <c r="AY229" s="19" t="s">
        <v>168</v>
      </c>
      <c r="BE229" s="131">
        <f>IF(N229="základní",J229,0)</f>
        <v>0</v>
      </c>
      <c r="BF229" s="131">
        <f>IF(N229="snížená",J229,0)</f>
        <v>0</v>
      </c>
      <c r="BG229" s="131">
        <f>IF(N229="zákl. přenesená",J229,0)</f>
        <v>0</v>
      </c>
      <c r="BH229" s="131">
        <f>IF(N229="sníž. přenesená",J229,0)</f>
        <v>0</v>
      </c>
      <c r="BI229" s="131">
        <f>IF(N229="nulová",J229,0)</f>
        <v>0</v>
      </c>
      <c r="BJ229" s="19" t="s">
        <v>76</v>
      </c>
      <c r="BK229" s="131">
        <f>ROUND(I229*H229,2)</f>
        <v>0</v>
      </c>
      <c r="BL229" s="19" t="s">
        <v>323</v>
      </c>
      <c r="BM229" s="130" t="s">
        <v>3384</v>
      </c>
    </row>
    <row r="230" spans="1:47" s="2" customFormat="1" ht="12">
      <c r="A230" s="273"/>
      <c r="B230" s="276"/>
      <c r="C230" s="273"/>
      <c r="D230" s="304" t="s">
        <v>177</v>
      </c>
      <c r="E230" s="273"/>
      <c r="F230" s="305" t="s">
        <v>1879</v>
      </c>
      <c r="G230" s="273"/>
      <c r="H230" s="273"/>
      <c r="I230" s="263"/>
      <c r="J230" s="273"/>
      <c r="K230" s="273"/>
      <c r="L230" s="32"/>
      <c r="M230" s="132"/>
      <c r="N230" s="133"/>
      <c r="O230" s="50"/>
      <c r="P230" s="50"/>
      <c r="Q230" s="50"/>
      <c r="R230" s="50"/>
      <c r="S230" s="50"/>
      <c r="T230" s="51"/>
      <c r="U230" s="31"/>
      <c r="V230" s="31"/>
      <c r="W230" s="31"/>
      <c r="X230" s="31"/>
      <c r="Y230" s="31"/>
      <c r="Z230" s="31"/>
      <c r="AA230" s="31"/>
      <c r="AB230" s="31"/>
      <c r="AC230" s="31"/>
      <c r="AD230" s="31"/>
      <c r="AE230" s="31"/>
      <c r="AT230" s="19" t="s">
        <v>177</v>
      </c>
      <c r="AU230" s="19" t="s">
        <v>78</v>
      </c>
    </row>
    <row r="231" spans="1:65" s="2" customFormat="1" ht="16.5" customHeight="1">
      <c r="A231" s="273"/>
      <c r="B231" s="276"/>
      <c r="C231" s="298" t="s">
        <v>419</v>
      </c>
      <c r="D231" s="298" t="s">
        <v>170</v>
      </c>
      <c r="E231" s="299" t="s">
        <v>1886</v>
      </c>
      <c r="F231" s="300" t="s">
        <v>1887</v>
      </c>
      <c r="G231" s="301" t="s">
        <v>263</v>
      </c>
      <c r="H231" s="302">
        <v>27.6</v>
      </c>
      <c r="I231" s="266"/>
      <c r="J231" s="303">
        <f>ROUND(I231*H231,2)</f>
        <v>0</v>
      </c>
      <c r="K231" s="300" t="s">
        <v>174</v>
      </c>
      <c r="L231" s="32"/>
      <c r="M231" s="126" t="s">
        <v>3</v>
      </c>
      <c r="N231" s="127" t="s">
        <v>39</v>
      </c>
      <c r="O231" s="128">
        <v>0.16</v>
      </c>
      <c r="P231" s="128">
        <f>O231*H231</f>
        <v>4.416</v>
      </c>
      <c r="Q231" s="128">
        <v>0.0007</v>
      </c>
      <c r="R231" s="128">
        <f>Q231*H231</f>
        <v>0.01932</v>
      </c>
      <c r="S231" s="128">
        <v>0</v>
      </c>
      <c r="T231" s="129">
        <f>S231*H231</f>
        <v>0</v>
      </c>
      <c r="U231" s="31"/>
      <c r="V231" s="31"/>
      <c r="W231" s="31"/>
      <c r="X231" s="31"/>
      <c r="Y231" s="31"/>
      <c r="Z231" s="31"/>
      <c r="AA231" s="31"/>
      <c r="AB231" s="31"/>
      <c r="AC231" s="31"/>
      <c r="AD231" s="31"/>
      <c r="AE231" s="31"/>
      <c r="AR231" s="130" t="s">
        <v>323</v>
      </c>
      <c r="AT231" s="130" t="s">
        <v>170</v>
      </c>
      <c r="AU231" s="130" t="s">
        <v>78</v>
      </c>
      <c r="AY231" s="19" t="s">
        <v>168</v>
      </c>
      <c r="BE231" s="131">
        <f>IF(N231="základní",J231,0)</f>
        <v>0</v>
      </c>
      <c r="BF231" s="131">
        <f>IF(N231="snížená",J231,0)</f>
        <v>0</v>
      </c>
      <c r="BG231" s="131">
        <f>IF(N231="zákl. přenesená",J231,0)</f>
        <v>0</v>
      </c>
      <c r="BH231" s="131">
        <f>IF(N231="sníž. přenesená",J231,0)</f>
        <v>0</v>
      </c>
      <c r="BI231" s="131">
        <f>IF(N231="nulová",J231,0)</f>
        <v>0</v>
      </c>
      <c r="BJ231" s="19" t="s">
        <v>76</v>
      </c>
      <c r="BK231" s="131">
        <f>ROUND(I231*H231,2)</f>
        <v>0</v>
      </c>
      <c r="BL231" s="19" t="s">
        <v>323</v>
      </c>
      <c r="BM231" s="130" t="s">
        <v>3385</v>
      </c>
    </row>
    <row r="232" spans="1:47" s="2" customFormat="1" ht="12">
      <c r="A232" s="273"/>
      <c r="B232" s="276"/>
      <c r="C232" s="273"/>
      <c r="D232" s="304" t="s">
        <v>177</v>
      </c>
      <c r="E232" s="273"/>
      <c r="F232" s="305" t="s">
        <v>1889</v>
      </c>
      <c r="G232" s="273"/>
      <c r="H232" s="273"/>
      <c r="I232" s="263"/>
      <c r="J232" s="273"/>
      <c r="K232" s="273"/>
      <c r="L232" s="32"/>
      <c r="M232" s="132"/>
      <c r="N232" s="133"/>
      <c r="O232" s="50"/>
      <c r="P232" s="50"/>
      <c r="Q232" s="50"/>
      <c r="R232" s="50"/>
      <c r="S232" s="50"/>
      <c r="T232" s="51"/>
      <c r="U232" s="31"/>
      <c r="V232" s="31"/>
      <c r="W232" s="31"/>
      <c r="X232" s="31"/>
      <c r="Y232" s="31"/>
      <c r="Z232" s="31"/>
      <c r="AA232" s="31"/>
      <c r="AB232" s="31"/>
      <c r="AC232" s="31"/>
      <c r="AD232" s="31"/>
      <c r="AE232" s="31"/>
      <c r="AT232" s="19" t="s">
        <v>177</v>
      </c>
      <c r="AU232" s="19" t="s">
        <v>78</v>
      </c>
    </row>
    <row r="233" spans="1:51" s="13" customFormat="1" ht="12">
      <c r="A233" s="306"/>
      <c r="B233" s="307"/>
      <c r="C233" s="306"/>
      <c r="D233" s="308" t="s">
        <v>179</v>
      </c>
      <c r="E233" s="309" t="s">
        <v>3</v>
      </c>
      <c r="F233" s="310" t="s">
        <v>1571</v>
      </c>
      <c r="G233" s="306"/>
      <c r="H233" s="309" t="s">
        <v>3</v>
      </c>
      <c r="I233" s="267"/>
      <c r="J233" s="306"/>
      <c r="K233" s="306"/>
      <c r="L233" s="134"/>
      <c r="M233" s="136"/>
      <c r="N233" s="137"/>
      <c r="O233" s="137"/>
      <c r="P233" s="137"/>
      <c r="Q233" s="137"/>
      <c r="R233" s="137"/>
      <c r="S233" s="137"/>
      <c r="T233" s="138"/>
      <c r="AT233" s="135" t="s">
        <v>179</v>
      </c>
      <c r="AU233" s="135" t="s">
        <v>78</v>
      </c>
      <c r="AV233" s="13" t="s">
        <v>76</v>
      </c>
      <c r="AW233" s="13" t="s">
        <v>30</v>
      </c>
      <c r="AX233" s="13" t="s">
        <v>68</v>
      </c>
      <c r="AY233" s="135" t="s">
        <v>168</v>
      </c>
    </row>
    <row r="234" spans="1:51" s="14" customFormat="1" ht="12">
      <c r="A234" s="311"/>
      <c r="B234" s="312"/>
      <c r="C234" s="311"/>
      <c r="D234" s="308" t="s">
        <v>179</v>
      </c>
      <c r="E234" s="313" t="s">
        <v>3</v>
      </c>
      <c r="F234" s="314" t="s">
        <v>3328</v>
      </c>
      <c r="G234" s="311"/>
      <c r="H234" s="315">
        <v>11.4</v>
      </c>
      <c r="I234" s="268"/>
      <c r="J234" s="311"/>
      <c r="K234" s="311"/>
      <c r="L234" s="139"/>
      <c r="M234" s="141"/>
      <c r="N234" s="142"/>
      <c r="O234" s="142"/>
      <c r="P234" s="142"/>
      <c r="Q234" s="142"/>
      <c r="R234" s="142"/>
      <c r="S234" s="142"/>
      <c r="T234" s="143"/>
      <c r="AT234" s="140" t="s">
        <v>179</v>
      </c>
      <c r="AU234" s="140" t="s">
        <v>78</v>
      </c>
      <c r="AV234" s="14" t="s">
        <v>78</v>
      </c>
      <c r="AW234" s="14" t="s">
        <v>30</v>
      </c>
      <c r="AX234" s="14" t="s">
        <v>68</v>
      </c>
      <c r="AY234" s="140" t="s">
        <v>168</v>
      </c>
    </row>
    <row r="235" spans="1:51" s="14" customFormat="1" ht="12">
      <c r="A235" s="311"/>
      <c r="B235" s="312"/>
      <c r="C235" s="311"/>
      <c r="D235" s="308" t="s">
        <v>179</v>
      </c>
      <c r="E235" s="313" t="s">
        <v>3</v>
      </c>
      <c r="F235" s="314" t="s">
        <v>3329</v>
      </c>
      <c r="G235" s="311"/>
      <c r="H235" s="315">
        <v>16.2</v>
      </c>
      <c r="I235" s="268"/>
      <c r="J235" s="311"/>
      <c r="K235" s="311"/>
      <c r="L235" s="139"/>
      <c r="M235" s="141"/>
      <c r="N235" s="142"/>
      <c r="O235" s="142"/>
      <c r="P235" s="142"/>
      <c r="Q235" s="142"/>
      <c r="R235" s="142"/>
      <c r="S235" s="142"/>
      <c r="T235" s="143"/>
      <c r="AT235" s="140" t="s">
        <v>179</v>
      </c>
      <c r="AU235" s="140" t="s">
        <v>78</v>
      </c>
      <c r="AV235" s="14" t="s">
        <v>78</v>
      </c>
      <c r="AW235" s="14" t="s">
        <v>30</v>
      </c>
      <c r="AX235" s="14" t="s">
        <v>68</v>
      </c>
      <c r="AY235" s="140" t="s">
        <v>168</v>
      </c>
    </row>
    <row r="236" spans="1:51" s="15" customFormat="1" ht="12">
      <c r="A236" s="316"/>
      <c r="B236" s="317"/>
      <c r="C236" s="316"/>
      <c r="D236" s="308" t="s">
        <v>179</v>
      </c>
      <c r="E236" s="318" t="s">
        <v>3</v>
      </c>
      <c r="F236" s="319" t="s">
        <v>186</v>
      </c>
      <c r="G236" s="316"/>
      <c r="H236" s="320">
        <v>27.6</v>
      </c>
      <c r="I236" s="269"/>
      <c r="J236" s="316"/>
      <c r="K236" s="316"/>
      <c r="L236" s="144"/>
      <c r="M236" s="146"/>
      <c r="N236" s="147"/>
      <c r="O236" s="147"/>
      <c r="P236" s="147"/>
      <c r="Q236" s="147"/>
      <c r="R236" s="147"/>
      <c r="S236" s="147"/>
      <c r="T236" s="148"/>
      <c r="AT236" s="145" t="s">
        <v>179</v>
      </c>
      <c r="AU236" s="145" t="s">
        <v>78</v>
      </c>
      <c r="AV236" s="15" t="s">
        <v>175</v>
      </c>
      <c r="AW236" s="15" t="s">
        <v>30</v>
      </c>
      <c r="AX236" s="15" t="s">
        <v>76</v>
      </c>
      <c r="AY236" s="145" t="s">
        <v>168</v>
      </c>
    </row>
    <row r="237" spans="1:65" s="2" customFormat="1" ht="24.2" customHeight="1">
      <c r="A237" s="273"/>
      <c r="B237" s="276"/>
      <c r="C237" s="326" t="s">
        <v>424</v>
      </c>
      <c r="D237" s="326" t="s">
        <v>332</v>
      </c>
      <c r="E237" s="327" t="s">
        <v>1891</v>
      </c>
      <c r="F237" s="328" t="s">
        <v>1892</v>
      </c>
      <c r="G237" s="329" t="s">
        <v>263</v>
      </c>
      <c r="H237" s="330">
        <v>31.74</v>
      </c>
      <c r="I237" s="272"/>
      <c r="J237" s="331">
        <f>ROUND(I237*H237,2)</f>
        <v>0</v>
      </c>
      <c r="K237" s="328" t="s">
        <v>174</v>
      </c>
      <c r="L237" s="154"/>
      <c r="M237" s="155" t="s">
        <v>3</v>
      </c>
      <c r="N237" s="156" t="s">
        <v>39</v>
      </c>
      <c r="O237" s="128">
        <v>0</v>
      </c>
      <c r="P237" s="128">
        <f>O237*H237</f>
        <v>0</v>
      </c>
      <c r="Q237" s="128">
        <v>0.00355</v>
      </c>
      <c r="R237" s="128">
        <f>Q237*H237</f>
        <v>0.112677</v>
      </c>
      <c r="S237" s="128">
        <v>0</v>
      </c>
      <c r="T237" s="129">
        <f>S237*H237</f>
        <v>0</v>
      </c>
      <c r="U237" s="31"/>
      <c r="V237" s="31"/>
      <c r="W237" s="31"/>
      <c r="X237" s="31"/>
      <c r="Y237" s="31"/>
      <c r="Z237" s="31"/>
      <c r="AA237" s="31"/>
      <c r="AB237" s="31"/>
      <c r="AC237" s="31"/>
      <c r="AD237" s="31"/>
      <c r="AE237" s="31"/>
      <c r="AR237" s="130" t="s">
        <v>440</v>
      </c>
      <c r="AT237" s="130" t="s">
        <v>332</v>
      </c>
      <c r="AU237" s="130" t="s">
        <v>78</v>
      </c>
      <c r="AY237" s="19" t="s">
        <v>168</v>
      </c>
      <c r="BE237" s="131">
        <f>IF(N237="základní",J237,0)</f>
        <v>0</v>
      </c>
      <c r="BF237" s="131">
        <f>IF(N237="snížená",J237,0)</f>
        <v>0</v>
      </c>
      <c r="BG237" s="131">
        <f>IF(N237="zákl. přenesená",J237,0)</f>
        <v>0</v>
      </c>
      <c r="BH237" s="131">
        <f>IF(N237="sníž. přenesená",J237,0)</f>
        <v>0</v>
      </c>
      <c r="BI237" s="131">
        <f>IF(N237="nulová",J237,0)</f>
        <v>0</v>
      </c>
      <c r="BJ237" s="19" t="s">
        <v>76</v>
      </c>
      <c r="BK237" s="131">
        <f>ROUND(I237*H237,2)</f>
        <v>0</v>
      </c>
      <c r="BL237" s="19" t="s">
        <v>323</v>
      </c>
      <c r="BM237" s="130" t="s">
        <v>3386</v>
      </c>
    </row>
    <row r="238" spans="1:51" s="14" customFormat="1" ht="12">
      <c r="A238" s="311"/>
      <c r="B238" s="312"/>
      <c r="C238" s="311"/>
      <c r="D238" s="308" t="s">
        <v>179</v>
      </c>
      <c r="E238" s="311"/>
      <c r="F238" s="314" t="s">
        <v>3387</v>
      </c>
      <c r="G238" s="311"/>
      <c r="H238" s="315">
        <v>31.74</v>
      </c>
      <c r="I238" s="268"/>
      <c r="J238" s="311"/>
      <c r="K238" s="311"/>
      <c r="L238" s="139"/>
      <c r="M238" s="141"/>
      <c r="N238" s="142"/>
      <c r="O238" s="142"/>
      <c r="P238" s="142"/>
      <c r="Q238" s="142"/>
      <c r="R238" s="142"/>
      <c r="S238" s="142"/>
      <c r="T238" s="143"/>
      <c r="AT238" s="140" t="s">
        <v>179</v>
      </c>
      <c r="AU238" s="140" t="s">
        <v>78</v>
      </c>
      <c r="AV238" s="14" t="s">
        <v>78</v>
      </c>
      <c r="AW238" s="14" t="s">
        <v>4</v>
      </c>
      <c r="AX238" s="14" t="s">
        <v>76</v>
      </c>
      <c r="AY238" s="140" t="s">
        <v>168</v>
      </c>
    </row>
    <row r="239" spans="1:65" s="2" customFormat="1" ht="16.5" customHeight="1">
      <c r="A239" s="273"/>
      <c r="B239" s="276"/>
      <c r="C239" s="298" t="s">
        <v>433</v>
      </c>
      <c r="D239" s="298" t="s">
        <v>170</v>
      </c>
      <c r="E239" s="299" t="s">
        <v>1896</v>
      </c>
      <c r="F239" s="300" t="s">
        <v>1897</v>
      </c>
      <c r="G239" s="301" t="s">
        <v>335</v>
      </c>
      <c r="H239" s="302">
        <v>27.58</v>
      </c>
      <c r="I239" s="266"/>
      <c r="J239" s="303">
        <f>ROUND(I239*H239,2)</f>
        <v>0</v>
      </c>
      <c r="K239" s="300" t="s">
        <v>174</v>
      </c>
      <c r="L239" s="32"/>
      <c r="M239" s="126" t="s">
        <v>3</v>
      </c>
      <c r="N239" s="127" t="s">
        <v>39</v>
      </c>
      <c r="O239" s="128">
        <v>0.25</v>
      </c>
      <c r="P239" s="128">
        <f>O239*H239</f>
        <v>6.895</v>
      </c>
      <c r="Q239" s="128">
        <v>1E-05</v>
      </c>
      <c r="R239" s="128">
        <f>Q239*H239</f>
        <v>0.0002758</v>
      </c>
      <c r="S239" s="128">
        <v>0</v>
      </c>
      <c r="T239" s="129">
        <f>S239*H239</f>
        <v>0</v>
      </c>
      <c r="U239" s="31"/>
      <c r="V239" s="31"/>
      <c r="W239" s="31"/>
      <c r="X239" s="31"/>
      <c r="Y239" s="31"/>
      <c r="Z239" s="31"/>
      <c r="AA239" s="31"/>
      <c r="AB239" s="31"/>
      <c r="AC239" s="31"/>
      <c r="AD239" s="31"/>
      <c r="AE239" s="31"/>
      <c r="AR239" s="130" t="s">
        <v>323</v>
      </c>
      <c r="AT239" s="130" t="s">
        <v>170</v>
      </c>
      <c r="AU239" s="130" t="s">
        <v>78</v>
      </c>
      <c r="AY239" s="19" t="s">
        <v>168</v>
      </c>
      <c r="BE239" s="131">
        <f>IF(N239="základní",J239,0)</f>
        <v>0</v>
      </c>
      <c r="BF239" s="131">
        <f>IF(N239="snížená",J239,0)</f>
        <v>0</v>
      </c>
      <c r="BG239" s="131">
        <f>IF(N239="zákl. přenesená",J239,0)</f>
        <v>0</v>
      </c>
      <c r="BH239" s="131">
        <f>IF(N239="sníž. přenesená",J239,0)</f>
        <v>0</v>
      </c>
      <c r="BI239" s="131">
        <f>IF(N239="nulová",J239,0)</f>
        <v>0</v>
      </c>
      <c r="BJ239" s="19" t="s">
        <v>76</v>
      </c>
      <c r="BK239" s="131">
        <f>ROUND(I239*H239,2)</f>
        <v>0</v>
      </c>
      <c r="BL239" s="19" t="s">
        <v>323</v>
      </c>
      <c r="BM239" s="130" t="s">
        <v>3388</v>
      </c>
    </row>
    <row r="240" spans="1:47" s="2" customFormat="1" ht="12">
      <c r="A240" s="273"/>
      <c r="B240" s="276"/>
      <c r="C240" s="273"/>
      <c r="D240" s="304" t="s">
        <v>177</v>
      </c>
      <c r="E240" s="273"/>
      <c r="F240" s="305" t="s">
        <v>1899</v>
      </c>
      <c r="G240" s="273"/>
      <c r="H240" s="273"/>
      <c r="I240" s="263"/>
      <c r="J240" s="273"/>
      <c r="K240" s="273"/>
      <c r="L240" s="32"/>
      <c r="M240" s="132"/>
      <c r="N240" s="133"/>
      <c r="O240" s="50"/>
      <c r="P240" s="50"/>
      <c r="Q240" s="50"/>
      <c r="R240" s="50"/>
      <c r="S240" s="50"/>
      <c r="T240" s="51"/>
      <c r="U240" s="31"/>
      <c r="V240" s="31"/>
      <c r="W240" s="31"/>
      <c r="X240" s="31"/>
      <c r="Y240" s="31"/>
      <c r="Z240" s="31"/>
      <c r="AA240" s="31"/>
      <c r="AB240" s="31"/>
      <c r="AC240" s="31"/>
      <c r="AD240" s="31"/>
      <c r="AE240" s="31"/>
      <c r="AT240" s="19" t="s">
        <v>177</v>
      </c>
      <c r="AU240" s="19" t="s">
        <v>78</v>
      </c>
    </row>
    <row r="241" spans="1:51" s="13" customFormat="1" ht="12">
      <c r="A241" s="306"/>
      <c r="B241" s="307"/>
      <c r="C241" s="306"/>
      <c r="D241" s="308" t="s">
        <v>179</v>
      </c>
      <c r="E241" s="309" t="s">
        <v>3</v>
      </c>
      <c r="F241" s="310" t="s">
        <v>1571</v>
      </c>
      <c r="G241" s="306"/>
      <c r="H241" s="309" t="s">
        <v>3</v>
      </c>
      <c r="I241" s="267"/>
      <c r="J241" s="306"/>
      <c r="K241" s="306"/>
      <c r="L241" s="134"/>
      <c r="M241" s="136"/>
      <c r="N241" s="137"/>
      <c r="O241" s="137"/>
      <c r="P241" s="137"/>
      <c r="Q241" s="137"/>
      <c r="R241" s="137"/>
      <c r="S241" s="137"/>
      <c r="T241" s="138"/>
      <c r="AT241" s="135" t="s">
        <v>179</v>
      </c>
      <c r="AU241" s="135" t="s">
        <v>78</v>
      </c>
      <c r="AV241" s="13" t="s">
        <v>76</v>
      </c>
      <c r="AW241" s="13" t="s">
        <v>30</v>
      </c>
      <c r="AX241" s="13" t="s">
        <v>68</v>
      </c>
      <c r="AY241" s="135" t="s">
        <v>168</v>
      </c>
    </row>
    <row r="242" spans="1:51" s="13" customFormat="1" ht="12">
      <c r="A242" s="306"/>
      <c r="B242" s="307"/>
      <c r="C242" s="306"/>
      <c r="D242" s="308" t="s">
        <v>179</v>
      </c>
      <c r="E242" s="309" t="s">
        <v>3</v>
      </c>
      <c r="F242" s="310" t="s">
        <v>3310</v>
      </c>
      <c r="G242" s="306"/>
      <c r="H242" s="309" t="s">
        <v>3</v>
      </c>
      <c r="I242" s="267"/>
      <c r="J242" s="306"/>
      <c r="K242" s="306"/>
      <c r="L242" s="134"/>
      <c r="M242" s="136"/>
      <c r="N242" s="137"/>
      <c r="O242" s="137"/>
      <c r="P242" s="137"/>
      <c r="Q242" s="137"/>
      <c r="R242" s="137"/>
      <c r="S242" s="137"/>
      <c r="T242" s="138"/>
      <c r="AT242" s="135" t="s">
        <v>179</v>
      </c>
      <c r="AU242" s="135" t="s">
        <v>78</v>
      </c>
      <c r="AV242" s="13" t="s">
        <v>76</v>
      </c>
      <c r="AW242" s="13" t="s">
        <v>30</v>
      </c>
      <c r="AX242" s="13" t="s">
        <v>68</v>
      </c>
      <c r="AY242" s="135" t="s">
        <v>168</v>
      </c>
    </row>
    <row r="243" spans="1:51" s="14" customFormat="1" ht="12">
      <c r="A243" s="311"/>
      <c r="B243" s="312"/>
      <c r="C243" s="311"/>
      <c r="D243" s="308" t="s">
        <v>179</v>
      </c>
      <c r="E243" s="313" t="s">
        <v>3</v>
      </c>
      <c r="F243" s="314" t="s">
        <v>3389</v>
      </c>
      <c r="G243" s="311"/>
      <c r="H243" s="315">
        <v>13.5</v>
      </c>
      <c r="I243" s="268"/>
      <c r="J243" s="311"/>
      <c r="K243" s="311"/>
      <c r="L243" s="139"/>
      <c r="M243" s="141"/>
      <c r="N243" s="142"/>
      <c r="O243" s="142"/>
      <c r="P243" s="142"/>
      <c r="Q243" s="142"/>
      <c r="R243" s="142"/>
      <c r="S243" s="142"/>
      <c r="T243" s="143"/>
      <c r="AT243" s="140" t="s">
        <v>179</v>
      </c>
      <c r="AU243" s="140" t="s">
        <v>78</v>
      </c>
      <c r="AV243" s="14" t="s">
        <v>78</v>
      </c>
      <c r="AW243" s="14" t="s">
        <v>30</v>
      </c>
      <c r="AX243" s="14" t="s">
        <v>68</v>
      </c>
      <c r="AY243" s="140" t="s">
        <v>168</v>
      </c>
    </row>
    <row r="244" spans="1:51" s="14" customFormat="1" ht="12">
      <c r="A244" s="311"/>
      <c r="B244" s="312"/>
      <c r="C244" s="311"/>
      <c r="D244" s="308" t="s">
        <v>179</v>
      </c>
      <c r="E244" s="313" t="s">
        <v>3</v>
      </c>
      <c r="F244" s="314" t="s">
        <v>1820</v>
      </c>
      <c r="G244" s="311"/>
      <c r="H244" s="315">
        <v>-0.8</v>
      </c>
      <c r="I244" s="268"/>
      <c r="J244" s="311"/>
      <c r="K244" s="311"/>
      <c r="L244" s="139"/>
      <c r="M244" s="141"/>
      <c r="N244" s="142"/>
      <c r="O244" s="142"/>
      <c r="P244" s="142"/>
      <c r="Q244" s="142"/>
      <c r="R244" s="142"/>
      <c r="S244" s="142"/>
      <c r="T244" s="143"/>
      <c r="AT244" s="140" t="s">
        <v>179</v>
      </c>
      <c r="AU244" s="140" t="s">
        <v>78</v>
      </c>
      <c r="AV244" s="14" t="s">
        <v>78</v>
      </c>
      <c r="AW244" s="14" t="s">
        <v>30</v>
      </c>
      <c r="AX244" s="14" t="s">
        <v>68</v>
      </c>
      <c r="AY244" s="140" t="s">
        <v>168</v>
      </c>
    </row>
    <row r="245" spans="1:51" s="13" customFormat="1" ht="12">
      <c r="A245" s="306"/>
      <c r="B245" s="307"/>
      <c r="C245" s="306"/>
      <c r="D245" s="308" t="s">
        <v>179</v>
      </c>
      <c r="E245" s="309" t="s">
        <v>3</v>
      </c>
      <c r="F245" s="310" t="s">
        <v>3313</v>
      </c>
      <c r="G245" s="306"/>
      <c r="H245" s="309" t="s">
        <v>3</v>
      </c>
      <c r="I245" s="267"/>
      <c r="J245" s="306"/>
      <c r="K245" s="306"/>
      <c r="L245" s="134"/>
      <c r="M245" s="136"/>
      <c r="N245" s="137"/>
      <c r="O245" s="137"/>
      <c r="P245" s="137"/>
      <c r="Q245" s="137"/>
      <c r="R245" s="137"/>
      <c r="S245" s="137"/>
      <c r="T245" s="138"/>
      <c r="AT245" s="135" t="s">
        <v>179</v>
      </c>
      <c r="AU245" s="135" t="s">
        <v>78</v>
      </c>
      <c r="AV245" s="13" t="s">
        <v>76</v>
      </c>
      <c r="AW245" s="13" t="s">
        <v>30</v>
      </c>
      <c r="AX245" s="13" t="s">
        <v>68</v>
      </c>
      <c r="AY245" s="135" t="s">
        <v>168</v>
      </c>
    </row>
    <row r="246" spans="1:51" s="14" customFormat="1" ht="12">
      <c r="A246" s="311"/>
      <c r="B246" s="312"/>
      <c r="C246" s="311"/>
      <c r="D246" s="308" t="s">
        <v>179</v>
      </c>
      <c r="E246" s="313" t="s">
        <v>3</v>
      </c>
      <c r="F246" s="314" t="s">
        <v>3390</v>
      </c>
      <c r="G246" s="311"/>
      <c r="H246" s="315">
        <v>15.98</v>
      </c>
      <c r="I246" s="268"/>
      <c r="J246" s="311"/>
      <c r="K246" s="311"/>
      <c r="L246" s="139"/>
      <c r="M246" s="141"/>
      <c r="N246" s="142"/>
      <c r="O246" s="142"/>
      <c r="P246" s="142"/>
      <c r="Q246" s="142"/>
      <c r="R246" s="142"/>
      <c r="S246" s="142"/>
      <c r="T246" s="143"/>
      <c r="AT246" s="140" t="s">
        <v>179</v>
      </c>
      <c r="AU246" s="140" t="s">
        <v>78</v>
      </c>
      <c r="AV246" s="14" t="s">
        <v>78</v>
      </c>
      <c r="AW246" s="14" t="s">
        <v>30</v>
      </c>
      <c r="AX246" s="14" t="s">
        <v>68</v>
      </c>
      <c r="AY246" s="140" t="s">
        <v>168</v>
      </c>
    </row>
    <row r="247" spans="1:51" s="14" customFormat="1" ht="12">
      <c r="A247" s="311"/>
      <c r="B247" s="312"/>
      <c r="C247" s="311"/>
      <c r="D247" s="308" t="s">
        <v>179</v>
      </c>
      <c r="E247" s="313" t="s">
        <v>3</v>
      </c>
      <c r="F247" s="314" t="s">
        <v>1820</v>
      </c>
      <c r="G247" s="311"/>
      <c r="H247" s="315">
        <v>-0.8</v>
      </c>
      <c r="I247" s="268"/>
      <c r="J247" s="311"/>
      <c r="K247" s="311"/>
      <c r="L247" s="139"/>
      <c r="M247" s="141"/>
      <c r="N247" s="142"/>
      <c r="O247" s="142"/>
      <c r="P247" s="142"/>
      <c r="Q247" s="142"/>
      <c r="R247" s="142"/>
      <c r="S247" s="142"/>
      <c r="T247" s="143"/>
      <c r="AT247" s="140" t="s">
        <v>179</v>
      </c>
      <c r="AU247" s="140" t="s">
        <v>78</v>
      </c>
      <c r="AV247" s="14" t="s">
        <v>78</v>
      </c>
      <c r="AW247" s="14" t="s">
        <v>30</v>
      </c>
      <c r="AX247" s="14" t="s">
        <v>68</v>
      </c>
      <c r="AY247" s="140" t="s">
        <v>168</v>
      </c>
    </row>
    <row r="248" spans="1:51" s="14" customFormat="1" ht="12">
      <c r="A248" s="311"/>
      <c r="B248" s="312"/>
      <c r="C248" s="311"/>
      <c r="D248" s="308" t="s">
        <v>179</v>
      </c>
      <c r="E248" s="313" t="s">
        <v>3</v>
      </c>
      <c r="F248" s="314" t="s">
        <v>3377</v>
      </c>
      <c r="G248" s="311"/>
      <c r="H248" s="315">
        <v>-0.3</v>
      </c>
      <c r="I248" s="268"/>
      <c r="J248" s="311"/>
      <c r="K248" s="311"/>
      <c r="L248" s="139"/>
      <c r="M248" s="141"/>
      <c r="N248" s="142"/>
      <c r="O248" s="142"/>
      <c r="P248" s="142"/>
      <c r="Q248" s="142"/>
      <c r="R248" s="142"/>
      <c r="S248" s="142"/>
      <c r="T248" s="143"/>
      <c r="AT248" s="140" t="s">
        <v>179</v>
      </c>
      <c r="AU248" s="140" t="s">
        <v>78</v>
      </c>
      <c r="AV248" s="14" t="s">
        <v>78</v>
      </c>
      <c r="AW248" s="14" t="s">
        <v>30</v>
      </c>
      <c r="AX248" s="14" t="s">
        <v>68</v>
      </c>
      <c r="AY248" s="140" t="s">
        <v>168</v>
      </c>
    </row>
    <row r="249" spans="1:51" s="15" customFormat="1" ht="12">
      <c r="A249" s="316"/>
      <c r="B249" s="317"/>
      <c r="C249" s="316"/>
      <c r="D249" s="308" t="s">
        <v>179</v>
      </c>
      <c r="E249" s="318" t="s">
        <v>3</v>
      </c>
      <c r="F249" s="319" t="s">
        <v>186</v>
      </c>
      <c r="G249" s="316"/>
      <c r="H249" s="320">
        <v>27.58</v>
      </c>
      <c r="I249" s="269"/>
      <c r="J249" s="316"/>
      <c r="K249" s="316"/>
      <c r="L249" s="144"/>
      <c r="M249" s="146"/>
      <c r="N249" s="147"/>
      <c r="O249" s="147"/>
      <c r="P249" s="147"/>
      <c r="Q249" s="147"/>
      <c r="R249" s="147"/>
      <c r="S249" s="147"/>
      <c r="T249" s="148"/>
      <c r="AT249" s="145" t="s">
        <v>179</v>
      </c>
      <c r="AU249" s="145" t="s">
        <v>78</v>
      </c>
      <c r="AV249" s="15" t="s">
        <v>175</v>
      </c>
      <c r="AW249" s="15" t="s">
        <v>30</v>
      </c>
      <c r="AX249" s="15" t="s">
        <v>76</v>
      </c>
      <c r="AY249" s="145" t="s">
        <v>168</v>
      </c>
    </row>
    <row r="250" spans="1:65" s="2" customFormat="1" ht="16.5" customHeight="1">
      <c r="A250" s="273"/>
      <c r="B250" s="276"/>
      <c r="C250" s="326" t="s">
        <v>440</v>
      </c>
      <c r="D250" s="326" t="s">
        <v>332</v>
      </c>
      <c r="E250" s="327" t="s">
        <v>1905</v>
      </c>
      <c r="F250" s="328" t="s">
        <v>1906</v>
      </c>
      <c r="G250" s="329" t="s">
        <v>335</v>
      </c>
      <c r="H250" s="330">
        <v>30.338</v>
      </c>
      <c r="I250" s="272"/>
      <c r="J250" s="331">
        <f>ROUND(I250*H250,2)</f>
        <v>0</v>
      </c>
      <c r="K250" s="328" t="s">
        <v>174</v>
      </c>
      <c r="L250" s="154"/>
      <c r="M250" s="155" t="s">
        <v>3</v>
      </c>
      <c r="N250" s="156" t="s">
        <v>39</v>
      </c>
      <c r="O250" s="128">
        <v>0</v>
      </c>
      <c r="P250" s="128">
        <f>O250*H250</f>
        <v>0</v>
      </c>
      <c r="Q250" s="128">
        <v>0.00035</v>
      </c>
      <c r="R250" s="128">
        <f>Q250*H250</f>
        <v>0.0106183</v>
      </c>
      <c r="S250" s="128">
        <v>0</v>
      </c>
      <c r="T250" s="129">
        <f>S250*H250</f>
        <v>0</v>
      </c>
      <c r="U250" s="31"/>
      <c r="V250" s="31"/>
      <c r="W250" s="31"/>
      <c r="X250" s="31"/>
      <c r="Y250" s="31"/>
      <c r="Z250" s="31"/>
      <c r="AA250" s="31"/>
      <c r="AB250" s="31"/>
      <c r="AC250" s="31"/>
      <c r="AD250" s="31"/>
      <c r="AE250" s="31"/>
      <c r="AR250" s="130" t="s">
        <v>440</v>
      </c>
      <c r="AT250" s="130" t="s">
        <v>332</v>
      </c>
      <c r="AU250" s="130" t="s">
        <v>78</v>
      </c>
      <c r="AY250" s="19" t="s">
        <v>168</v>
      </c>
      <c r="BE250" s="131">
        <f>IF(N250="základní",J250,0)</f>
        <v>0</v>
      </c>
      <c r="BF250" s="131">
        <f>IF(N250="snížená",J250,0)</f>
        <v>0</v>
      </c>
      <c r="BG250" s="131">
        <f>IF(N250="zákl. přenesená",J250,0)</f>
        <v>0</v>
      </c>
      <c r="BH250" s="131">
        <f>IF(N250="sníž. přenesená",J250,0)</f>
        <v>0</v>
      </c>
      <c r="BI250" s="131">
        <f>IF(N250="nulová",J250,0)</f>
        <v>0</v>
      </c>
      <c r="BJ250" s="19" t="s">
        <v>76</v>
      </c>
      <c r="BK250" s="131">
        <f>ROUND(I250*H250,2)</f>
        <v>0</v>
      </c>
      <c r="BL250" s="19" t="s">
        <v>323</v>
      </c>
      <c r="BM250" s="130" t="s">
        <v>3391</v>
      </c>
    </row>
    <row r="251" spans="1:51" s="14" customFormat="1" ht="12">
      <c r="A251" s="311"/>
      <c r="B251" s="312"/>
      <c r="C251" s="311"/>
      <c r="D251" s="308" t="s">
        <v>179</v>
      </c>
      <c r="E251" s="311"/>
      <c r="F251" s="314" t="s">
        <v>3392</v>
      </c>
      <c r="G251" s="311"/>
      <c r="H251" s="315">
        <v>30.338</v>
      </c>
      <c r="I251" s="268"/>
      <c r="J251" s="311"/>
      <c r="K251" s="311"/>
      <c r="L251" s="139"/>
      <c r="M251" s="141"/>
      <c r="N251" s="142"/>
      <c r="O251" s="142"/>
      <c r="P251" s="142"/>
      <c r="Q251" s="142"/>
      <c r="R251" s="142"/>
      <c r="S251" s="142"/>
      <c r="T251" s="143"/>
      <c r="AT251" s="140" t="s">
        <v>179</v>
      </c>
      <c r="AU251" s="140" t="s">
        <v>78</v>
      </c>
      <c r="AV251" s="14" t="s">
        <v>78</v>
      </c>
      <c r="AW251" s="14" t="s">
        <v>4</v>
      </c>
      <c r="AX251" s="14" t="s">
        <v>76</v>
      </c>
      <c r="AY251" s="140" t="s">
        <v>168</v>
      </c>
    </row>
    <row r="252" spans="1:65" s="2" customFormat="1" ht="24.2" customHeight="1">
      <c r="A252" s="273"/>
      <c r="B252" s="276"/>
      <c r="C252" s="298" t="s">
        <v>447</v>
      </c>
      <c r="D252" s="298" t="s">
        <v>170</v>
      </c>
      <c r="E252" s="299" t="s">
        <v>1914</v>
      </c>
      <c r="F252" s="300" t="s">
        <v>1915</v>
      </c>
      <c r="G252" s="301" t="s">
        <v>824</v>
      </c>
      <c r="H252" s="302">
        <v>365.166</v>
      </c>
      <c r="I252" s="266"/>
      <c r="J252" s="303">
        <f>ROUND(I252*H252,2)</f>
        <v>0</v>
      </c>
      <c r="K252" s="300" t="s">
        <v>174</v>
      </c>
      <c r="L252" s="32"/>
      <c r="M252" s="126" t="s">
        <v>3</v>
      </c>
      <c r="N252" s="127" t="s">
        <v>39</v>
      </c>
      <c r="O252" s="128">
        <v>0</v>
      </c>
      <c r="P252" s="128">
        <f>O252*H252</f>
        <v>0</v>
      </c>
      <c r="Q252" s="128">
        <v>0</v>
      </c>
      <c r="R252" s="128">
        <f>Q252*H252</f>
        <v>0</v>
      </c>
      <c r="S252" s="128">
        <v>0</v>
      </c>
      <c r="T252" s="129">
        <f>S252*H252</f>
        <v>0</v>
      </c>
      <c r="U252" s="31"/>
      <c r="V252" s="31"/>
      <c r="W252" s="31"/>
      <c r="X252" s="31"/>
      <c r="Y252" s="31"/>
      <c r="Z252" s="31"/>
      <c r="AA252" s="31"/>
      <c r="AB252" s="31"/>
      <c r="AC252" s="31"/>
      <c r="AD252" s="31"/>
      <c r="AE252" s="31"/>
      <c r="AR252" s="130" t="s">
        <v>323</v>
      </c>
      <c r="AT252" s="130" t="s">
        <v>170</v>
      </c>
      <c r="AU252" s="130" t="s">
        <v>78</v>
      </c>
      <c r="AY252" s="19" t="s">
        <v>168</v>
      </c>
      <c r="BE252" s="131">
        <f>IF(N252="základní",J252,0)</f>
        <v>0</v>
      </c>
      <c r="BF252" s="131">
        <f>IF(N252="snížená",J252,0)</f>
        <v>0</v>
      </c>
      <c r="BG252" s="131">
        <f>IF(N252="zákl. přenesená",J252,0)</f>
        <v>0</v>
      </c>
      <c r="BH252" s="131">
        <f>IF(N252="sníž. přenesená",J252,0)</f>
        <v>0</v>
      </c>
      <c r="BI252" s="131">
        <f>IF(N252="nulová",J252,0)</f>
        <v>0</v>
      </c>
      <c r="BJ252" s="19" t="s">
        <v>76</v>
      </c>
      <c r="BK252" s="131">
        <f>ROUND(I252*H252,2)</f>
        <v>0</v>
      </c>
      <c r="BL252" s="19" t="s">
        <v>323</v>
      </c>
      <c r="BM252" s="130" t="s">
        <v>3393</v>
      </c>
    </row>
    <row r="253" spans="1:47" s="2" customFormat="1" ht="12">
      <c r="A253" s="273"/>
      <c r="B253" s="276"/>
      <c r="C253" s="273"/>
      <c r="D253" s="304" t="s">
        <v>177</v>
      </c>
      <c r="E253" s="273"/>
      <c r="F253" s="305" t="s">
        <v>1917</v>
      </c>
      <c r="G253" s="273"/>
      <c r="H253" s="273"/>
      <c r="I253" s="263"/>
      <c r="J253" s="273"/>
      <c r="K253" s="273"/>
      <c r="L253" s="32"/>
      <c r="M253" s="132"/>
      <c r="N253" s="133"/>
      <c r="O253" s="50"/>
      <c r="P253" s="50"/>
      <c r="Q253" s="50"/>
      <c r="R253" s="50"/>
      <c r="S253" s="50"/>
      <c r="T253" s="51"/>
      <c r="U253" s="31"/>
      <c r="V253" s="31"/>
      <c r="W253" s="31"/>
      <c r="X253" s="31"/>
      <c r="Y253" s="31"/>
      <c r="Z253" s="31"/>
      <c r="AA253" s="31"/>
      <c r="AB253" s="31"/>
      <c r="AC253" s="31"/>
      <c r="AD253" s="31"/>
      <c r="AE253" s="31"/>
      <c r="AT253" s="19" t="s">
        <v>177</v>
      </c>
      <c r="AU253" s="19" t="s">
        <v>78</v>
      </c>
    </row>
    <row r="254" spans="1:63" s="12" customFormat="1" ht="22.9" customHeight="1">
      <c r="A254" s="291"/>
      <c r="B254" s="292"/>
      <c r="C254" s="291"/>
      <c r="D254" s="293" t="s">
        <v>67</v>
      </c>
      <c r="E254" s="296" t="s">
        <v>2018</v>
      </c>
      <c r="F254" s="296" t="s">
        <v>2019</v>
      </c>
      <c r="G254" s="291"/>
      <c r="H254" s="291"/>
      <c r="I254" s="271"/>
      <c r="J254" s="297">
        <f>BK254</f>
        <v>0</v>
      </c>
      <c r="K254" s="291"/>
      <c r="L254" s="118"/>
      <c r="M254" s="120"/>
      <c r="N254" s="121"/>
      <c r="O254" s="121"/>
      <c r="P254" s="122">
        <f>SUM(P255:P275)</f>
        <v>20.673163000000002</v>
      </c>
      <c r="Q254" s="121"/>
      <c r="R254" s="122">
        <f>SUM(R255:R275)</f>
        <v>0.11955505999999999</v>
      </c>
      <c r="S254" s="121"/>
      <c r="T254" s="123">
        <f>SUM(T255:T275)</f>
        <v>0.02068289</v>
      </c>
      <c r="AR254" s="119" t="s">
        <v>78</v>
      </c>
      <c r="AT254" s="124" t="s">
        <v>67</v>
      </c>
      <c r="AU254" s="124" t="s">
        <v>76</v>
      </c>
      <c r="AY254" s="119" t="s">
        <v>168</v>
      </c>
      <c r="BK254" s="125">
        <f>SUM(BK255:BK275)</f>
        <v>0</v>
      </c>
    </row>
    <row r="255" spans="1:65" s="2" customFormat="1" ht="16.5" customHeight="1">
      <c r="A255" s="273"/>
      <c r="B255" s="276"/>
      <c r="C255" s="298" t="s">
        <v>454</v>
      </c>
      <c r="D255" s="298" t="s">
        <v>170</v>
      </c>
      <c r="E255" s="299" t="s">
        <v>3276</v>
      </c>
      <c r="F255" s="300" t="s">
        <v>3277</v>
      </c>
      <c r="G255" s="301" t="s">
        <v>263</v>
      </c>
      <c r="H255" s="302">
        <v>66.719</v>
      </c>
      <c r="I255" s="266"/>
      <c r="J255" s="303">
        <f>ROUND(I255*H255,2)</f>
        <v>0</v>
      </c>
      <c r="K255" s="300" t="s">
        <v>174</v>
      </c>
      <c r="L255" s="32"/>
      <c r="M255" s="126" t="s">
        <v>3</v>
      </c>
      <c r="N255" s="127" t="s">
        <v>39</v>
      </c>
      <c r="O255" s="128">
        <v>0.074</v>
      </c>
      <c r="P255" s="128">
        <f>O255*H255</f>
        <v>4.937206</v>
      </c>
      <c r="Q255" s="128">
        <v>0.001</v>
      </c>
      <c r="R255" s="128">
        <f>Q255*H255</f>
        <v>0.066719</v>
      </c>
      <c r="S255" s="128">
        <v>0.00031</v>
      </c>
      <c r="T255" s="129">
        <f>S255*H255</f>
        <v>0.02068289</v>
      </c>
      <c r="U255" s="31"/>
      <c r="V255" s="31"/>
      <c r="W255" s="31"/>
      <c r="X255" s="31"/>
      <c r="Y255" s="31"/>
      <c r="Z255" s="31"/>
      <c r="AA255" s="31"/>
      <c r="AB255" s="31"/>
      <c r="AC255" s="31"/>
      <c r="AD255" s="31"/>
      <c r="AE255" s="31"/>
      <c r="AR255" s="130" t="s">
        <v>323</v>
      </c>
      <c r="AT255" s="130" t="s">
        <v>170</v>
      </c>
      <c r="AU255" s="130" t="s">
        <v>78</v>
      </c>
      <c r="AY255" s="19" t="s">
        <v>168</v>
      </c>
      <c r="BE255" s="131">
        <f>IF(N255="základní",J255,0)</f>
        <v>0</v>
      </c>
      <c r="BF255" s="131">
        <f>IF(N255="snížená",J255,0)</f>
        <v>0</v>
      </c>
      <c r="BG255" s="131">
        <f>IF(N255="zákl. přenesená",J255,0)</f>
        <v>0</v>
      </c>
      <c r="BH255" s="131">
        <f>IF(N255="sníž. přenesená",J255,0)</f>
        <v>0</v>
      </c>
      <c r="BI255" s="131">
        <f>IF(N255="nulová",J255,0)</f>
        <v>0</v>
      </c>
      <c r="BJ255" s="19" t="s">
        <v>76</v>
      </c>
      <c r="BK255" s="131">
        <f>ROUND(I255*H255,2)</f>
        <v>0</v>
      </c>
      <c r="BL255" s="19" t="s">
        <v>323</v>
      </c>
      <c r="BM255" s="130" t="s">
        <v>3394</v>
      </c>
    </row>
    <row r="256" spans="1:47" s="2" customFormat="1" ht="12">
      <c r="A256" s="273"/>
      <c r="B256" s="276"/>
      <c r="C256" s="273"/>
      <c r="D256" s="304" t="s">
        <v>177</v>
      </c>
      <c r="E256" s="273"/>
      <c r="F256" s="305" t="s">
        <v>3279</v>
      </c>
      <c r="G256" s="273"/>
      <c r="H256" s="273"/>
      <c r="I256" s="263"/>
      <c r="J256" s="273"/>
      <c r="K256" s="273"/>
      <c r="L256" s="32"/>
      <c r="M256" s="132"/>
      <c r="N256" s="133"/>
      <c r="O256" s="50"/>
      <c r="P256" s="50"/>
      <c r="Q256" s="50"/>
      <c r="R256" s="50"/>
      <c r="S256" s="50"/>
      <c r="T256" s="51"/>
      <c r="U256" s="31"/>
      <c r="V256" s="31"/>
      <c r="W256" s="31"/>
      <c r="X256" s="31"/>
      <c r="Y256" s="31"/>
      <c r="Z256" s="31"/>
      <c r="AA256" s="31"/>
      <c r="AB256" s="31"/>
      <c r="AC256" s="31"/>
      <c r="AD256" s="31"/>
      <c r="AE256" s="31"/>
      <c r="AT256" s="19" t="s">
        <v>177</v>
      </c>
      <c r="AU256" s="19" t="s">
        <v>78</v>
      </c>
    </row>
    <row r="257" spans="1:51" s="13" customFormat="1" ht="12">
      <c r="A257" s="306"/>
      <c r="B257" s="307"/>
      <c r="C257" s="306"/>
      <c r="D257" s="308" t="s">
        <v>179</v>
      </c>
      <c r="E257" s="309" t="s">
        <v>3</v>
      </c>
      <c r="F257" s="310" t="s">
        <v>1571</v>
      </c>
      <c r="G257" s="306"/>
      <c r="H257" s="309" t="s">
        <v>3</v>
      </c>
      <c r="I257" s="267"/>
      <c r="J257" s="306"/>
      <c r="K257" s="306"/>
      <c r="L257" s="134"/>
      <c r="M257" s="136"/>
      <c r="N257" s="137"/>
      <c r="O257" s="137"/>
      <c r="P257" s="137"/>
      <c r="Q257" s="137"/>
      <c r="R257" s="137"/>
      <c r="S257" s="137"/>
      <c r="T257" s="138"/>
      <c r="AT257" s="135" t="s">
        <v>179</v>
      </c>
      <c r="AU257" s="135" t="s">
        <v>78</v>
      </c>
      <c r="AV257" s="13" t="s">
        <v>76</v>
      </c>
      <c r="AW257" s="13" t="s">
        <v>30</v>
      </c>
      <c r="AX257" s="13" t="s">
        <v>68</v>
      </c>
      <c r="AY257" s="135" t="s">
        <v>168</v>
      </c>
    </row>
    <row r="258" spans="1:51" s="13" customFormat="1" ht="12">
      <c r="A258" s="306"/>
      <c r="B258" s="307"/>
      <c r="C258" s="306"/>
      <c r="D258" s="308" t="s">
        <v>179</v>
      </c>
      <c r="E258" s="309" t="s">
        <v>3</v>
      </c>
      <c r="F258" s="310" t="s">
        <v>1571</v>
      </c>
      <c r="G258" s="306"/>
      <c r="H258" s="309" t="s">
        <v>3</v>
      </c>
      <c r="I258" s="267"/>
      <c r="J258" s="306"/>
      <c r="K258" s="306"/>
      <c r="L258" s="134"/>
      <c r="M258" s="136"/>
      <c r="N258" s="137"/>
      <c r="O258" s="137"/>
      <c r="P258" s="137"/>
      <c r="Q258" s="137"/>
      <c r="R258" s="137"/>
      <c r="S258" s="137"/>
      <c r="T258" s="138"/>
      <c r="AT258" s="135" t="s">
        <v>179</v>
      </c>
      <c r="AU258" s="135" t="s">
        <v>78</v>
      </c>
      <c r="AV258" s="13" t="s">
        <v>76</v>
      </c>
      <c r="AW258" s="13" t="s">
        <v>30</v>
      </c>
      <c r="AX258" s="13" t="s">
        <v>68</v>
      </c>
      <c r="AY258" s="135" t="s">
        <v>168</v>
      </c>
    </row>
    <row r="259" spans="1:51" s="13" customFormat="1" ht="12">
      <c r="A259" s="306"/>
      <c r="B259" s="307"/>
      <c r="C259" s="306"/>
      <c r="D259" s="308" t="s">
        <v>179</v>
      </c>
      <c r="E259" s="309" t="s">
        <v>3</v>
      </c>
      <c r="F259" s="310" t="s">
        <v>3323</v>
      </c>
      <c r="G259" s="306"/>
      <c r="H259" s="309" t="s">
        <v>3</v>
      </c>
      <c r="I259" s="267"/>
      <c r="J259" s="306"/>
      <c r="K259" s="306"/>
      <c r="L259" s="134"/>
      <c r="M259" s="136"/>
      <c r="N259" s="137"/>
      <c r="O259" s="137"/>
      <c r="P259" s="137"/>
      <c r="Q259" s="137"/>
      <c r="R259" s="137"/>
      <c r="S259" s="137"/>
      <c r="T259" s="138"/>
      <c r="AT259" s="135" t="s">
        <v>179</v>
      </c>
      <c r="AU259" s="135" t="s">
        <v>78</v>
      </c>
      <c r="AV259" s="13" t="s">
        <v>76</v>
      </c>
      <c r="AW259" s="13" t="s">
        <v>30</v>
      </c>
      <c r="AX259" s="13" t="s">
        <v>68</v>
      </c>
      <c r="AY259" s="135" t="s">
        <v>168</v>
      </c>
    </row>
    <row r="260" spans="1:51" s="14" customFormat="1" ht="12">
      <c r="A260" s="311"/>
      <c r="B260" s="312"/>
      <c r="C260" s="311"/>
      <c r="D260" s="308" t="s">
        <v>179</v>
      </c>
      <c r="E260" s="313" t="s">
        <v>3</v>
      </c>
      <c r="F260" s="314" t="s">
        <v>3324</v>
      </c>
      <c r="G260" s="311"/>
      <c r="H260" s="315">
        <v>24.953</v>
      </c>
      <c r="I260" s="268"/>
      <c r="J260" s="311"/>
      <c r="K260" s="311"/>
      <c r="L260" s="139"/>
      <c r="M260" s="141"/>
      <c r="N260" s="142"/>
      <c r="O260" s="142"/>
      <c r="P260" s="142"/>
      <c r="Q260" s="142"/>
      <c r="R260" s="142"/>
      <c r="S260" s="142"/>
      <c r="T260" s="143"/>
      <c r="AT260" s="140" t="s">
        <v>179</v>
      </c>
      <c r="AU260" s="140" t="s">
        <v>78</v>
      </c>
      <c r="AV260" s="14" t="s">
        <v>78</v>
      </c>
      <c r="AW260" s="14" t="s">
        <v>30</v>
      </c>
      <c r="AX260" s="14" t="s">
        <v>68</v>
      </c>
      <c r="AY260" s="140" t="s">
        <v>168</v>
      </c>
    </row>
    <row r="261" spans="1:51" s="13" customFormat="1" ht="12">
      <c r="A261" s="306"/>
      <c r="B261" s="307"/>
      <c r="C261" s="306"/>
      <c r="D261" s="308" t="s">
        <v>179</v>
      </c>
      <c r="E261" s="309" t="s">
        <v>3</v>
      </c>
      <c r="F261" s="310" t="s">
        <v>3325</v>
      </c>
      <c r="G261" s="306"/>
      <c r="H261" s="309" t="s">
        <v>3</v>
      </c>
      <c r="I261" s="267"/>
      <c r="J261" s="306"/>
      <c r="K261" s="306"/>
      <c r="L261" s="134"/>
      <c r="M261" s="136"/>
      <c r="N261" s="137"/>
      <c r="O261" s="137"/>
      <c r="P261" s="137"/>
      <c r="Q261" s="137"/>
      <c r="R261" s="137"/>
      <c r="S261" s="137"/>
      <c r="T261" s="138"/>
      <c r="AT261" s="135" t="s">
        <v>179</v>
      </c>
      <c r="AU261" s="135" t="s">
        <v>78</v>
      </c>
      <c r="AV261" s="13" t="s">
        <v>76</v>
      </c>
      <c r="AW261" s="13" t="s">
        <v>30</v>
      </c>
      <c r="AX261" s="13" t="s">
        <v>68</v>
      </c>
      <c r="AY261" s="135" t="s">
        <v>168</v>
      </c>
    </row>
    <row r="262" spans="1:51" s="14" customFormat="1" ht="12">
      <c r="A262" s="311"/>
      <c r="B262" s="312"/>
      <c r="C262" s="311"/>
      <c r="D262" s="308" t="s">
        <v>179</v>
      </c>
      <c r="E262" s="313" t="s">
        <v>3</v>
      </c>
      <c r="F262" s="314" t="s">
        <v>3326</v>
      </c>
      <c r="G262" s="311"/>
      <c r="H262" s="315">
        <v>41.766</v>
      </c>
      <c r="I262" s="268"/>
      <c r="J262" s="311"/>
      <c r="K262" s="311"/>
      <c r="L262" s="139"/>
      <c r="M262" s="141"/>
      <c r="N262" s="142"/>
      <c r="O262" s="142"/>
      <c r="P262" s="142"/>
      <c r="Q262" s="142"/>
      <c r="R262" s="142"/>
      <c r="S262" s="142"/>
      <c r="T262" s="143"/>
      <c r="AT262" s="140" t="s">
        <v>179</v>
      </c>
      <c r="AU262" s="140" t="s">
        <v>78</v>
      </c>
      <c r="AV262" s="14" t="s">
        <v>78</v>
      </c>
      <c r="AW262" s="14" t="s">
        <v>30</v>
      </c>
      <c r="AX262" s="14" t="s">
        <v>68</v>
      </c>
      <c r="AY262" s="140" t="s">
        <v>168</v>
      </c>
    </row>
    <row r="263" spans="1:51" s="15" customFormat="1" ht="12">
      <c r="A263" s="316"/>
      <c r="B263" s="317"/>
      <c r="C263" s="316"/>
      <c r="D263" s="308" t="s">
        <v>179</v>
      </c>
      <c r="E263" s="318" t="s">
        <v>3</v>
      </c>
      <c r="F263" s="319" t="s">
        <v>186</v>
      </c>
      <c r="G263" s="316"/>
      <c r="H263" s="320">
        <v>66.719</v>
      </c>
      <c r="I263" s="269"/>
      <c r="J263" s="316"/>
      <c r="K263" s="316"/>
      <c r="L263" s="144"/>
      <c r="M263" s="146"/>
      <c r="N263" s="147"/>
      <c r="O263" s="147"/>
      <c r="P263" s="147"/>
      <c r="Q263" s="147"/>
      <c r="R263" s="147"/>
      <c r="S263" s="147"/>
      <c r="T263" s="148"/>
      <c r="AT263" s="145" t="s">
        <v>179</v>
      </c>
      <c r="AU263" s="145" t="s">
        <v>78</v>
      </c>
      <c r="AV263" s="15" t="s">
        <v>175</v>
      </c>
      <c r="AW263" s="15" t="s">
        <v>30</v>
      </c>
      <c r="AX263" s="15" t="s">
        <v>76</v>
      </c>
      <c r="AY263" s="145" t="s">
        <v>168</v>
      </c>
    </row>
    <row r="264" spans="1:65" s="2" customFormat="1" ht="16.5" customHeight="1">
      <c r="A264" s="273"/>
      <c r="B264" s="276"/>
      <c r="C264" s="298" t="s">
        <v>459</v>
      </c>
      <c r="D264" s="298" t="s">
        <v>170</v>
      </c>
      <c r="E264" s="299" t="s">
        <v>3283</v>
      </c>
      <c r="F264" s="300" t="s">
        <v>3284</v>
      </c>
      <c r="G264" s="301" t="s">
        <v>263</v>
      </c>
      <c r="H264" s="302">
        <v>114.861</v>
      </c>
      <c r="I264" s="266"/>
      <c r="J264" s="303">
        <f>ROUND(I264*H264,2)</f>
        <v>0</v>
      </c>
      <c r="K264" s="300" t="s">
        <v>174</v>
      </c>
      <c r="L264" s="32"/>
      <c r="M264" s="126" t="s">
        <v>3</v>
      </c>
      <c r="N264" s="127" t="s">
        <v>39</v>
      </c>
      <c r="O264" s="128">
        <v>0.033</v>
      </c>
      <c r="P264" s="128">
        <f>O264*H264</f>
        <v>3.7904130000000005</v>
      </c>
      <c r="Q264" s="128">
        <v>0.0002</v>
      </c>
      <c r="R264" s="128">
        <f>Q264*H264</f>
        <v>0.0229722</v>
      </c>
      <c r="S264" s="128">
        <v>0</v>
      </c>
      <c r="T264" s="129">
        <f>S264*H264</f>
        <v>0</v>
      </c>
      <c r="U264" s="31"/>
      <c r="V264" s="31"/>
      <c r="W264" s="31"/>
      <c r="X264" s="31"/>
      <c r="Y264" s="31"/>
      <c r="Z264" s="31"/>
      <c r="AA264" s="31"/>
      <c r="AB264" s="31"/>
      <c r="AC264" s="31"/>
      <c r="AD264" s="31"/>
      <c r="AE264" s="31"/>
      <c r="AR264" s="130" t="s">
        <v>323</v>
      </c>
      <c r="AT264" s="130" t="s">
        <v>170</v>
      </c>
      <c r="AU264" s="130" t="s">
        <v>78</v>
      </c>
      <c r="AY264" s="19" t="s">
        <v>168</v>
      </c>
      <c r="BE264" s="131">
        <f>IF(N264="základní",J264,0)</f>
        <v>0</v>
      </c>
      <c r="BF264" s="131">
        <f>IF(N264="snížená",J264,0)</f>
        <v>0</v>
      </c>
      <c r="BG264" s="131">
        <f>IF(N264="zákl. přenesená",J264,0)</f>
        <v>0</v>
      </c>
      <c r="BH264" s="131">
        <f>IF(N264="sníž. přenesená",J264,0)</f>
        <v>0</v>
      </c>
      <c r="BI264" s="131">
        <f>IF(N264="nulová",J264,0)</f>
        <v>0</v>
      </c>
      <c r="BJ264" s="19" t="s">
        <v>76</v>
      </c>
      <c r="BK264" s="131">
        <f>ROUND(I264*H264,2)</f>
        <v>0</v>
      </c>
      <c r="BL264" s="19" t="s">
        <v>323</v>
      </c>
      <c r="BM264" s="130" t="s">
        <v>3395</v>
      </c>
    </row>
    <row r="265" spans="1:47" s="2" customFormat="1" ht="12">
      <c r="A265" s="273"/>
      <c r="B265" s="276"/>
      <c r="C265" s="273"/>
      <c r="D265" s="304" t="s">
        <v>177</v>
      </c>
      <c r="E265" s="273"/>
      <c r="F265" s="305" t="s">
        <v>3286</v>
      </c>
      <c r="G265" s="273"/>
      <c r="H265" s="273"/>
      <c r="I265" s="263"/>
      <c r="J265" s="273"/>
      <c r="K265" s="273"/>
      <c r="L265" s="32"/>
      <c r="M265" s="132"/>
      <c r="N265" s="133"/>
      <c r="O265" s="50"/>
      <c r="P265" s="50"/>
      <c r="Q265" s="50"/>
      <c r="R265" s="50"/>
      <c r="S265" s="50"/>
      <c r="T265" s="51"/>
      <c r="U265" s="31"/>
      <c r="V265" s="31"/>
      <c r="W265" s="31"/>
      <c r="X265" s="31"/>
      <c r="Y265" s="31"/>
      <c r="Z265" s="31"/>
      <c r="AA265" s="31"/>
      <c r="AB265" s="31"/>
      <c r="AC265" s="31"/>
      <c r="AD265" s="31"/>
      <c r="AE265" s="31"/>
      <c r="AT265" s="19" t="s">
        <v>177</v>
      </c>
      <c r="AU265" s="19" t="s">
        <v>78</v>
      </c>
    </row>
    <row r="266" spans="1:65" s="2" customFormat="1" ht="24.2" customHeight="1">
      <c r="A266" s="273"/>
      <c r="B266" s="276"/>
      <c r="C266" s="298" t="s">
        <v>472</v>
      </c>
      <c r="D266" s="298" t="s">
        <v>170</v>
      </c>
      <c r="E266" s="299" t="s">
        <v>2021</v>
      </c>
      <c r="F266" s="300" t="s">
        <v>2022</v>
      </c>
      <c r="G266" s="301" t="s">
        <v>263</v>
      </c>
      <c r="H266" s="302">
        <v>114.861</v>
      </c>
      <c r="I266" s="266"/>
      <c r="J266" s="303">
        <f>ROUND(I266*H266,2)</f>
        <v>0</v>
      </c>
      <c r="K266" s="300" t="s">
        <v>174</v>
      </c>
      <c r="L266" s="32"/>
      <c r="M266" s="126" t="s">
        <v>3</v>
      </c>
      <c r="N266" s="127" t="s">
        <v>39</v>
      </c>
      <c r="O266" s="128">
        <v>0.104</v>
      </c>
      <c r="P266" s="128">
        <f>O266*H266</f>
        <v>11.945544</v>
      </c>
      <c r="Q266" s="128">
        <v>0.00026</v>
      </c>
      <c r="R266" s="128">
        <f>Q266*H266</f>
        <v>0.02986386</v>
      </c>
      <c r="S266" s="128">
        <v>0</v>
      </c>
      <c r="T266" s="129">
        <f>S266*H266</f>
        <v>0</v>
      </c>
      <c r="U266" s="31"/>
      <c r="V266" s="31"/>
      <c r="W266" s="31"/>
      <c r="X266" s="31"/>
      <c r="Y266" s="31"/>
      <c r="Z266" s="31"/>
      <c r="AA266" s="31"/>
      <c r="AB266" s="31"/>
      <c r="AC266" s="31"/>
      <c r="AD266" s="31"/>
      <c r="AE266" s="31"/>
      <c r="AR266" s="130" t="s">
        <v>323</v>
      </c>
      <c r="AT266" s="130" t="s">
        <v>170</v>
      </c>
      <c r="AU266" s="130" t="s">
        <v>78</v>
      </c>
      <c r="AY266" s="19" t="s">
        <v>168</v>
      </c>
      <c r="BE266" s="131">
        <f>IF(N266="základní",J266,0)</f>
        <v>0</v>
      </c>
      <c r="BF266" s="131">
        <f>IF(N266="snížená",J266,0)</f>
        <v>0</v>
      </c>
      <c r="BG266" s="131">
        <f>IF(N266="zákl. přenesená",J266,0)</f>
        <v>0</v>
      </c>
      <c r="BH266" s="131">
        <f>IF(N266="sníž. přenesená",J266,0)</f>
        <v>0</v>
      </c>
      <c r="BI266" s="131">
        <f>IF(N266="nulová",J266,0)</f>
        <v>0</v>
      </c>
      <c r="BJ266" s="19" t="s">
        <v>76</v>
      </c>
      <c r="BK266" s="131">
        <f>ROUND(I266*H266,2)</f>
        <v>0</v>
      </c>
      <c r="BL266" s="19" t="s">
        <v>323</v>
      </c>
      <c r="BM266" s="130" t="s">
        <v>3396</v>
      </c>
    </row>
    <row r="267" spans="1:47" s="2" customFormat="1" ht="12">
      <c r="A267" s="273"/>
      <c r="B267" s="276"/>
      <c r="C267" s="273"/>
      <c r="D267" s="304" t="s">
        <v>177</v>
      </c>
      <c r="E267" s="273"/>
      <c r="F267" s="305" t="s">
        <v>2024</v>
      </c>
      <c r="G267" s="273"/>
      <c r="H267" s="273"/>
      <c r="I267" s="263"/>
      <c r="J267" s="273"/>
      <c r="K267" s="273"/>
      <c r="L267" s="32"/>
      <c r="M267" s="132"/>
      <c r="N267" s="133"/>
      <c r="O267" s="50"/>
      <c r="P267" s="50"/>
      <c r="Q267" s="50"/>
      <c r="R267" s="50"/>
      <c r="S267" s="50"/>
      <c r="T267" s="51"/>
      <c r="U267" s="31"/>
      <c r="V267" s="31"/>
      <c r="W267" s="31"/>
      <c r="X267" s="31"/>
      <c r="Y267" s="31"/>
      <c r="Z267" s="31"/>
      <c r="AA267" s="31"/>
      <c r="AB267" s="31"/>
      <c r="AC267" s="31"/>
      <c r="AD267" s="31"/>
      <c r="AE267" s="31"/>
      <c r="AT267" s="19" t="s">
        <v>177</v>
      </c>
      <c r="AU267" s="19" t="s">
        <v>78</v>
      </c>
    </row>
    <row r="268" spans="1:51" s="13" customFormat="1" ht="12">
      <c r="A268" s="306"/>
      <c r="B268" s="307"/>
      <c r="C268" s="306"/>
      <c r="D268" s="308" t="s">
        <v>179</v>
      </c>
      <c r="E268" s="309" t="s">
        <v>3</v>
      </c>
      <c r="F268" s="310" t="s">
        <v>1571</v>
      </c>
      <c r="G268" s="306"/>
      <c r="H268" s="309" t="s">
        <v>3</v>
      </c>
      <c r="I268" s="267"/>
      <c r="J268" s="306"/>
      <c r="K268" s="306"/>
      <c r="L268" s="134"/>
      <c r="M268" s="136"/>
      <c r="N268" s="137"/>
      <c r="O268" s="137"/>
      <c r="P268" s="137"/>
      <c r="Q268" s="137"/>
      <c r="R268" s="137"/>
      <c r="S268" s="137"/>
      <c r="T268" s="138"/>
      <c r="AT268" s="135" t="s">
        <v>179</v>
      </c>
      <c r="AU268" s="135" t="s">
        <v>78</v>
      </c>
      <c r="AV268" s="13" t="s">
        <v>76</v>
      </c>
      <c r="AW268" s="13" t="s">
        <v>30</v>
      </c>
      <c r="AX268" s="13" t="s">
        <v>68</v>
      </c>
      <c r="AY268" s="135" t="s">
        <v>168</v>
      </c>
    </row>
    <row r="269" spans="1:51" s="13" customFormat="1" ht="12">
      <c r="A269" s="306"/>
      <c r="B269" s="307"/>
      <c r="C269" s="306"/>
      <c r="D269" s="308" t="s">
        <v>179</v>
      </c>
      <c r="E269" s="309" t="s">
        <v>3</v>
      </c>
      <c r="F269" s="310" t="s">
        <v>3310</v>
      </c>
      <c r="G269" s="306"/>
      <c r="H269" s="309" t="s">
        <v>3</v>
      </c>
      <c r="I269" s="267"/>
      <c r="J269" s="306"/>
      <c r="K269" s="306"/>
      <c r="L269" s="134"/>
      <c r="M269" s="136"/>
      <c r="N269" s="137"/>
      <c r="O269" s="137"/>
      <c r="P269" s="137"/>
      <c r="Q269" s="137"/>
      <c r="R269" s="137"/>
      <c r="S269" s="137"/>
      <c r="T269" s="138"/>
      <c r="AT269" s="135" t="s">
        <v>179</v>
      </c>
      <c r="AU269" s="135" t="s">
        <v>78</v>
      </c>
      <c r="AV269" s="13" t="s">
        <v>76</v>
      </c>
      <c r="AW269" s="13" t="s">
        <v>30</v>
      </c>
      <c r="AX269" s="13" t="s">
        <v>68</v>
      </c>
      <c r="AY269" s="135" t="s">
        <v>168</v>
      </c>
    </row>
    <row r="270" spans="1:51" s="14" customFormat="1" ht="12">
      <c r="A270" s="311"/>
      <c r="B270" s="312"/>
      <c r="C270" s="311"/>
      <c r="D270" s="308" t="s">
        <v>179</v>
      </c>
      <c r="E270" s="313" t="s">
        <v>3</v>
      </c>
      <c r="F270" s="314" t="s">
        <v>3397</v>
      </c>
      <c r="G270" s="311"/>
      <c r="H270" s="315">
        <v>11.4</v>
      </c>
      <c r="I270" s="268"/>
      <c r="J270" s="311"/>
      <c r="K270" s="311"/>
      <c r="L270" s="139"/>
      <c r="M270" s="141"/>
      <c r="N270" s="142"/>
      <c r="O270" s="142"/>
      <c r="P270" s="142"/>
      <c r="Q270" s="142"/>
      <c r="R270" s="142"/>
      <c r="S270" s="142"/>
      <c r="T270" s="143"/>
      <c r="AT270" s="140" t="s">
        <v>179</v>
      </c>
      <c r="AU270" s="140" t="s">
        <v>78</v>
      </c>
      <c r="AV270" s="14" t="s">
        <v>78</v>
      </c>
      <c r="AW270" s="14" t="s">
        <v>30</v>
      </c>
      <c r="AX270" s="14" t="s">
        <v>68</v>
      </c>
      <c r="AY270" s="140" t="s">
        <v>168</v>
      </c>
    </row>
    <row r="271" spans="1:51" s="14" customFormat="1" ht="12">
      <c r="A271" s="311"/>
      <c r="B271" s="312"/>
      <c r="C271" s="311"/>
      <c r="D271" s="308" t="s">
        <v>179</v>
      </c>
      <c r="E271" s="313" t="s">
        <v>3</v>
      </c>
      <c r="F271" s="314" t="s">
        <v>3398</v>
      </c>
      <c r="G271" s="311"/>
      <c r="H271" s="315">
        <v>39.96</v>
      </c>
      <c r="I271" s="268"/>
      <c r="J271" s="311"/>
      <c r="K271" s="311"/>
      <c r="L271" s="139"/>
      <c r="M271" s="141"/>
      <c r="N271" s="142"/>
      <c r="O271" s="142"/>
      <c r="P271" s="142"/>
      <c r="Q271" s="142"/>
      <c r="R271" s="142"/>
      <c r="S271" s="142"/>
      <c r="T271" s="143"/>
      <c r="AT271" s="140" t="s">
        <v>179</v>
      </c>
      <c r="AU271" s="140" t="s">
        <v>78</v>
      </c>
      <c r="AV271" s="14" t="s">
        <v>78</v>
      </c>
      <c r="AW271" s="14" t="s">
        <v>30</v>
      </c>
      <c r="AX271" s="14" t="s">
        <v>68</v>
      </c>
      <c r="AY271" s="140" t="s">
        <v>168</v>
      </c>
    </row>
    <row r="272" spans="1:51" s="13" customFormat="1" ht="12">
      <c r="A272" s="306"/>
      <c r="B272" s="307"/>
      <c r="C272" s="306"/>
      <c r="D272" s="308" t="s">
        <v>179</v>
      </c>
      <c r="E272" s="309" t="s">
        <v>3</v>
      </c>
      <c r="F272" s="310" t="s">
        <v>3313</v>
      </c>
      <c r="G272" s="306"/>
      <c r="H272" s="309" t="s">
        <v>3</v>
      </c>
      <c r="I272" s="267"/>
      <c r="J272" s="306"/>
      <c r="K272" s="306"/>
      <c r="L272" s="134"/>
      <c r="M272" s="136"/>
      <c r="N272" s="137"/>
      <c r="O272" s="137"/>
      <c r="P272" s="137"/>
      <c r="Q272" s="137"/>
      <c r="R272" s="137"/>
      <c r="S272" s="137"/>
      <c r="T272" s="138"/>
      <c r="AT272" s="135" t="s">
        <v>179</v>
      </c>
      <c r="AU272" s="135" t="s">
        <v>78</v>
      </c>
      <c r="AV272" s="13" t="s">
        <v>76</v>
      </c>
      <c r="AW272" s="13" t="s">
        <v>30</v>
      </c>
      <c r="AX272" s="13" t="s">
        <v>68</v>
      </c>
      <c r="AY272" s="135" t="s">
        <v>168</v>
      </c>
    </row>
    <row r="273" spans="1:51" s="14" customFormat="1" ht="12">
      <c r="A273" s="311"/>
      <c r="B273" s="312"/>
      <c r="C273" s="311"/>
      <c r="D273" s="308" t="s">
        <v>179</v>
      </c>
      <c r="E273" s="313" t="s">
        <v>3</v>
      </c>
      <c r="F273" s="314" t="s">
        <v>3356</v>
      </c>
      <c r="G273" s="311"/>
      <c r="H273" s="315">
        <v>16.2</v>
      </c>
      <c r="I273" s="268"/>
      <c r="J273" s="311"/>
      <c r="K273" s="311"/>
      <c r="L273" s="139"/>
      <c r="M273" s="141"/>
      <c r="N273" s="142"/>
      <c r="O273" s="142"/>
      <c r="P273" s="142"/>
      <c r="Q273" s="142"/>
      <c r="R273" s="142"/>
      <c r="S273" s="142"/>
      <c r="T273" s="143"/>
      <c r="AT273" s="140" t="s">
        <v>179</v>
      </c>
      <c r="AU273" s="140" t="s">
        <v>78</v>
      </c>
      <c r="AV273" s="14" t="s">
        <v>78</v>
      </c>
      <c r="AW273" s="14" t="s">
        <v>30</v>
      </c>
      <c r="AX273" s="14" t="s">
        <v>68</v>
      </c>
      <c r="AY273" s="140" t="s">
        <v>168</v>
      </c>
    </row>
    <row r="274" spans="1:51" s="14" customFormat="1" ht="12">
      <c r="A274" s="311"/>
      <c r="B274" s="312"/>
      <c r="C274" s="311"/>
      <c r="D274" s="308" t="s">
        <v>179</v>
      </c>
      <c r="E274" s="313" t="s">
        <v>3</v>
      </c>
      <c r="F274" s="314" t="s">
        <v>3399</v>
      </c>
      <c r="G274" s="311"/>
      <c r="H274" s="315">
        <v>47.301</v>
      </c>
      <c r="I274" s="268"/>
      <c r="J274" s="311"/>
      <c r="K274" s="311"/>
      <c r="L274" s="139"/>
      <c r="M274" s="141"/>
      <c r="N274" s="142"/>
      <c r="O274" s="142"/>
      <c r="P274" s="142"/>
      <c r="Q274" s="142"/>
      <c r="R274" s="142"/>
      <c r="S274" s="142"/>
      <c r="T274" s="143"/>
      <c r="AT274" s="140" t="s">
        <v>179</v>
      </c>
      <c r="AU274" s="140" t="s">
        <v>78</v>
      </c>
      <c r="AV274" s="14" t="s">
        <v>78</v>
      </c>
      <c r="AW274" s="14" t="s">
        <v>30</v>
      </c>
      <c r="AX274" s="14" t="s">
        <v>68</v>
      </c>
      <c r="AY274" s="140" t="s">
        <v>168</v>
      </c>
    </row>
    <row r="275" spans="1:51" s="15" customFormat="1" ht="12">
      <c r="A275" s="316"/>
      <c r="B275" s="317"/>
      <c r="C275" s="316"/>
      <c r="D275" s="308" t="s">
        <v>179</v>
      </c>
      <c r="E275" s="318" t="s">
        <v>3</v>
      </c>
      <c r="F275" s="319" t="s">
        <v>186</v>
      </c>
      <c r="G275" s="316"/>
      <c r="H275" s="320">
        <v>114.861</v>
      </c>
      <c r="I275" s="269"/>
      <c r="J275" s="316"/>
      <c r="K275" s="316"/>
      <c r="L275" s="144"/>
      <c r="M275" s="161"/>
      <c r="N275" s="162"/>
      <c r="O275" s="162"/>
      <c r="P275" s="162"/>
      <c r="Q275" s="162"/>
      <c r="R275" s="162"/>
      <c r="S275" s="162"/>
      <c r="T275" s="163"/>
      <c r="AT275" s="145" t="s">
        <v>179</v>
      </c>
      <c r="AU275" s="145" t="s">
        <v>78</v>
      </c>
      <c r="AV275" s="15" t="s">
        <v>175</v>
      </c>
      <c r="AW275" s="15" t="s">
        <v>30</v>
      </c>
      <c r="AX275" s="15" t="s">
        <v>76</v>
      </c>
      <c r="AY275" s="145" t="s">
        <v>168</v>
      </c>
    </row>
    <row r="276" spans="1:31" s="2" customFormat="1" ht="6.95" customHeight="1">
      <c r="A276" s="31"/>
      <c r="B276" s="39"/>
      <c r="C276" s="40"/>
      <c r="D276" s="40"/>
      <c r="E276" s="40"/>
      <c r="F276" s="40"/>
      <c r="G276" s="40"/>
      <c r="H276" s="40"/>
      <c r="I276" s="368"/>
      <c r="J276" s="40"/>
      <c r="K276" s="40"/>
      <c r="L276" s="32"/>
      <c r="M276" s="31"/>
      <c r="O276" s="31"/>
      <c r="P276" s="31"/>
      <c r="Q276" s="31"/>
      <c r="R276" s="31"/>
      <c r="S276" s="31"/>
      <c r="T276" s="31"/>
      <c r="U276" s="31"/>
      <c r="V276" s="31"/>
      <c r="W276" s="31"/>
      <c r="X276" s="31"/>
      <c r="Y276" s="31"/>
      <c r="Z276" s="31"/>
      <c r="AA276" s="31"/>
      <c r="AB276" s="31"/>
      <c r="AC276" s="31"/>
      <c r="AD276" s="31"/>
      <c r="AE276" s="31"/>
    </row>
  </sheetData>
  <sheetProtection algorithmName="SHA-512" hashValue="b2Mh6kv+NTdZm3uuKcAxPXmvq5qEmBAJvxZxqCztxr/2gVJ54FfI0wkdm9ld2RCe09Jo30ZptTxudw0rgm5RJw==" saltValue="czNXVs7VxR044ziqnGOF5Q==" spinCount="100000" sheet="1" objects="1" scenarios="1"/>
  <autoFilter ref="C92:K275"/>
  <mergeCells count="9">
    <mergeCell ref="E50:H50"/>
    <mergeCell ref="E83:H83"/>
    <mergeCell ref="E85:H85"/>
    <mergeCell ref="L2:V2"/>
    <mergeCell ref="E7:H7"/>
    <mergeCell ref="E9:H9"/>
    <mergeCell ref="E18:H18"/>
    <mergeCell ref="E27:H27"/>
    <mergeCell ref="E48:H48"/>
  </mergeCells>
  <hyperlinks>
    <hyperlink ref="F97" r:id="rId1" display="https://podminky.urs.cz/item/CS_URS_2023_01/612325419"/>
    <hyperlink ref="F109" r:id="rId2" display="https://podminky.urs.cz/item/CS_URS_2023_01/612325453"/>
    <hyperlink ref="F112" r:id="rId3" display="https://podminky.urs.cz/item/CS_URS_2023_01/962031133"/>
    <hyperlink ref="F118" r:id="rId4" display="https://podminky.urs.cz/item/CS_URS_2023_01/968072455"/>
    <hyperlink ref="F123" r:id="rId5" display="https://podminky.urs.cz/item/CS_URS_2023_01/978013161"/>
    <hyperlink ref="F136" r:id="rId6" display="https://podminky.urs.cz/item/CS_URS_2023_01/949101111"/>
    <hyperlink ref="F143" r:id="rId7" display="https://podminky.urs.cz/item/CS_URS_2023_01/952901111"/>
    <hyperlink ref="F150" r:id="rId8" display="https://podminky.urs.cz/item/CS_URS_2023_01/997013212"/>
    <hyperlink ref="F152" r:id="rId9" display="https://podminky.urs.cz/item/CS_URS_2023_01/997013501"/>
    <hyperlink ref="F154" r:id="rId10" display="https://podminky.urs.cz/item/CS_URS_2023_01/997013509"/>
    <hyperlink ref="F157" r:id="rId11" display="https://podminky.urs.cz/item/CS_URS_2023_01/997013631"/>
    <hyperlink ref="F160" r:id="rId12" display="https://podminky.urs.cz/item/CS_URS_2023_01/998018002"/>
    <hyperlink ref="F164" r:id="rId13" display="https://podminky.urs.cz/item/CS_URS_2023_01/762111811"/>
    <hyperlink ref="F168" r:id="rId14" display="https://podminky.urs.cz/item/CS_URS_2023_01/762526811"/>
    <hyperlink ref="F172" r:id="rId15" display="https://podminky.urs.cz/item/CS_URS_2023_01/762512245"/>
    <hyperlink ref="F182" r:id="rId16" display="https://podminky.urs.cz/item/CS_URS_2023_01/998762202"/>
    <hyperlink ref="F185" r:id="rId17" display="https://podminky.urs.cz/item/CS_URS_2023_01/763111314"/>
    <hyperlink ref="F191" r:id="rId18" display="https://podminky.urs.cz/item/CS_URS_2023_01/763111717"/>
    <hyperlink ref="F193" r:id="rId19" display="https://podminky.urs.cz/item/CS_URS_2023_01/763131411"/>
    <hyperlink ref="F199" r:id="rId20" display="https://podminky.urs.cz/item/CS_URS_2023_01/763131714"/>
    <hyperlink ref="F201" r:id="rId21" display="https://podminky.urs.cz/item/CS_URS_2023_01/998763402"/>
    <hyperlink ref="F206" r:id="rId22" display="https://podminky.urs.cz/item/CS_URS_2023_01/998766202"/>
    <hyperlink ref="F209" r:id="rId23" display="https://podminky.urs.cz/item/CS_URS_2023_01/776410811"/>
    <hyperlink ref="F220" r:id="rId24" display="https://podminky.urs.cz/item/CS_URS_2023_01/776201812"/>
    <hyperlink ref="F228" r:id="rId25" display="https://podminky.urs.cz/item/CS_URS_2023_01/776111311"/>
    <hyperlink ref="F230" r:id="rId26" display="https://podminky.urs.cz/item/CS_URS_2023_01/776121321"/>
    <hyperlink ref="F232" r:id="rId27" display="https://podminky.urs.cz/item/CS_URS_2023_01/776222111"/>
    <hyperlink ref="F240" r:id="rId28" display="https://podminky.urs.cz/item/CS_URS_2023_01/776411111"/>
    <hyperlink ref="F253" r:id="rId29" display="https://podminky.urs.cz/item/CS_URS_2023_01/998776202"/>
    <hyperlink ref="F256" r:id="rId30" display="https://podminky.urs.cz/item/CS_URS_2023_01/784121001"/>
    <hyperlink ref="F265" r:id="rId31" display="https://podminky.urs.cz/item/CS_URS_2023_01/784181121"/>
    <hyperlink ref="F267" r:id="rId32" display="https://podminky.urs.cz/item/CS_URS_2023_01/7842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2"/>
  <sheetViews>
    <sheetView showGridLines="0" workbookViewId="0" topLeftCell="A85">
      <selection activeCell="J114" sqref="J1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90</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8"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73"/>
      <c r="B8" s="276"/>
      <c r="C8" s="273"/>
      <c r="D8" s="278" t="s">
        <v>117</v>
      </c>
      <c r="E8" s="273"/>
      <c r="F8" s="273"/>
      <c r="G8" s="273"/>
      <c r="H8" s="273"/>
      <c r="I8" s="273"/>
      <c r="J8" s="273"/>
      <c r="K8" s="273"/>
      <c r="L8" s="86"/>
      <c r="S8" s="31"/>
      <c r="T8" s="31"/>
      <c r="U8" s="31"/>
      <c r="V8" s="31"/>
      <c r="W8" s="31"/>
      <c r="X8" s="31"/>
      <c r="Y8" s="31"/>
      <c r="Z8" s="31"/>
      <c r="AA8" s="31"/>
      <c r="AB8" s="31"/>
      <c r="AC8" s="31"/>
      <c r="AD8" s="31"/>
      <c r="AE8" s="31"/>
    </row>
    <row r="9" spans="1:31" s="2" customFormat="1" ht="16.5" customHeight="1">
      <c r="A9" s="273"/>
      <c r="B9" s="276"/>
      <c r="C9" s="273"/>
      <c r="D9" s="273"/>
      <c r="E9" s="405" t="s">
        <v>3400</v>
      </c>
      <c r="F9" s="406"/>
      <c r="G9" s="406"/>
      <c r="H9" s="406"/>
      <c r="I9" s="273"/>
      <c r="J9" s="273"/>
      <c r="K9" s="273"/>
      <c r="L9" s="86"/>
      <c r="S9" s="31"/>
      <c r="T9" s="31"/>
      <c r="U9" s="31"/>
      <c r="V9" s="31"/>
      <c r="W9" s="31"/>
      <c r="X9" s="31"/>
      <c r="Y9" s="31"/>
      <c r="Z9" s="31"/>
      <c r="AA9" s="31"/>
      <c r="AB9" s="31"/>
      <c r="AC9" s="31"/>
      <c r="AD9" s="31"/>
      <c r="AE9" s="31"/>
    </row>
    <row r="10" spans="1:31" s="2" customFormat="1" ht="12">
      <c r="A10" s="273"/>
      <c r="B10" s="276"/>
      <c r="C10" s="273"/>
      <c r="D10" s="273"/>
      <c r="E10" s="273"/>
      <c r="F10" s="273"/>
      <c r="G10" s="273"/>
      <c r="H10" s="273"/>
      <c r="I10" s="273"/>
      <c r="J10" s="273"/>
      <c r="K10" s="273"/>
      <c r="L10" s="86"/>
      <c r="S10" s="31"/>
      <c r="T10" s="31"/>
      <c r="U10" s="31"/>
      <c r="V10" s="31"/>
      <c r="W10" s="31"/>
      <c r="X10" s="31"/>
      <c r="Y10" s="31"/>
      <c r="Z10" s="31"/>
      <c r="AA10" s="31"/>
      <c r="AB10" s="31"/>
      <c r="AC10" s="31"/>
      <c r="AD10" s="31"/>
      <c r="AE10" s="31"/>
    </row>
    <row r="11" spans="1:31" s="2" customFormat="1" ht="12" customHeight="1">
      <c r="A11" s="273"/>
      <c r="B11" s="276"/>
      <c r="C11" s="273"/>
      <c r="D11" s="278" t="s">
        <v>17</v>
      </c>
      <c r="E11" s="273"/>
      <c r="F11" s="281" t="s">
        <v>3</v>
      </c>
      <c r="G11" s="273"/>
      <c r="H11" s="273"/>
      <c r="I11" s="278" t="s">
        <v>18</v>
      </c>
      <c r="J11" s="281" t="s">
        <v>3</v>
      </c>
      <c r="K11" s="273"/>
      <c r="L11" s="86"/>
      <c r="S11" s="31"/>
      <c r="T11" s="31"/>
      <c r="U11" s="31"/>
      <c r="V11" s="31"/>
      <c r="W11" s="31"/>
      <c r="X11" s="31"/>
      <c r="Y11" s="31"/>
      <c r="Z11" s="31"/>
      <c r="AA11" s="31"/>
      <c r="AB11" s="31"/>
      <c r="AC11" s="31"/>
      <c r="AD11" s="31"/>
      <c r="AE11" s="31"/>
    </row>
    <row r="12" spans="1:31" s="2" customFormat="1" ht="12" customHeight="1">
      <c r="A12" s="273"/>
      <c r="B12" s="276"/>
      <c r="C12" s="273"/>
      <c r="D12" s="278" t="s">
        <v>19</v>
      </c>
      <c r="E12" s="273"/>
      <c r="F12" s="281" t="s">
        <v>20</v>
      </c>
      <c r="G12" s="273"/>
      <c r="H12" s="273"/>
      <c r="I12" s="278" t="s">
        <v>21</v>
      </c>
      <c r="J12" s="282"/>
      <c r="K12" s="273"/>
      <c r="L12" s="86"/>
      <c r="S12" s="31"/>
      <c r="T12" s="31"/>
      <c r="U12" s="31"/>
      <c r="V12" s="31"/>
      <c r="W12" s="31"/>
      <c r="X12" s="31"/>
      <c r="Y12" s="31"/>
      <c r="Z12" s="31"/>
      <c r="AA12" s="31"/>
      <c r="AB12" s="31"/>
      <c r="AC12" s="31"/>
      <c r="AD12" s="31"/>
      <c r="AE12" s="31"/>
    </row>
    <row r="13" spans="1:31" s="2" customFormat="1" ht="10.9" customHeight="1">
      <c r="A13" s="273"/>
      <c r="B13" s="276"/>
      <c r="C13" s="273"/>
      <c r="D13" s="273"/>
      <c r="E13" s="273"/>
      <c r="F13" s="273"/>
      <c r="G13" s="273"/>
      <c r="H13" s="273"/>
      <c r="I13" s="273"/>
      <c r="J13" s="273"/>
      <c r="K13" s="273"/>
      <c r="L13" s="86"/>
      <c r="S13" s="31"/>
      <c r="T13" s="31"/>
      <c r="U13" s="31"/>
      <c r="V13" s="31"/>
      <c r="W13" s="31"/>
      <c r="X13" s="31"/>
      <c r="Y13" s="31"/>
      <c r="Z13" s="31"/>
      <c r="AA13" s="31"/>
      <c r="AB13" s="31"/>
      <c r="AC13" s="31"/>
      <c r="AD13" s="31"/>
      <c r="AE13" s="31"/>
    </row>
    <row r="14" spans="1:31" s="2" customFormat="1" ht="12" customHeight="1">
      <c r="A14" s="273"/>
      <c r="B14" s="276"/>
      <c r="C14" s="273"/>
      <c r="D14" s="278" t="s">
        <v>22</v>
      </c>
      <c r="E14" s="273"/>
      <c r="F14" s="273"/>
      <c r="G14" s="273"/>
      <c r="H14" s="273"/>
      <c r="I14" s="278" t="s">
        <v>23</v>
      </c>
      <c r="J14" s="281" t="s">
        <v>3</v>
      </c>
      <c r="K14" s="273"/>
      <c r="L14" s="86"/>
      <c r="S14" s="31"/>
      <c r="T14" s="31"/>
      <c r="U14" s="31"/>
      <c r="V14" s="31"/>
      <c r="W14" s="31"/>
      <c r="X14" s="31"/>
      <c r="Y14" s="31"/>
      <c r="Z14" s="31"/>
      <c r="AA14" s="31"/>
      <c r="AB14" s="31"/>
      <c r="AC14" s="31"/>
      <c r="AD14" s="31"/>
      <c r="AE14" s="31"/>
    </row>
    <row r="15" spans="1:31" s="2" customFormat="1" ht="18" customHeight="1">
      <c r="A15" s="273"/>
      <c r="B15" s="276"/>
      <c r="C15" s="273"/>
      <c r="D15" s="273"/>
      <c r="E15" s="281" t="s">
        <v>24</v>
      </c>
      <c r="F15" s="273"/>
      <c r="G15" s="273"/>
      <c r="H15" s="273"/>
      <c r="I15" s="278" t="s">
        <v>25</v>
      </c>
      <c r="J15" s="281" t="s">
        <v>3</v>
      </c>
      <c r="K15" s="273"/>
      <c r="L15" s="86"/>
      <c r="S15" s="31"/>
      <c r="T15" s="31"/>
      <c r="U15" s="31"/>
      <c r="V15" s="31"/>
      <c r="W15" s="31"/>
      <c r="X15" s="31"/>
      <c r="Y15" s="31"/>
      <c r="Z15" s="31"/>
      <c r="AA15" s="31"/>
      <c r="AB15" s="31"/>
      <c r="AC15" s="31"/>
      <c r="AD15" s="31"/>
      <c r="AE15" s="31"/>
    </row>
    <row r="16" spans="1:31" s="2" customFormat="1" ht="6.95" customHeight="1">
      <c r="A16" s="273"/>
      <c r="B16" s="276"/>
      <c r="C16" s="273"/>
      <c r="D16" s="273"/>
      <c r="E16" s="273"/>
      <c r="F16" s="273"/>
      <c r="G16" s="273"/>
      <c r="H16" s="273"/>
      <c r="I16" s="273"/>
      <c r="J16" s="273"/>
      <c r="K16" s="273"/>
      <c r="L16" s="86"/>
      <c r="S16" s="31"/>
      <c r="T16" s="31"/>
      <c r="U16" s="31"/>
      <c r="V16" s="31"/>
      <c r="W16" s="31"/>
      <c r="X16" s="31"/>
      <c r="Y16" s="31"/>
      <c r="Z16" s="31"/>
      <c r="AA16" s="31"/>
      <c r="AB16" s="31"/>
      <c r="AC16" s="31"/>
      <c r="AD16" s="31"/>
      <c r="AE16" s="31"/>
    </row>
    <row r="17" spans="1:31" s="2" customFormat="1" ht="12" customHeight="1">
      <c r="A17" s="273"/>
      <c r="B17" s="276"/>
      <c r="C17" s="273"/>
      <c r="D17" s="278" t="s">
        <v>26</v>
      </c>
      <c r="E17" s="273"/>
      <c r="F17" s="273"/>
      <c r="G17" s="273"/>
      <c r="H17" s="273"/>
      <c r="I17" s="278" t="s">
        <v>23</v>
      </c>
      <c r="J17" s="281" t="str">
        <f>'Rekapitulace stavby'!AN13</f>
        <v/>
      </c>
      <c r="K17" s="273"/>
      <c r="L17" s="86"/>
      <c r="S17" s="31"/>
      <c r="T17" s="31"/>
      <c r="U17" s="31"/>
      <c r="V17" s="31"/>
      <c r="W17" s="31"/>
      <c r="X17" s="31"/>
      <c r="Y17" s="31"/>
      <c r="Z17" s="31"/>
      <c r="AA17" s="31"/>
      <c r="AB17" s="31"/>
      <c r="AC17" s="31"/>
      <c r="AD17" s="31"/>
      <c r="AE17" s="31"/>
    </row>
    <row r="18" spans="1:31" s="2" customFormat="1" ht="18" customHeight="1">
      <c r="A18" s="273"/>
      <c r="B18" s="276"/>
      <c r="C18" s="273"/>
      <c r="D18" s="273"/>
      <c r="E18" s="409" t="str">
        <f>'Rekapitulace stavby'!E14</f>
        <v xml:space="preserve"> </v>
      </c>
      <c r="F18" s="409"/>
      <c r="G18" s="409"/>
      <c r="H18" s="409"/>
      <c r="I18" s="278" t="s">
        <v>25</v>
      </c>
      <c r="J18" s="281" t="str">
        <f>'Rekapitulace stavby'!AN14</f>
        <v/>
      </c>
      <c r="K18" s="273"/>
      <c r="L18" s="86"/>
      <c r="S18" s="31"/>
      <c r="T18" s="31"/>
      <c r="U18" s="31"/>
      <c r="V18" s="31"/>
      <c r="W18" s="31"/>
      <c r="X18" s="31"/>
      <c r="Y18" s="31"/>
      <c r="Z18" s="31"/>
      <c r="AA18" s="31"/>
      <c r="AB18" s="31"/>
      <c r="AC18" s="31"/>
      <c r="AD18" s="31"/>
      <c r="AE18" s="31"/>
    </row>
    <row r="19" spans="1:31" s="2" customFormat="1" ht="6.95" customHeight="1">
      <c r="A19" s="273"/>
      <c r="B19" s="276"/>
      <c r="C19" s="273"/>
      <c r="D19" s="273"/>
      <c r="E19" s="273"/>
      <c r="F19" s="273"/>
      <c r="G19" s="273"/>
      <c r="H19" s="273"/>
      <c r="I19" s="273"/>
      <c r="J19" s="273"/>
      <c r="K19" s="273"/>
      <c r="L19" s="86"/>
      <c r="S19" s="31"/>
      <c r="T19" s="31"/>
      <c r="U19" s="31"/>
      <c r="V19" s="31"/>
      <c r="W19" s="31"/>
      <c r="X19" s="31"/>
      <c r="Y19" s="31"/>
      <c r="Z19" s="31"/>
      <c r="AA19" s="31"/>
      <c r="AB19" s="31"/>
      <c r="AC19" s="31"/>
      <c r="AD19" s="31"/>
      <c r="AE19" s="31"/>
    </row>
    <row r="20" spans="1:31" s="2" customFormat="1" ht="12" customHeight="1">
      <c r="A20" s="273"/>
      <c r="B20" s="276"/>
      <c r="C20" s="273"/>
      <c r="D20" s="278" t="s">
        <v>28</v>
      </c>
      <c r="E20" s="273"/>
      <c r="F20" s="273"/>
      <c r="G20" s="273"/>
      <c r="H20" s="273"/>
      <c r="I20" s="278" t="s">
        <v>23</v>
      </c>
      <c r="J20" s="281" t="s">
        <v>3</v>
      </c>
      <c r="K20" s="273"/>
      <c r="L20" s="86"/>
      <c r="S20" s="31"/>
      <c r="T20" s="31"/>
      <c r="U20" s="31"/>
      <c r="V20" s="31"/>
      <c r="W20" s="31"/>
      <c r="X20" s="31"/>
      <c r="Y20" s="31"/>
      <c r="Z20" s="31"/>
      <c r="AA20" s="31"/>
      <c r="AB20" s="31"/>
      <c r="AC20" s="31"/>
      <c r="AD20" s="31"/>
      <c r="AE20" s="31"/>
    </row>
    <row r="21" spans="1:31" s="2" customFormat="1" ht="18" customHeight="1">
      <c r="A21" s="273"/>
      <c r="B21" s="276"/>
      <c r="C21" s="273"/>
      <c r="D21" s="273"/>
      <c r="E21" s="281" t="s">
        <v>29</v>
      </c>
      <c r="F21" s="273"/>
      <c r="G21" s="273"/>
      <c r="H21" s="273"/>
      <c r="I21" s="278" t="s">
        <v>25</v>
      </c>
      <c r="J21" s="281" t="s">
        <v>3</v>
      </c>
      <c r="K21" s="273"/>
      <c r="L21" s="86"/>
      <c r="S21" s="31"/>
      <c r="T21" s="31"/>
      <c r="U21" s="31"/>
      <c r="V21" s="31"/>
      <c r="W21" s="31"/>
      <c r="X21" s="31"/>
      <c r="Y21" s="31"/>
      <c r="Z21" s="31"/>
      <c r="AA21" s="31"/>
      <c r="AB21" s="31"/>
      <c r="AC21" s="31"/>
      <c r="AD21" s="31"/>
      <c r="AE21" s="31"/>
    </row>
    <row r="22" spans="1:31" s="2" customFormat="1" ht="6.95" customHeight="1">
      <c r="A22" s="273"/>
      <c r="B22" s="276"/>
      <c r="C22" s="273"/>
      <c r="D22" s="273"/>
      <c r="E22" s="273"/>
      <c r="F22" s="273"/>
      <c r="G22" s="273"/>
      <c r="H22" s="273"/>
      <c r="I22" s="273"/>
      <c r="J22" s="273"/>
      <c r="K22" s="273"/>
      <c r="L22" s="86"/>
      <c r="S22" s="31"/>
      <c r="T22" s="31"/>
      <c r="U22" s="31"/>
      <c r="V22" s="31"/>
      <c r="W22" s="31"/>
      <c r="X22" s="31"/>
      <c r="Y22" s="31"/>
      <c r="Z22" s="31"/>
      <c r="AA22" s="31"/>
      <c r="AB22" s="31"/>
      <c r="AC22" s="31"/>
      <c r="AD22" s="31"/>
      <c r="AE22" s="31"/>
    </row>
    <row r="23" spans="1:31" s="2" customFormat="1" ht="12" customHeight="1">
      <c r="A23" s="273"/>
      <c r="B23" s="276"/>
      <c r="C23" s="273"/>
      <c r="D23" s="278" t="s">
        <v>31</v>
      </c>
      <c r="E23" s="273"/>
      <c r="F23" s="273"/>
      <c r="G23" s="273"/>
      <c r="H23" s="273"/>
      <c r="I23" s="278" t="s">
        <v>23</v>
      </c>
      <c r="J23" s="281" t="str">
        <f>IF('Rekapitulace stavby'!AN19="","",'Rekapitulace stavby'!AN19)</f>
        <v/>
      </c>
      <c r="K23" s="273"/>
      <c r="L23" s="86"/>
      <c r="S23" s="31"/>
      <c r="T23" s="31"/>
      <c r="U23" s="31"/>
      <c r="V23" s="31"/>
      <c r="W23" s="31"/>
      <c r="X23" s="31"/>
      <c r="Y23" s="31"/>
      <c r="Z23" s="31"/>
      <c r="AA23" s="31"/>
      <c r="AB23" s="31"/>
      <c r="AC23" s="31"/>
      <c r="AD23" s="31"/>
      <c r="AE23" s="31"/>
    </row>
    <row r="24" spans="1:31" s="2" customFormat="1" ht="18" customHeight="1">
      <c r="A24" s="273"/>
      <c r="B24" s="276"/>
      <c r="C24" s="273"/>
      <c r="D24" s="273"/>
      <c r="E24" s="281" t="str">
        <f>IF('Rekapitulace stavby'!E20="","",'Rekapitulace stavby'!E20)</f>
        <v xml:space="preserve"> </v>
      </c>
      <c r="F24" s="273"/>
      <c r="G24" s="273"/>
      <c r="H24" s="273"/>
      <c r="I24" s="278" t="s">
        <v>25</v>
      </c>
      <c r="J24" s="281" t="str">
        <f>IF('Rekapitulace stavby'!AN20="","",'Rekapitulace stavby'!AN20)</f>
        <v/>
      </c>
      <c r="K24" s="273"/>
      <c r="L24" s="86"/>
      <c r="S24" s="31"/>
      <c r="T24" s="31"/>
      <c r="U24" s="31"/>
      <c r="V24" s="31"/>
      <c r="W24" s="31"/>
      <c r="X24" s="31"/>
      <c r="Y24" s="31"/>
      <c r="Z24" s="31"/>
      <c r="AA24" s="31"/>
      <c r="AB24" s="31"/>
      <c r="AC24" s="31"/>
      <c r="AD24" s="31"/>
      <c r="AE24" s="31"/>
    </row>
    <row r="25" spans="1:31" s="2" customFormat="1" ht="6.95" customHeight="1">
      <c r="A25" s="273"/>
      <c r="B25" s="276"/>
      <c r="C25" s="273"/>
      <c r="D25" s="273"/>
      <c r="E25" s="273"/>
      <c r="F25" s="273"/>
      <c r="G25" s="273"/>
      <c r="H25" s="273"/>
      <c r="I25" s="273"/>
      <c r="J25" s="273"/>
      <c r="K25" s="273"/>
      <c r="L25" s="86"/>
      <c r="S25" s="31"/>
      <c r="T25" s="31"/>
      <c r="U25" s="31"/>
      <c r="V25" s="31"/>
      <c r="W25" s="31"/>
      <c r="X25" s="31"/>
      <c r="Y25" s="31"/>
      <c r="Z25" s="31"/>
      <c r="AA25" s="31"/>
      <c r="AB25" s="31"/>
      <c r="AC25" s="31"/>
      <c r="AD25" s="31"/>
      <c r="AE25" s="31"/>
    </row>
    <row r="26" spans="1:31" s="2" customFormat="1" ht="12" customHeight="1">
      <c r="A26" s="273"/>
      <c r="B26" s="276"/>
      <c r="C26" s="273"/>
      <c r="D26" s="278" t="s">
        <v>32</v>
      </c>
      <c r="E26" s="273"/>
      <c r="F26" s="273"/>
      <c r="G26" s="273"/>
      <c r="H26" s="273"/>
      <c r="I26" s="273"/>
      <c r="J26" s="273"/>
      <c r="K26" s="273"/>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73"/>
      <c r="B28" s="276"/>
      <c r="C28" s="273"/>
      <c r="D28" s="273"/>
      <c r="E28" s="273"/>
      <c r="F28" s="273"/>
      <c r="G28" s="273"/>
      <c r="H28" s="273"/>
      <c r="I28" s="273"/>
      <c r="J28" s="273"/>
      <c r="K28" s="273"/>
      <c r="L28" s="86"/>
      <c r="S28" s="31"/>
      <c r="T28" s="31"/>
      <c r="U28" s="31"/>
      <c r="V28" s="31"/>
      <c r="W28" s="31"/>
      <c r="X28" s="31"/>
      <c r="Y28" s="31"/>
      <c r="Z28" s="31"/>
      <c r="AA28" s="31"/>
      <c r="AB28" s="31"/>
      <c r="AC28" s="31"/>
      <c r="AD28" s="31"/>
      <c r="AE28" s="31"/>
    </row>
    <row r="29" spans="1:31" s="2" customFormat="1" ht="6.95" customHeight="1">
      <c r="A29" s="273"/>
      <c r="B29" s="276"/>
      <c r="C29" s="273"/>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73"/>
      <c r="B30" s="276"/>
      <c r="C30" s="273"/>
      <c r="D30" s="342" t="s">
        <v>34</v>
      </c>
      <c r="E30" s="273"/>
      <c r="F30" s="273"/>
      <c r="G30" s="273"/>
      <c r="H30" s="273"/>
      <c r="I30" s="273"/>
      <c r="J30" s="343">
        <f>ROUND(J92,2)</f>
        <v>0</v>
      </c>
      <c r="K30" s="273"/>
      <c r="L30" s="86"/>
      <c r="S30" s="31"/>
      <c r="T30" s="31"/>
      <c r="U30" s="31"/>
      <c r="V30" s="31"/>
      <c r="W30" s="31"/>
      <c r="X30" s="31"/>
      <c r="Y30" s="31"/>
      <c r="Z30" s="31"/>
      <c r="AA30" s="31"/>
      <c r="AB30" s="31"/>
      <c r="AC30" s="31"/>
      <c r="AD30" s="31"/>
      <c r="AE30" s="31"/>
    </row>
    <row r="31" spans="1:31" s="2" customFormat="1" ht="6.95" customHeight="1">
      <c r="A31" s="273"/>
      <c r="B31" s="276"/>
      <c r="C31" s="273"/>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73"/>
      <c r="B32" s="276"/>
      <c r="C32" s="273"/>
      <c r="D32" s="273"/>
      <c r="E32" s="273"/>
      <c r="F32" s="344" t="s">
        <v>36</v>
      </c>
      <c r="G32" s="273"/>
      <c r="H32" s="273"/>
      <c r="I32" s="344" t="s">
        <v>35</v>
      </c>
      <c r="J32" s="344" t="s">
        <v>37</v>
      </c>
      <c r="K32" s="273"/>
      <c r="L32" s="86"/>
      <c r="S32" s="31"/>
      <c r="T32" s="31"/>
      <c r="U32" s="31"/>
      <c r="V32" s="31"/>
      <c r="W32" s="31"/>
      <c r="X32" s="31"/>
      <c r="Y32" s="31"/>
      <c r="Z32" s="31"/>
      <c r="AA32" s="31"/>
      <c r="AB32" s="31"/>
      <c r="AC32" s="31"/>
      <c r="AD32" s="31"/>
      <c r="AE32" s="31"/>
    </row>
    <row r="33" spans="1:31" s="2" customFormat="1" ht="14.45" customHeight="1">
      <c r="A33" s="273"/>
      <c r="B33" s="276"/>
      <c r="C33" s="273"/>
      <c r="D33" s="345" t="s">
        <v>38</v>
      </c>
      <c r="E33" s="278" t="s">
        <v>39</v>
      </c>
      <c r="F33" s="346">
        <f>ROUND((SUM(BE92:BE581)),2)</f>
        <v>0</v>
      </c>
      <c r="G33" s="273"/>
      <c r="H33" s="273"/>
      <c r="I33" s="347">
        <v>0.21</v>
      </c>
      <c r="J33" s="346">
        <f>ROUND(((SUM(BE92:BE581))*I33),2)</f>
        <v>0</v>
      </c>
      <c r="K33" s="273"/>
      <c r="L33" s="86"/>
      <c r="S33" s="31"/>
      <c r="T33" s="31"/>
      <c r="U33" s="31"/>
      <c r="V33" s="31"/>
      <c r="W33" s="31"/>
      <c r="X33" s="31"/>
      <c r="Y33" s="31"/>
      <c r="Z33" s="31"/>
      <c r="AA33" s="31"/>
      <c r="AB33" s="31"/>
      <c r="AC33" s="31"/>
      <c r="AD33" s="31"/>
      <c r="AE33" s="31"/>
    </row>
    <row r="34" spans="1:31" s="2" customFormat="1" ht="14.45" customHeight="1">
      <c r="A34" s="273"/>
      <c r="B34" s="276"/>
      <c r="C34" s="273"/>
      <c r="D34" s="273"/>
      <c r="E34" s="278" t="s">
        <v>40</v>
      </c>
      <c r="F34" s="346">
        <f>ROUND((SUM(BF92:BF581)),2)</f>
        <v>0</v>
      </c>
      <c r="G34" s="273"/>
      <c r="H34" s="273"/>
      <c r="I34" s="347">
        <v>0.15</v>
      </c>
      <c r="J34" s="346">
        <f>ROUND(((SUM(BF92:BF581))*I34),2)</f>
        <v>0</v>
      </c>
      <c r="K34" s="273"/>
      <c r="L34" s="86"/>
      <c r="S34" s="31"/>
      <c r="T34" s="31"/>
      <c r="U34" s="31"/>
      <c r="V34" s="31"/>
      <c r="W34" s="31"/>
      <c r="X34" s="31"/>
      <c r="Y34" s="31"/>
      <c r="Z34" s="31"/>
      <c r="AA34" s="31"/>
      <c r="AB34" s="31"/>
      <c r="AC34" s="31"/>
      <c r="AD34" s="31"/>
      <c r="AE34" s="31"/>
    </row>
    <row r="35" spans="1:31" s="2" customFormat="1" ht="14.45" customHeight="1" hidden="1">
      <c r="A35" s="273"/>
      <c r="B35" s="276"/>
      <c r="C35" s="273"/>
      <c r="D35" s="273"/>
      <c r="E35" s="278" t="s">
        <v>41</v>
      </c>
      <c r="F35" s="346">
        <f>ROUND((SUM(BG92:BG581)),2)</f>
        <v>0</v>
      </c>
      <c r="G35" s="273"/>
      <c r="H35" s="273"/>
      <c r="I35" s="347">
        <v>0.21</v>
      </c>
      <c r="J35" s="346">
        <f>0</f>
        <v>0</v>
      </c>
      <c r="K35" s="273"/>
      <c r="L35" s="86"/>
      <c r="S35" s="31"/>
      <c r="T35" s="31"/>
      <c r="U35" s="31"/>
      <c r="V35" s="31"/>
      <c r="W35" s="31"/>
      <c r="X35" s="31"/>
      <c r="Y35" s="31"/>
      <c r="Z35" s="31"/>
      <c r="AA35" s="31"/>
      <c r="AB35" s="31"/>
      <c r="AC35" s="31"/>
      <c r="AD35" s="31"/>
      <c r="AE35" s="31"/>
    </row>
    <row r="36" spans="1:31" s="2" customFormat="1" ht="14.45" customHeight="1" hidden="1">
      <c r="A36" s="273"/>
      <c r="B36" s="276"/>
      <c r="C36" s="273"/>
      <c r="D36" s="273"/>
      <c r="E36" s="278" t="s">
        <v>42</v>
      </c>
      <c r="F36" s="346">
        <f>ROUND((SUM(BH92:BH581)),2)</f>
        <v>0</v>
      </c>
      <c r="G36" s="273"/>
      <c r="H36" s="273"/>
      <c r="I36" s="347">
        <v>0.15</v>
      </c>
      <c r="J36" s="346">
        <f>0</f>
        <v>0</v>
      </c>
      <c r="K36" s="273"/>
      <c r="L36" s="86"/>
      <c r="S36" s="31"/>
      <c r="T36" s="31"/>
      <c r="U36" s="31"/>
      <c r="V36" s="31"/>
      <c r="W36" s="31"/>
      <c r="X36" s="31"/>
      <c r="Y36" s="31"/>
      <c r="Z36" s="31"/>
      <c r="AA36" s="31"/>
      <c r="AB36" s="31"/>
      <c r="AC36" s="31"/>
      <c r="AD36" s="31"/>
      <c r="AE36" s="31"/>
    </row>
    <row r="37" spans="1:31" s="2" customFormat="1" ht="14.45" customHeight="1" hidden="1">
      <c r="A37" s="273"/>
      <c r="B37" s="276"/>
      <c r="C37" s="273"/>
      <c r="D37" s="273"/>
      <c r="E37" s="278" t="s">
        <v>43</v>
      </c>
      <c r="F37" s="346">
        <f>ROUND((SUM(BI92:BI581)),2)</f>
        <v>0</v>
      </c>
      <c r="G37" s="273"/>
      <c r="H37" s="273"/>
      <c r="I37" s="347">
        <v>0</v>
      </c>
      <c r="J37" s="346">
        <f>0</f>
        <v>0</v>
      </c>
      <c r="K37" s="273"/>
      <c r="L37" s="86"/>
      <c r="S37" s="31"/>
      <c r="T37" s="31"/>
      <c r="U37" s="31"/>
      <c r="V37" s="31"/>
      <c r="W37" s="31"/>
      <c r="X37" s="31"/>
      <c r="Y37" s="31"/>
      <c r="Z37" s="31"/>
      <c r="AA37" s="31"/>
      <c r="AB37" s="31"/>
      <c r="AC37" s="31"/>
      <c r="AD37" s="31"/>
      <c r="AE37" s="31"/>
    </row>
    <row r="38" spans="1:31" s="2" customFormat="1" ht="6.95" customHeight="1">
      <c r="A38" s="273"/>
      <c r="B38" s="276"/>
      <c r="C38" s="273"/>
      <c r="D38" s="273"/>
      <c r="E38" s="273"/>
      <c r="F38" s="273"/>
      <c r="G38" s="273"/>
      <c r="H38" s="273"/>
      <c r="I38" s="273"/>
      <c r="J38" s="273"/>
      <c r="K38" s="273"/>
      <c r="L38" s="86"/>
      <c r="S38" s="31"/>
      <c r="T38" s="31"/>
      <c r="U38" s="31"/>
      <c r="V38" s="31"/>
      <c r="W38" s="31"/>
      <c r="X38" s="31"/>
      <c r="Y38" s="31"/>
      <c r="Z38" s="31"/>
      <c r="AA38" s="31"/>
      <c r="AB38" s="31"/>
      <c r="AC38" s="31"/>
      <c r="AD38" s="31"/>
      <c r="AE38" s="31"/>
    </row>
    <row r="39" spans="1:31" s="2" customFormat="1" ht="25.35" customHeight="1">
      <c r="A39" s="273"/>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73"/>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73"/>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73"/>
      <c r="B45" s="276"/>
      <c r="C45" s="277" t="s">
        <v>119</v>
      </c>
      <c r="D45" s="273"/>
      <c r="E45" s="273"/>
      <c r="F45" s="273"/>
      <c r="G45" s="273"/>
      <c r="H45" s="273"/>
      <c r="I45" s="273"/>
      <c r="J45" s="273"/>
      <c r="K45" s="273"/>
      <c r="L45" s="86"/>
      <c r="S45" s="31"/>
      <c r="T45" s="31"/>
      <c r="U45" s="31"/>
      <c r="V45" s="31"/>
      <c r="W45" s="31"/>
      <c r="X45" s="31"/>
      <c r="Y45" s="31"/>
      <c r="Z45" s="31"/>
      <c r="AA45" s="31"/>
      <c r="AB45" s="31"/>
      <c r="AC45" s="31"/>
      <c r="AD45" s="31"/>
      <c r="AE45" s="31"/>
    </row>
    <row r="46" spans="1:31" s="2" customFormat="1" ht="6.95" customHeight="1">
      <c r="A46" s="273"/>
      <c r="B46" s="276"/>
      <c r="C46" s="273"/>
      <c r="D46" s="273"/>
      <c r="E46" s="273"/>
      <c r="F46" s="273"/>
      <c r="G46" s="273"/>
      <c r="H46" s="273"/>
      <c r="I46" s="273"/>
      <c r="J46" s="273"/>
      <c r="K46" s="273"/>
      <c r="L46" s="86"/>
      <c r="S46" s="31"/>
      <c r="T46" s="31"/>
      <c r="U46" s="31"/>
      <c r="V46" s="31"/>
      <c r="W46" s="31"/>
      <c r="X46" s="31"/>
      <c r="Y46" s="31"/>
      <c r="Z46" s="31"/>
      <c r="AA46" s="31"/>
      <c r="AB46" s="31"/>
      <c r="AC46" s="31"/>
      <c r="AD46" s="31"/>
      <c r="AE46" s="31"/>
    </row>
    <row r="47" spans="1:31" s="2" customFormat="1" ht="12" customHeight="1">
      <c r="A47" s="273"/>
      <c r="B47" s="276"/>
      <c r="C47" s="278" t="s">
        <v>15</v>
      </c>
      <c r="D47" s="273"/>
      <c r="E47" s="273"/>
      <c r="F47" s="273"/>
      <c r="G47" s="273"/>
      <c r="H47" s="273"/>
      <c r="I47" s="273"/>
      <c r="J47" s="273"/>
      <c r="K47" s="273"/>
      <c r="L47" s="86"/>
      <c r="S47" s="31"/>
      <c r="T47" s="31"/>
      <c r="U47" s="31"/>
      <c r="V47" s="31"/>
      <c r="W47" s="31"/>
      <c r="X47" s="31"/>
      <c r="Y47" s="31"/>
      <c r="Z47" s="31"/>
      <c r="AA47" s="31"/>
      <c r="AB47" s="31"/>
      <c r="AC47" s="31"/>
      <c r="AD47" s="31"/>
      <c r="AE47" s="31"/>
    </row>
    <row r="48" spans="1:31" s="2" customFormat="1" ht="16.5" customHeight="1">
      <c r="A48" s="273"/>
      <c r="B48" s="276"/>
      <c r="C48" s="273"/>
      <c r="D48" s="273"/>
      <c r="E48" s="403" t="str">
        <f>E7</f>
        <v>ZŠ a MŠ Malé Hoštice - přístavba - rozšíření kapacity MŠ</v>
      </c>
      <c r="F48" s="404"/>
      <c r="G48" s="404"/>
      <c r="H48" s="404"/>
      <c r="I48" s="273"/>
      <c r="J48" s="273"/>
      <c r="K48" s="273"/>
      <c r="L48" s="86"/>
      <c r="S48" s="31"/>
      <c r="T48" s="31"/>
      <c r="U48" s="31"/>
      <c r="V48" s="31"/>
      <c r="W48" s="31"/>
      <c r="X48" s="31"/>
      <c r="Y48" s="31"/>
      <c r="Z48" s="31"/>
      <c r="AA48" s="31"/>
      <c r="AB48" s="31"/>
      <c r="AC48" s="31"/>
      <c r="AD48" s="31"/>
      <c r="AE48" s="31"/>
    </row>
    <row r="49" spans="1:31" s="2" customFormat="1" ht="12" customHeight="1">
      <c r="A49" s="273"/>
      <c r="B49" s="276"/>
      <c r="C49" s="278" t="s">
        <v>117</v>
      </c>
      <c r="D49" s="273"/>
      <c r="E49" s="273"/>
      <c r="F49" s="273"/>
      <c r="G49" s="273"/>
      <c r="H49" s="273"/>
      <c r="I49" s="273"/>
      <c r="J49" s="273"/>
      <c r="K49" s="273"/>
      <c r="L49" s="86"/>
      <c r="S49" s="31"/>
      <c r="T49" s="31"/>
      <c r="U49" s="31"/>
      <c r="V49" s="31"/>
      <c r="W49" s="31"/>
      <c r="X49" s="31"/>
      <c r="Y49" s="31"/>
      <c r="Z49" s="31"/>
      <c r="AA49" s="31"/>
      <c r="AB49" s="31"/>
      <c r="AC49" s="31"/>
      <c r="AD49" s="31"/>
      <c r="AE49" s="31"/>
    </row>
    <row r="50" spans="1:31" s="2" customFormat="1" ht="16.5" customHeight="1">
      <c r="A50" s="273"/>
      <c r="B50" s="276"/>
      <c r="C50" s="273"/>
      <c r="D50" s="273"/>
      <c r="E50" s="405" t="str">
        <f>E9</f>
        <v>05 - Zpevněné plochy, oplocení, terasa</v>
      </c>
      <c r="F50" s="406"/>
      <c r="G50" s="406"/>
      <c r="H50" s="406"/>
      <c r="I50" s="273"/>
      <c r="J50" s="273"/>
      <c r="K50" s="273"/>
      <c r="L50" s="86"/>
      <c r="S50" s="31"/>
      <c r="T50" s="31"/>
      <c r="U50" s="31"/>
      <c r="V50" s="31"/>
      <c r="W50" s="31"/>
      <c r="X50" s="31"/>
      <c r="Y50" s="31"/>
      <c r="Z50" s="31"/>
      <c r="AA50" s="31"/>
      <c r="AB50" s="31"/>
      <c r="AC50" s="31"/>
      <c r="AD50" s="31"/>
      <c r="AE50" s="31"/>
    </row>
    <row r="51" spans="1:31" s="2" customFormat="1" ht="6.95" customHeight="1">
      <c r="A51" s="273"/>
      <c r="B51" s="276"/>
      <c r="C51" s="273"/>
      <c r="D51" s="273"/>
      <c r="E51" s="273"/>
      <c r="F51" s="273"/>
      <c r="G51" s="273"/>
      <c r="H51" s="273"/>
      <c r="I51" s="273"/>
      <c r="J51" s="273"/>
      <c r="K51" s="273"/>
      <c r="L51" s="86"/>
      <c r="S51" s="31"/>
      <c r="T51" s="31"/>
      <c r="U51" s="31"/>
      <c r="V51" s="31"/>
      <c r="W51" s="31"/>
      <c r="X51" s="31"/>
      <c r="Y51" s="31"/>
      <c r="Z51" s="31"/>
      <c r="AA51" s="31"/>
      <c r="AB51" s="31"/>
      <c r="AC51" s="31"/>
      <c r="AD51" s="31"/>
      <c r="AE51" s="31"/>
    </row>
    <row r="52" spans="1:31" s="2" customFormat="1" ht="12" customHeight="1">
      <c r="A52" s="273"/>
      <c r="B52" s="276"/>
      <c r="C52" s="278" t="s">
        <v>19</v>
      </c>
      <c r="D52" s="273"/>
      <c r="E52" s="273"/>
      <c r="F52" s="281" t="str">
        <f>F12</f>
        <v>parc.č. 583, k.ú. Malé Hoštice</v>
      </c>
      <c r="G52" s="273"/>
      <c r="H52" s="273"/>
      <c r="I52" s="278" t="s">
        <v>21</v>
      </c>
      <c r="J52" s="282" t="str">
        <f>IF(J12="","",J12)</f>
        <v/>
      </c>
      <c r="K52" s="273"/>
      <c r="L52" s="86"/>
      <c r="S52" s="31"/>
      <c r="T52" s="31"/>
      <c r="U52" s="31"/>
      <c r="V52" s="31"/>
      <c r="W52" s="31"/>
      <c r="X52" s="31"/>
      <c r="Y52" s="31"/>
      <c r="Z52" s="31"/>
      <c r="AA52" s="31"/>
      <c r="AB52" s="31"/>
      <c r="AC52" s="31"/>
      <c r="AD52" s="31"/>
      <c r="AE52" s="31"/>
    </row>
    <row r="53" spans="1:31" s="2" customFormat="1" ht="6.95" customHeight="1">
      <c r="A53" s="273"/>
      <c r="B53" s="276"/>
      <c r="C53" s="273"/>
      <c r="D53" s="273"/>
      <c r="E53" s="273"/>
      <c r="F53" s="273"/>
      <c r="G53" s="273"/>
      <c r="H53" s="273"/>
      <c r="I53" s="273"/>
      <c r="J53" s="273"/>
      <c r="K53" s="273"/>
      <c r="L53" s="86"/>
      <c r="S53" s="31"/>
      <c r="T53" s="31"/>
      <c r="U53" s="31"/>
      <c r="V53" s="31"/>
      <c r="W53" s="31"/>
      <c r="X53" s="31"/>
      <c r="Y53" s="31"/>
      <c r="Z53" s="31"/>
      <c r="AA53" s="31"/>
      <c r="AB53" s="31"/>
      <c r="AC53" s="31"/>
      <c r="AD53" s="31"/>
      <c r="AE53" s="31"/>
    </row>
    <row r="54" spans="1:31" s="2" customFormat="1" ht="15.2" customHeight="1">
      <c r="A54" s="273"/>
      <c r="B54" s="276"/>
      <c r="C54" s="278" t="s">
        <v>22</v>
      </c>
      <c r="D54" s="273"/>
      <c r="E54" s="273"/>
      <c r="F54" s="281" t="str">
        <f>E15</f>
        <v>Statutární město Opava</v>
      </c>
      <c r="G54" s="273"/>
      <c r="H54" s="273"/>
      <c r="I54" s="278" t="s">
        <v>28</v>
      </c>
      <c r="J54" s="283" t="str">
        <f>E21</f>
        <v>Ing. arch. Petr Mlýnek</v>
      </c>
      <c r="K54" s="273"/>
      <c r="L54" s="86"/>
      <c r="S54" s="31"/>
      <c r="T54" s="31"/>
      <c r="U54" s="31"/>
      <c r="V54" s="31"/>
      <c r="W54" s="31"/>
      <c r="X54" s="31"/>
      <c r="Y54" s="31"/>
      <c r="Z54" s="31"/>
      <c r="AA54" s="31"/>
      <c r="AB54" s="31"/>
      <c r="AC54" s="31"/>
      <c r="AD54" s="31"/>
      <c r="AE54" s="31"/>
    </row>
    <row r="55" spans="1:31" s="2" customFormat="1" ht="15.2" customHeight="1">
      <c r="A55" s="273"/>
      <c r="B55" s="276"/>
      <c r="C55" s="278" t="s">
        <v>26</v>
      </c>
      <c r="D55" s="273"/>
      <c r="E55" s="273"/>
      <c r="F55" s="281" t="str">
        <f>IF(E18="","",E18)</f>
        <v xml:space="preserve"> </v>
      </c>
      <c r="G55" s="273"/>
      <c r="H55" s="273"/>
      <c r="I55" s="278" t="s">
        <v>31</v>
      </c>
      <c r="J55" s="283" t="str">
        <f>E24</f>
        <v xml:space="preserve"> </v>
      </c>
      <c r="K55" s="273"/>
      <c r="L55" s="86"/>
      <c r="S55" s="31"/>
      <c r="T55" s="31"/>
      <c r="U55" s="31"/>
      <c r="V55" s="31"/>
      <c r="W55" s="31"/>
      <c r="X55" s="31"/>
      <c r="Y55" s="31"/>
      <c r="Z55" s="31"/>
      <c r="AA55" s="31"/>
      <c r="AB55" s="31"/>
      <c r="AC55" s="31"/>
      <c r="AD55" s="31"/>
      <c r="AE55" s="31"/>
    </row>
    <row r="56" spans="1:31" s="2" customFormat="1" ht="10.35" customHeight="1">
      <c r="A56" s="273"/>
      <c r="B56" s="276"/>
      <c r="C56" s="273"/>
      <c r="D56" s="273"/>
      <c r="E56" s="273"/>
      <c r="F56" s="273"/>
      <c r="G56" s="273"/>
      <c r="H56" s="273"/>
      <c r="I56" s="273"/>
      <c r="J56" s="273"/>
      <c r="K56" s="273"/>
      <c r="L56" s="86"/>
      <c r="S56" s="31"/>
      <c r="T56" s="31"/>
      <c r="U56" s="31"/>
      <c r="V56" s="31"/>
      <c r="W56" s="31"/>
      <c r="X56" s="31"/>
      <c r="Y56" s="31"/>
      <c r="Z56" s="31"/>
      <c r="AA56" s="31"/>
      <c r="AB56" s="31"/>
      <c r="AC56" s="31"/>
      <c r="AD56" s="31"/>
      <c r="AE56" s="31"/>
    </row>
    <row r="57" spans="1:31" s="2" customFormat="1" ht="29.25" customHeight="1">
      <c r="A57" s="273"/>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73"/>
      <c r="B58" s="276"/>
      <c r="C58" s="273"/>
      <c r="D58" s="273"/>
      <c r="E58" s="273"/>
      <c r="F58" s="273"/>
      <c r="G58" s="273"/>
      <c r="H58" s="273"/>
      <c r="I58" s="273"/>
      <c r="J58" s="273"/>
      <c r="K58" s="273"/>
      <c r="L58" s="86"/>
      <c r="S58" s="31"/>
      <c r="T58" s="31"/>
      <c r="U58" s="31"/>
      <c r="V58" s="31"/>
      <c r="W58" s="31"/>
      <c r="X58" s="31"/>
      <c r="Y58" s="31"/>
      <c r="Z58" s="31"/>
      <c r="AA58" s="31"/>
      <c r="AB58" s="31"/>
      <c r="AC58" s="31"/>
      <c r="AD58" s="31"/>
      <c r="AE58" s="31"/>
    </row>
    <row r="59" spans="1:47" s="2" customFormat="1" ht="22.9" customHeight="1">
      <c r="A59" s="273"/>
      <c r="B59" s="276"/>
      <c r="C59" s="357" t="s">
        <v>66</v>
      </c>
      <c r="D59" s="273"/>
      <c r="E59" s="273"/>
      <c r="F59" s="273"/>
      <c r="G59" s="273"/>
      <c r="H59" s="273"/>
      <c r="I59" s="273"/>
      <c r="J59" s="343">
        <f>J92</f>
        <v>0</v>
      </c>
      <c r="K59" s="273"/>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123</v>
      </c>
      <c r="E60" s="361"/>
      <c r="F60" s="361"/>
      <c r="G60" s="361"/>
      <c r="H60" s="361"/>
      <c r="I60" s="361"/>
      <c r="J60" s="362">
        <f>J93</f>
        <v>0</v>
      </c>
      <c r="K60" s="358"/>
      <c r="L60" s="103"/>
    </row>
    <row r="61" spans="1:12" s="10" customFormat="1" ht="19.9" customHeight="1">
      <c r="A61" s="363"/>
      <c r="B61" s="364"/>
      <c r="C61" s="363"/>
      <c r="D61" s="365" t="s">
        <v>124</v>
      </c>
      <c r="E61" s="366"/>
      <c r="F61" s="366"/>
      <c r="G61" s="366"/>
      <c r="H61" s="366"/>
      <c r="I61" s="366"/>
      <c r="J61" s="367">
        <f>J94</f>
        <v>0</v>
      </c>
      <c r="K61" s="363"/>
      <c r="L61" s="107"/>
    </row>
    <row r="62" spans="1:12" s="10" customFormat="1" ht="19.9" customHeight="1">
      <c r="A62" s="363"/>
      <c r="B62" s="364"/>
      <c r="C62" s="363"/>
      <c r="D62" s="365" t="s">
        <v>125</v>
      </c>
      <c r="E62" s="366"/>
      <c r="F62" s="366"/>
      <c r="G62" s="366"/>
      <c r="H62" s="366"/>
      <c r="I62" s="366"/>
      <c r="J62" s="367">
        <f>J238</f>
        <v>0</v>
      </c>
      <c r="K62" s="363"/>
      <c r="L62" s="107"/>
    </row>
    <row r="63" spans="1:12" s="10" customFormat="1" ht="19.9" customHeight="1">
      <c r="A63" s="363"/>
      <c r="B63" s="364"/>
      <c r="C63" s="363"/>
      <c r="D63" s="365" t="s">
        <v>126</v>
      </c>
      <c r="E63" s="366"/>
      <c r="F63" s="366"/>
      <c r="G63" s="366"/>
      <c r="H63" s="366"/>
      <c r="I63" s="366"/>
      <c r="J63" s="367">
        <f>J281</f>
        <v>0</v>
      </c>
      <c r="K63" s="363"/>
      <c r="L63" s="107"/>
    </row>
    <row r="64" spans="1:12" s="10" customFormat="1" ht="19.9" customHeight="1">
      <c r="A64" s="363"/>
      <c r="B64" s="364"/>
      <c r="C64" s="363"/>
      <c r="D64" s="365" t="s">
        <v>3401</v>
      </c>
      <c r="E64" s="366"/>
      <c r="F64" s="366"/>
      <c r="G64" s="366"/>
      <c r="H64" s="366"/>
      <c r="I64" s="366"/>
      <c r="J64" s="367">
        <f>J335</f>
        <v>0</v>
      </c>
      <c r="K64" s="363"/>
      <c r="L64" s="107"/>
    </row>
    <row r="65" spans="1:12" s="10" customFormat="1" ht="19.9" customHeight="1">
      <c r="A65" s="363"/>
      <c r="B65" s="364"/>
      <c r="C65" s="363"/>
      <c r="D65" s="365" t="s">
        <v>3402</v>
      </c>
      <c r="E65" s="366"/>
      <c r="F65" s="366"/>
      <c r="G65" s="366"/>
      <c r="H65" s="366"/>
      <c r="I65" s="366"/>
      <c r="J65" s="367">
        <f>J399</f>
        <v>0</v>
      </c>
      <c r="K65" s="363"/>
      <c r="L65" s="107"/>
    </row>
    <row r="66" spans="1:12" s="10" customFormat="1" ht="19.9" customHeight="1">
      <c r="A66" s="363"/>
      <c r="B66" s="364"/>
      <c r="C66" s="363"/>
      <c r="D66" s="365" t="s">
        <v>3403</v>
      </c>
      <c r="E66" s="366"/>
      <c r="F66" s="366"/>
      <c r="G66" s="366"/>
      <c r="H66" s="366"/>
      <c r="I66" s="366"/>
      <c r="J66" s="367">
        <f>J414</f>
        <v>0</v>
      </c>
      <c r="K66" s="363"/>
      <c r="L66" s="107"/>
    </row>
    <row r="67" spans="1:12" s="10" customFormat="1" ht="19.9" customHeight="1">
      <c r="A67" s="363"/>
      <c r="B67" s="364"/>
      <c r="C67" s="363"/>
      <c r="D67" s="365" t="s">
        <v>133</v>
      </c>
      <c r="E67" s="366"/>
      <c r="F67" s="366"/>
      <c r="G67" s="366"/>
      <c r="H67" s="366"/>
      <c r="I67" s="366"/>
      <c r="J67" s="367">
        <f>J419</f>
        <v>0</v>
      </c>
      <c r="K67" s="363"/>
      <c r="L67" s="107"/>
    </row>
    <row r="68" spans="1:12" s="10" customFormat="1" ht="19.9" customHeight="1">
      <c r="A68" s="363"/>
      <c r="B68" s="364"/>
      <c r="C68" s="363"/>
      <c r="D68" s="365" t="s">
        <v>134</v>
      </c>
      <c r="E68" s="366"/>
      <c r="F68" s="366"/>
      <c r="G68" s="366"/>
      <c r="H68" s="366"/>
      <c r="I68" s="366"/>
      <c r="J68" s="367">
        <f>J502</f>
        <v>0</v>
      </c>
      <c r="K68" s="363"/>
      <c r="L68" s="107"/>
    </row>
    <row r="69" spans="1:12" s="10" customFormat="1" ht="19.9" customHeight="1">
      <c r="A69" s="363"/>
      <c r="B69" s="364"/>
      <c r="C69" s="363"/>
      <c r="D69" s="365" t="s">
        <v>135</v>
      </c>
      <c r="E69" s="366"/>
      <c r="F69" s="366"/>
      <c r="G69" s="366"/>
      <c r="H69" s="366"/>
      <c r="I69" s="366"/>
      <c r="J69" s="367">
        <f>J529</f>
        <v>0</v>
      </c>
      <c r="K69" s="363"/>
      <c r="L69" s="107"/>
    </row>
    <row r="70" spans="1:12" s="9" customFormat="1" ht="24.95" customHeight="1">
      <c r="A70" s="358"/>
      <c r="B70" s="359"/>
      <c r="C70" s="358"/>
      <c r="D70" s="360" t="s">
        <v>136</v>
      </c>
      <c r="E70" s="361"/>
      <c r="F70" s="361"/>
      <c r="G70" s="361"/>
      <c r="H70" s="361"/>
      <c r="I70" s="361"/>
      <c r="J70" s="362">
        <f>J532</f>
        <v>0</v>
      </c>
      <c r="K70" s="358"/>
      <c r="L70" s="103"/>
    </row>
    <row r="71" spans="1:12" s="10" customFormat="1" ht="19.9" customHeight="1">
      <c r="A71" s="363"/>
      <c r="B71" s="364"/>
      <c r="C71" s="363"/>
      <c r="D71" s="365" t="s">
        <v>142</v>
      </c>
      <c r="E71" s="366"/>
      <c r="F71" s="366"/>
      <c r="G71" s="366"/>
      <c r="H71" s="366"/>
      <c r="I71" s="366"/>
      <c r="J71" s="367">
        <f>J533</f>
        <v>0</v>
      </c>
      <c r="K71" s="363"/>
      <c r="L71" s="107"/>
    </row>
    <row r="72" spans="1:12" s="10" customFormat="1" ht="19.9" customHeight="1">
      <c r="A72" s="363"/>
      <c r="B72" s="364"/>
      <c r="C72" s="363"/>
      <c r="D72" s="365" t="s">
        <v>146</v>
      </c>
      <c r="E72" s="366"/>
      <c r="F72" s="366"/>
      <c r="G72" s="366"/>
      <c r="H72" s="366"/>
      <c r="I72" s="366"/>
      <c r="J72" s="367">
        <f>J559</f>
        <v>0</v>
      </c>
      <c r="K72" s="363"/>
      <c r="L72" s="107"/>
    </row>
    <row r="73" spans="1:31" s="2" customFormat="1" ht="21.75" customHeight="1">
      <c r="A73" s="273"/>
      <c r="B73" s="276"/>
      <c r="C73" s="273"/>
      <c r="D73" s="273"/>
      <c r="E73" s="273"/>
      <c r="F73" s="273"/>
      <c r="G73" s="273"/>
      <c r="H73" s="273"/>
      <c r="I73" s="273"/>
      <c r="J73" s="273"/>
      <c r="K73" s="273"/>
      <c r="L73" s="86"/>
      <c r="S73" s="31"/>
      <c r="T73" s="31"/>
      <c r="U73" s="31"/>
      <c r="V73" s="31"/>
      <c r="W73" s="31"/>
      <c r="X73" s="31"/>
      <c r="Y73" s="31"/>
      <c r="Z73" s="31"/>
      <c r="AA73" s="31"/>
      <c r="AB73" s="31"/>
      <c r="AC73" s="31"/>
      <c r="AD73" s="31"/>
      <c r="AE73" s="31"/>
    </row>
    <row r="74" spans="1:31" s="2" customFormat="1" ht="6.95" customHeight="1">
      <c r="A74" s="273"/>
      <c r="B74" s="332"/>
      <c r="C74" s="333"/>
      <c r="D74" s="333"/>
      <c r="E74" s="333"/>
      <c r="F74" s="333"/>
      <c r="G74" s="333"/>
      <c r="H74" s="333"/>
      <c r="I74" s="333"/>
      <c r="J74" s="333"/>
      <c r="K74" s="333"/>
      <c r="L74" s="86"/>
      <c r="S74" s="31"/>
      <c r="T74" s="31"/>
      <c r="U74" s="31"/>
      <c r="V74" s="31"/>
      <c r="W74" s="31"/>
      <c r="X74" s="31"/>
      <c r="Y74" s="31"/>
      <c r="Z74" s="31"/>
      <c r="AA74" s="31"/>
      <c r="AB74" s="31"/>
      <c r="AC74" s="31"/>
      <c r="AD74" s="31"/>
      <c r="AE74" s="31"/>
    </row>
    <row r="75" spans="1:11" ht="12">
      <c r="A75" s="84"/>
      <c r="B75" s="84"/>
      <c r="C75" s="84"/>
      <c r="D75" s="84"/>
      <c r="E75" s="84"/>
      <c r="F75" s="84"/>
      <c r="G75" s="84"/>
      <c r="H75" s="84"/>
      <c r="I75" s="84"/>
      <c r="J75" s="84"/>
      <c r="K75" s="84"/>
    </row>
    <row r="76" spans="1:11" ht="12">
      <c r="A76" s="84"/>
      <c r="B76" s="84"/>
      <c r="C76" s="84"/>
      <c r="D76" s="84"/>
      <c r="E76" s="84"/>
      <c r="F76" s="84"/>
      <c r="G76" s="84"/>
      <c r="H76" s="84"/>
      <c r="I76" s="84"/>
      <c r="J76" s="84"/>
      <c r="K76" s="84"/>
    </row>
    <row r="77" spans="1:11" ht="12">
      <c r="A77" s="84"/>
      <c r="B77" s="84"/>
      <c r="C77" s="84"/>
      <c r="D77" s="84"/>
      <c r="E77" s="84"/>
      <c r="F77" s="84"/>
      <c r="G77" s="84"/>
      <c r="H77" s="84"/>
      <c r="I77" s="84"/>
      <c r="J77" s="84"/>
      <c r="K77" s="84"/>
    </row>
    <row r="78" spans="1:31" s="2" customFormat="1" ht="6.95" customHeight="1">
      <c r="A78" s="273"/>
      <c r="B78" s="274"/>
      <c r="C78" s="275"/>
      <c r="D78" s="275"/>
      <c r="E78" s="275"/>
      <c r="F78" s="275"/>
      <c r="G78" s="275"/>
      <c r="H78" s="275"/>
      <c r="I78" s="275"/>
      <c r="J78" s="275"/>
      <c r="K78" s="275"/>
      <c r="L78" s="86"/>
      <c r="S78" s="31"/>
      <c r="T78" s="31"/>
      <c r="U78" s="31"/>
      <c r="V78" s="31"/>
      <c r="W78" s="31"/>
      <c r="X78" s="31"/>
      <c r="Y78" s="31"/>
      <c r="Z78" s="31"/>
      <c r="AA78" s="31"/>
      <c r="AB78" s="31"/>
      <c r="AC78" s="31"/>
      <c r="AD78" s="31"/>
      <c r="AE78" s="31"/>
    </row>
    <row r="79" spans="1:31" s="2" customFormat="1" ht="24.95" customHeight="1">
      <c r="A79" s="273"/>
      <c r="B79" s="276"/>
      <c r="C79" s="277" t="s">
        <v>153</v>
      </c>
      <c r="D79" s="273"/>
      <c r="E79" s="273"/>
      <c r="F79" s="273"/>
      <c r="G79" s="273"/>
      <c r="H79" s="273"/>
      <c r="I79" s="273"/>
      <c r="J79" s="273"/>
      <c r="K79" s="273"/>
      <c r="L79" s="86"/>
      <c r="S79" s="31"/>
      <c r="T79" s="31"/>
      <c r="U79" s="31"/>
      <c r="V79" s="31"/>
      <c r="W79" s="31"/>
      <c r="X79" s="31"/>
      <c r="Y79" s="31"/>
      <c r="Z79" s="31"/>
      <c r="AA79" s="31"/>
      <c r="AB79" s="31"/>
      <c r="AC79" s="31"/>
      <c r="AD79" s="31"/>
      <c r="AE79" s="31"/>
    </row>
    <row r="80" spans="1:31" s="2" customFormat="1" ht="6.95" customHeight="1">
      <c r="A80" s="273"/>
      <c r="B80" s="276"/>
      <c r="C80" s="273"/>
      <c r="D80" s="273"/>
      <c r="E80" s="273"/>
      <c r="F80" s="273"/>
      <c r="G80" s="273"/>
      <c r="H80" s="273"/>
      <c r="I80" s="273"/>
      <c r="J80" s="273"/>
      <c r="K80" s="273"/>
      <c r="L80" s="86"/>
      <c r="S80" s="31"/>
      <c r="T80" s="31"/>
      <c r="U80" s="31"/>
      <c r="V80" s="31"/>
      <c r="W80" s="31"/>
      <c r="X80" s="31"/>
      <c r="Y80" s="31"/>
      <c r="Z80" s="31"/>
      <c r="AA80" s="31"/>
      <c r="AB80" s="31"/>
      <c r="AC80" s="31"/>
      <c r="AD80" s="31"/>
      <c r="AE80" s="31"/>
    </row>
    <row r="81" spans="1:31" s="2" customFormat="1" ht="12" customHeight="1">
      <c r="A81" s="273"/>
      <c r="B81" s="276"/>
      <c r="C81" s="278" t="s">
        <v>15</v>
      </c>
      <c r="D81" s="273"/>
      <c r="E81" s="273"/>
      <c r="F81" s="273"/>
      <c r="G81" s="273"/>
      <c r="H81" s="273"/>
      <c r="I81" s="273"/>
      <c r="J81" s="273"/>
      <c r="K81" s="273"/>
      <c r="L81" s="86"/>
      <c r="S81" s="31"/>
      <c r="T81" s="31"/>
      <c r="U81" s="31"/>
      <c r="V81" s="31"/>
      <c r="W81" s="31"/>
      <c r="X81" s="31"/>
      <c r="Y81" s="31"/>
      <c r="Z81" s="31"/>
      <c r="AA81" s="31"/>
      <c r="AB81" s="31"/>
      <c r="AC81" s="31"/>
      <c r="AD81" s="31"/>
      <c r="AE81" s="31"/>
    </row>
    <row r="82" spans="1:31" s="2" customFormat="1" ht="16.5" customHeight="1">
      <c r="A82" s="273"/>
      <c r="B82" s="276"/>
      <c r="C82" s="273"/>
      <c r="D82" s="273"/>
      <c r="E82" s="403" t="str">
        <f>E7</f>
        <v>ZŠ a MŠ Malé Hoštice - přístavba - rozšíření kapacity MŠ</v>
      </c>
      <c r="F82" s="404"/>
      <c r="G82" s="404"/>
      <c r="H82" s="404"/>
      <c r="I82" s="273"/>
      <c r="J82" s="273"/>
      <c r="K82" s="273"/>
      <c r="L82" s="86"/>
      <c r="S82" s="31"/>
      <c r="T82" s="31"/>
      <c r="U82" s="31"/>
      <c r="V82" s="31"/>
      <c r="W82" s="31"/>
      <c r="X82" s="31"/>
      <c r="Y82" s="31"/>
      <c r="Z82" s="31"/>
      <c r="AA82" s="31"/>
      <c r="AB82" s="31"/>
      <c r="AC82" s="31"/>
      <c r="AD82" s="31"/>
      <c r="AE82" s="31"/>
    </row>
    <row r="83" spans="1:31" s="2" customFormat="1" ht="12" customHeight="1">
      <c r="A83" s="273"/>
      <c r="B83" s="276"/>
      <c r="C83" s="278" t="s">
        <v>117</v>
      </c>
      <c r="D83" s="273"/>
      <c r="E83" s="273"/>
      <c r="F83" s="273"/>
      <c r="G83" s="273"/>
      <c r="H83" s="273"/>
      <c r="I83" s="273"/>
      <c r="J83" s="273"/>
      <c r="K83" s="273"/>
      <c r="L83" s="86"/>
      <c r="S83" s="31"/>
      <c r="T83" s="31"/>
      <c r="U83" s="31"/>
      <c r="V83" s="31"/>
      <c r="W83" s="31"/>
      <c r="X83" s="31"/>
      <c r="Y83" s="31"/>
      <c r="Z83" s="31"/>
      <c r="AA83" s="31"/>
      <c r="AB83" s="31"/>
      <c r="AC83" s="31"/>
      <c r="AD83" s="31"/>
      <c r="AE83" s="31"/>
    </row>
    <row r="84" spans="1:31" s="2" customFormat="1" ht="16.5" customHeight="1">
      <c r="A84" s="273"/>
      <c r="B84" s="276"/>
      <c r="C84" s="273"/>
      <c r="D84" s="273"/>
      <c r="E84" s="405" t="str">
        <f>E9</f>
        <v>05 - Zpevněné plochy, oplocení, terasa</v>
      </c>
      <c r="F84" s="406"/>
      <c r="G84" s="406"/>
      <c r="H84" s="406"/>
      <c r="I84" s="273"/>
      <c r="J84" s="273"/>
      <c r="K84" s="273"/>
      <c r="L84" s="86"/>
      <c r="S84" s="31"/>
      <c r="T84" s="31"/>
      <c r="U84" s="31"/>
      <c r="V84" s="31"/>
      <c r="W84" s="31"/>
      <c r="X84" s="31"/>
      <c r="Y84" s="31"/>
      <c r="Z84" s="31"/>
      <c r="AA84" s="31"/>
      <c r="AB84" s="31"/>
      <c r="AC84" s="31"/>
      <c r="AD84" s="31"/>
      <c r="AE84" s="31"/>
    </row>
    <row r="85" spans="1:31" s="2" customFormat="1" ht="6.95" customHeight="1">
      <c r="A85" s="273"/>
      <c r="B85" s="276"/>
      <c r="C85" s="273"/>
      <c r="D85" s="273"/>
      <c r="E85" s="273"/>
      <c r="F85" s="273"/>
      <c r="G85" s="273"/>
      <c r="H85" s="273"/>
      <c r="I85" s="273"/>
      <c r="J85" s="273"/>
      <c r="K85" s="273"/>
      <c r="L85" s="86"/>
      <c r="S85" s="31"/>
      <c r="T85" s="31"/>
      <c r="U85" s="31"/>
      <c r="V85" s="31"/>
      <c r="W85" s="31"/>
      <c r="X85" s="31"/>
      <c r="Y85" s="31"/>
      <c r="Z85" s="31"/>
      <c r="AA85" s="31"/>
      <c r="AB85" s="31"/>
      <c r="AC85" s="31"/>
      <c r="AD85" s="31"/>
      <c r="AE85" s="31"/>
    </row>
    <row r="86" spans="1:31" s="2" customFormat="1" ht="12" customHeight="1">
      <c r="A86" s="273"/>
      <c r="B86" s="276"/>
      <c r="C86" s="278" t="s">
        <v>19</v>
      </c>
      <c r="D86" s="273"/>
      <c r="E86" s="273"/>
      <c r="F86" s="281" t="str">
        <f>F12</f>
        <v>parc.č. 583, k.ú. Malé Hoštice</v>
      </c>
      <c r="G86" s="273"/>
      <c r="H86" s="273"/>
      <c r="I86" s="278" t="s">
        <v>21</v>
      </c>
      <c r="J86" s="282" t="str">
        <f>IF(J12="","",J12)</f>
        <v/>
      </c>
      <c r="K86" s="273"/>
      <c r="L86" s="86"/>
      <c r="S86" s="31"/>
      <c r="T86" s="31"/>
      <c r="U86" s="31"/>
      <c r="V86" s="31"/>
      <c r="W86" s="31"/>
      <c r="X86" s="31"/>
      <c r="Y86" s="31"/>
      <c r="Z86" s="31"/>
      <c r="AA86" s="31"/>
      <c r="AB86" s="31"/>
      <c r="AC86" s="31"/>
      <c r="AD86" s="31"/>
      <c r="AE86" s="31"/>
    </row>
    <row r="87" spans="1:31" s="2" customFormat="1" ht="6.95" customHeight="1">
      <c r="A87" s="273"/>
      <c r="B87" s="276"/>
      <c r="C87" s="273"/>
      <c r="D87" s="273"/>
      <c r="E87" s="273"/>
      <c r="F87" s="273"/>
      <c r="G87" s="273"/>
      <c r="H87" s="273"/>
      <c r="I87" s="273"/>
      <c r="J87" s="273"/>
      <c r="K87" s="273"/>
      <c r="L87" s="86"/>
      <c r="S87" s="31"/>
      <c r="T87" s="31"/>
      <c r="U87" s="31"/>
      <c r="V87" s="31"/>
      <c r="W87" s="31"/>
      <c r="X87" s="31"/>
      <c r="Y87" s="31"/>
      <c r="Z87" s="31"/>
      <c r="AA87" s="31"/>
      <c r="AB87" s="31"/>
      <c r="AC87" s="31"/>
      <c r="AD87" s="31"/>
      <c r="AE87" s="31"/>
    </row>
    <row r="88" spans="1:31" s="2" customFormat="1" ht="15.2" customHeight="1">
      <c r="A88" s="273"/>
      <c r="B88" s="276"/>
      <c r="C88" s="278" t="s">
        <v>22</v>
      </c>
      <c r="D88" s="273"/>
      <c r="E88" s="273"/>
      <c r="F88" s="281" t="str">
        <f>E15</f>
        <v>Statutární město Opava</v>
      </c>
      <c r="G88" s="273"/>
      <c r="H88" s="273"/>
      <c r="I88" s="278" t="s">
        <v>28</v>
      </c>
      <c r="J88" s="283" t="str">
        <f>E21</f>
        <v>Ing. arch. Petr Mlýnek</v>
      </c>
      <c r="K88" s="273"/>
      <c r="L88" s="86"/>
      <c r="S88" s="31"/>
      <c r="T88" s="31"/>
      <c r="U88" s="31"/>
      <c r="V88" s="31"/>
      <c r="W88" s="31"/>
      <c r="X88" s="31"/>
      <c r="Y88" s="31"/>
      <c r="Z88" s="31"/>
      <c r="AA88" s="31"/>
      <c r="AB88" s="31"/>
      <c r="AC88" s="31"/>
      <c r="AD88" s="31"/>
      <c r="AE88" s="31"/>
    </row>
    <row r="89" spans="1:31" s="2" customFormat="1" ht="15.2" customHeight="1">
      <c r="A89" s="273"/>
      <c r="B89" s="276"/>
      <c r="C89" s="278" t="s">
        <v>26</v>
      </c>
      <c r="D89" s="273"/>
      <c r="E89" s="273"/>
      <c r="F89" s="281" t="str">
        <f>IF(E18="","",E18)</f>
        <v xml:space="preserve"> </v>
      </c>
      <c r="G89" s="273"/>
      <c r="H89" s="273"/>
      <c r="I89" s="278" t="s">
        <v>31</v>
      </c>
      <c r="J89" s="283" t="str">
        <f>E24</f>
        <v xml:space="preserve"> </v>
      </c>
      <c r="K89" s="273"/>
      <c r="L89" s="86"/>
      <c r="S89" s="31"/>
      <c r="T89" s="31"/>
      <c r="U89" s="31"/>
      <c r="V89" s="31"/>
      <c r="W89" s="31"/>
      <c r="X89" s="31"/>
      <c r="Y89" s="31"/>
      <c r="Z89" s="31"/>
      <c r="AA89" s="31"/>
      <c r="AB89" s="31"/>
      <c r="AC89" s="31"/>
      <c r="AD89" s="31"/>
      <c r="AE89" s="31"/>
    </row>
    <row r="90" spans="1:31" s="2" customFormat="1" ht="10.35" customHeight="1">
      <c r="A90" s="273"/>
      <c r="B90" s="276"/>
      <c r="C90" s="273"/>
      <c r="D90" s="273"/>
      <c r="E90" s="273"/>
      <c r="F90" s="273"/>
      <c r="G90" s="273"/>
      <c r="H90" s="273"/>
      <c r="I90" s="273"/>
      <c r="J90" s="273"/>
      <c r="K90" s="273"/>
      <c r="L90" s="86"/>
      <c r="S90" s="31"/>
      <c r="T90" s="31"/>
      <c r="U90" s="31"/>
      <c r="V90" s="31"/>
      <c r="W90" s="31"/>
      <c r="X90" s="31"/>
      <c r="Y90" s="31"/>
      <c r="Z90" s="31"/>
      <c r="AA90" s="31"/>
      <c r="AB90" s="31"/>
      <c r="AC90" s="31"/>
      <c r="AD90" s="31"/>
      <c r="AE90" s="31"/>
    </row>
    <row r="91" spans="1:31" s="11" customFormat="1" ht="29.25" customHeight="1">
      <c r="A91" s="284"/>
      <c r="B91" s="285"/>
      <c r="C91" s="286" t="s">
        <v>154</v>
      </c>
      <c r="D91" s="287" t="s">
        <v>53</v>
      </c>
      <c r="E91" s="287" t="s">
        <v>49</v>
      </c>
      <c r="F91" s="287" t="s">
        <v>50</v>
      </c>
      <c r="G91" s="287" t="s">
        <v>155</v>
      </c>
      <c r="H91" s="287" t="s">
        <v>156</v>
      </c>
      <c r="I91" s="287" t="s">
        <v>157</v>
      </c>
      <c r="J91" s="287" t="s">
        <v>121</v>
      </c>
      <c r="K91" s="288" t="s">
        <v>158</v>
      </c>
      <c r="L91" s="114"/>
      <c r="M91" s="54" t="s">
        <v>3</v>
      </c>
      <c r="N91" s="55" t="s">
        <v>38</v>
      </c>
      <c r="O91" s="55" t="s">
        <v>159</v>
      </c>
      <c r="P91" s="55" t="s">
        <v>160</v>
      </c>
      <c r="Q91" s="55" t="s">
        <v>161</v>
      </c>
      <c r="R91" s="55" t="s">
        <v>162</v>
      </c>
      <c r="S91" s="55" t="s">
        <v>163</v>
      </c>
      <c r="T91" s="56" t="s">
        <v>164</v>
      </c>
      <c r="U91" s="111"/>
      <c r="V91" s="111"/>
      <c r="W91" s="111"/>
      <c r="X91" s="111"/>
      <c r="Y91" s="111"/>
      <c r="Z91" s="111"/>
      <c r="AA91" s="111"/>
      <c r="AB91" s="111"/>
      <c r="AC91" s="111"/>
      <c r="AD91" s="111"/>
      <c r="AE91" s="111"/>
    </row>
    <row r="92" spans="1:63" s="2" customFormat="1" ht="22.9" customHeight="1">
      <c r="A92" s="273"/>
      <c r="B92" s="276"/>
      <c r="C92" s="289" t="s">
        <v>165</v>
      </c>
      <c r="D92" s="273"/>
      <c r="E92" s="273"/>
      <c r="F92" s="273"/>
      <c r="G92" s="273"/>
      <c r="H92" s="273"/>
      <c r="I92" s="273"/>
      <c r="J92" s="290">
        <f>BK92</f>
        <v>0</v>
      </c>
      <c r="K92" s="273"/>
      <c r="L92" s="32"/>
      <c r="M92" s="57"/>
      <c r="N92" s="48"/>
      <c r="O92" s="58"/>
      <c r="P92" s="115">
        <f>P93+P532</f>
        <v>1096.2247380000001</v>
      </c>
      <c r="Q92" s="58"/>
      <c r="R92" s="115">
        <f>R93+R532</f>
        <v>200.08620699999997</v>
      </c>
      <c r="S92" s="58"/>
      <c r="T92" s="116">
        <f>T93+T532</f>
        <v>166.14453400000002</v>
      </c>
      <c r="U92" s="31"/>
      <c r="V92" s="31"/>
      <c r="W92" s="31"/>
      <c r="X92" s="31"/>
      <c r="Y92" s="31"/>
      <c r="Z92" s="31"/>
      <c r="AA92" s="31"/>
      <c r="AB92" s="31"/>
      <c r="AC92" s="31"/>
      <c r="AD92" s="31"/>
      <c r="AE92" s="31"/>
      <c r="AT92" s="19" t="s">
        <v>67</v>
      </c>
      <c r="AU92" s="19" t="s">
        <v>122</v>
      </c>
      <c r="BK92" s="117">
        <f>BK93+BK532</f>
        <v>0</v>
      </c>
    </row>
    <row r="93" spans="1:63" s="12" customFormat="1" ht="25.9" customHeight="1">
      <c r="A93" s="291"/>
      <c r="B93" s="292"/>
      <c r="C93" s="291"/>
      <c r="D93" s="293" t="s">
        <v>67</v>
      </c>
      <c r="E93" s="294" t="s">
        <v>166</v>
      </c>
      <c r="F93" s="294" t="s">
        <v>167</v>
      </c>
      <c r="G93" s="291"/>
      <c r="H93" s="291"/>
      <c r="I93" s="291"/>
      <c r="J93" s="295">
        <f>BK93</f>
        <v>0</v>
      </c>
      <c r="K93" s="291"/>
      <c r="L93" s="118"/>
      <c r="M93" s="120"/>
      <c r="N93" s="121"/>
      <c r="O93" s="121"/>
      <c r="P93" s="122">
        <f>P94+P238+P281+P335+P399+P414+P419+P502+P529</f>
        <v>1058.8123540000001</v>
      </c>
      <c r="Q93" s="121"/>
      <c r="R93" s="122">
        <f>R94+R238+R281+R335+R399+R414+R419+R502+R529</f>
        <v>199.23166963999998</v>
      </c>
      <c r="S93" s="121"/>
      <c r="T93" s="123">
        <f>T94+T238+T281+T335+T399+T414+T419+T502+T529</f>
        <v>166.14453400000002</v>
      </c>
      <c r="AR93" s="119" t="s">
        <v>76</v>
      </c>
      <c r="AT93" s="124" t="s">
        <v>67</v>
      </c>
      <c r="AU93" s="124" t="s">
        <v>68</v>
      </c>
      <c r="AY93" s="119" t="s">
        <v>168</v>
      </c>
      <c r="BK93" s="125">
        <f>BK94+BK238+BK281+BK335+BK399+BK414+BK419+BK502+BK529</f>
        <v>0</v>
      </c>
    </row>
    <row r="94" spans="1:63" s="12" customFormat="1" ht="22.9" customHeight="1">
      <c r="A94" s="291"/>
      <c r="B94" s="292"/>
      <c r="C94" s="291"/>
      <c r="D94" s="293" t="s">
        <v>67</v>
      </c>
      <c r="E94" s="296" t="s">
        <v>76</v>
      </c>
      <c r="F94" s="296" t="s">
        <v>169</v>
      </c>
      <c r="G94" s="291"/>
      <c r="H94" s="291"/>
      <c r="I94" s="291"/>
      <c r="J94" s="297">
        <f>BK94</f>
        <v>0</v>
      </c>
      <c r="K94" s="291"/>
      <c r="L94" s="118"/>
      <c r="M94" s="120"/>
      <c r="N94" s="121"/>
      <c r="O94" s="121"/>
      <c r="P94" s="122">
        <f>SUM(P95:P237)</f>
        <v>331.01324399999993</v>
      </c>
      <c r="Q94" s="121"/>
      <c r="R94" s="122">
        <f>SUM(R95:R237)</f>
        <v>20.6261</v>
      </c>
      <c r="S94" s="121"/>
      <c r="T94" s="123">
        <f>SUM(T95:T237)</f>
        <v>126.232284</v>
      </c>
      <c r="AR94" s="119" t="s">
        <v>76</v>
      </c>
      <c r="AT94" s="124" t="s">
        <v>67</v>
      </c>
      <c r="AU94" s="124" t="s">
        <v>76</v>
      </c>
      <c r="AY94" s="119" t="s">
        <v>168</v>
      </c>
      <c r="BK94" s="125">
        <f>SUM(BK95:BK237)</f>
        <v>0</v>
      </c>
    </row>
    <row r="95" spans="1:65" s="2" customFormat="1" ht="24.2" customHeight="1">
      <c r="A95" s="273"/>
      <c r="B95" s="276"/>
      <c r="C95" s="298" t="s">
        <v>76</v>
      </c>
      <c r="D95" s="298" t="s">
        <v>170</v>
      </c>
      <c r="E95" s="299" t="s">
        <v>3404</v>
      </c>
      <c r="F95" s="300" t="s">
        <v>3405</v>
      </c>
      <c r="G95" s="301" t="s">
        <v>263</v>
      </c>
      <c r="H95" s="302">
        <v>32</v>
      </c>
      <c r="I95" s="266"/>
      <c r="J95" s="303">
        <f>ROUND(I95*H95,2)</f>
        <v>0</v>
      </c>
      <c r="K95" s="300" t="s">
        <v>174</v>
      </c>
      <c r="L95" s="32"/>
      <c r="M95" s="126" t="s">
        <v>3</v>
      </c>
      <c r="N95" s="127" t="s">
        <v>39</v>
      </c>
      <c r="O95" s="128">
        <v>0.348</v>
      </c>
      <c r="P95" s="128">
        <f>O95*H95</f>
        <v>11.136</v>
      </c>
      <c r="Q95" s="128">
        <v>0</v>
      </c>
      <c r="R95" s="128">
        <f>Q95*H95</f>
        <v>0</v>
      </c>
      <c r="S95" s="128">
        <v>0</v>
      </c>
      <c r="T95" s="129">
        <f>S95*H95</f>
        <v>0</v>
      </c>
      <c r="U95" s="31"/>
      <c r="V95" s="31"/>
      <c r="W95" s="31"/>
      <c r="X95" s="31"/>
      <c r="Y95" s="31"/>
      <c r="Z95" s="31"/>
      <c r="AA95" s="31"/>
      <c r="AB95" s="31"/>
      <c r="AC95" s="31"/>
      <c r="AD95" s="31"/>
      <c r="AE95" s="31"/>
      <c r="AR95" s="130" t="s">
        <v>175</v>
      </c>
      <c r="AT95" s="130" t="s">
        <v>170</v>
      </c>
      <c r="AU95" s="130" t="s">
        <v>78</v>
      </c>
      <c r="AY95" s="19" t="s">
        <v>168</v>
      </c>
      <c r="BE95" s="131">
        <f>IF(N95="základní",J95,0)</f>
        <v>0</v>
      </c>
      <c r="BF95" s="131">
        <f>IF(N95="snížená",J95,0)</f>
        <v>0</v>
      </c>
      <c r="BG95" s="131">
        <f>IF(N95="zákl. přenesená",J95,0)</f>
        <v>0</v>
      </c>
      <c r="BH95" s="131">
        <f>IF(N95="sníž. přenesená",J95,0)</f>
        <v>0</v>
      </c>
      <c r="BI95" s="131">
        <f>IF(N95="nulová",J95,0)</f>
        <v>0</v>
      </c>
      <c r="BJ95" s="19" t="s">
        <v>76</v>
      </c>
      <c r="BK95" s="131">
        <f>ROUND(I95*H95,2)</f>
        <v>0</v>
      </c>
      <c r="BL95" s="19" t="s">
        <v>175</v>
      </c>
      <c r="BM95" s="130" t="s">
        <v>3406</v>
      </c>
    </row>
    <row r="96" spans="1:47" s="2" customFormat="1" ht="12">
      <c r="A96" s="273"/>
      <c r="B96" s="276"/>
      <c r="C96" s="273"/>
      <c r="D96" s="304" t="s">
        <v>177</v>
      </c>
      <c r="E96" s="273"/>
      <c r="F96" s="305" t="s">
        <v>3407</v>
      </c>
      <c r="G96" s="273"/>
      <c r="H96" s="273"/>
      <c r="I96" s="263"/>
      <c r="J96" s="273"/>
      <c r="K96" s="273"/>
      <c r="L96" s="32"/>
      <c r="M96" s="132"/>
      <c r="N96" s="133"/>
      <c r="O96" s="50"/>
      <c r="P96" s="50"/>
      <c r="Q96" s="50"/>
      <c r="R96" s="50"/>
      <c r="S96" s="50"/>
      <c r="T96" s="51"/>
      <c r="U96" s="31"/>
      <c r="V96" s="31"/>
      <c r="W96" s="31"/>
      <c r="X96" s="31"/>
      <c r="Y96" s="31"/>
      <c r="Z96" s="31"/>
      <c r="AA96" s="31"/>
      <c r="AB96" s="31"/>
      <c r="AC96" s="31"/>
      <c r="AD96" s="31"/>
      <c r="AE96" s="31"/>
      <c r="AT96" s="19" t="s">
        <v>177</v>
      </c>
      <c r="AU96" s="19" t="s">
        <v>78</v>
      </c>
    </row>
    <row r="97" spans="1:51" s="13" customFormat="1" ht="12">
      <c r="A97" s="306"/>
      <c r="B97" s="307"/>
      <c r="C97" s="306"/>
      <c r="D97" s="308" t="s">
        <v>179</v>
      </c>
      <c r="E97" s="309" t="s">
        <v>3</v>
      </c>
      <c r="F97" s="310" t="s">
        <v>3408</v>
      </c>
      <c r="G97" s="306"/>
      <c r="H97" s="309" t="s">
        <v>3</v>
      </c>
      <c r="I97" s="267"/>
      <c r="J97" s="306"/>
      <c r="K97" s="306"/>
      <c r="L97" s="134"/>
      <c r="M97" s="136"/>
      <c r="N97" s="137"/>
      <c r="O97" s="137"/>
      <c r="P97" s="137"/>
      <c r="Q97" s="137"/>
      <c r="R97" s="137"/>
      <c r="S97" s="137"/>
      <c r="T97" s="138"/>
      <c r="AT97" s="135" t="s">
        <v>179</v>
      </c>
      <c r="AU97" s="135" t="s">
        <v>78</v>
      </c>
      <c r="AV97" s="13" t="s">
        <v>76</v>
      </c>
      <c r="AW97" s="13" t="s">
        <v>30</v>
      </c>
      <c r="AX97" s="13" t="s">
        <v>68</v>
      </c>
      <c r="AY97" s="135" t="s">
        <v>168</v>
      </c>
    </row>
    <row r="98" spans="1:51" s="14" customFormat="1" ht="12">
      <c r="A98" s="311"/>
      <c r="B98" s="312"/>
      <c r="C98" s="311"/>
      <c r="D98" s="308" t="s">
        <v>179</v>
      </c>
      <c r="E98" s="313" t="s">
        <v>3</v>
      </c>
      <c r="F98" s="314" t="s">
        <v>3409</v>
      </c>
      <c r="G98" s="311"/>
      <c r="H98" s="315">
        <v>32</v>
      </c>
      <c r="I98" s="268"/>
      <c r="J98" s="311"/>
      <c r="K98" s="311"/>
      <c r="L98" s="139"/>
      <c r="M98" s="141"/>
      <c r="N98" s="142"/>
      <c r="O98" s="142"/>
      <c r="P98" s="142"/>
      <c r="Q98" s="142"/>
      <c r="R98" s="142"/>
      <c r="S98" s="142"/>
      <c r="T98" s="143"/>
      <c r="AT98" s="140" t="s">
        <v>179</v>
      </c>
      <c r="AU98" s="140" t="s">
        <v>78</v>
      </c>
      <c r="AV98" s="14" t="s">
        <v>78</v>
      </c>
      <c r="AW98" s="14" t="s">
        <v>30</v>
      </c>
      <c r="AX98" s="14" t="s">
        <v>76</v>
      </c>
      <c r="AY98" s="140" t="s">
        <v>168</v>
      </c>
    </row>
    <row r="99" spans="1:65" s="2" customFormat="1" ht="37.9" customHeight="1">
      <c r="A99" s="273"/>
      <c r="B99" s="276"/>
      <c r="C99" s="298" t="s">
        <v>78</v>
      </c>
      <c r="D99" s="298" t="s">
        <v>170</v>
      </c>
      <c r="E99" s="299" t="s">
        <v>3410</v>
      </c>
      <c r="F99" s="300" t="s">
        <v>3411</v>
      </c>
      <c r="G99" s="301" t="s">
        <v>263</v>
      </c>
      <c r="H99" s="302">
        <v>7</v>
      </c>
      <c r="I99" s="266"/>
      <c r="J99" s="303">
        <f>ROUND(I99*H99,2)</f>
        <v>0</v>
      </c>
      <c r="K99" s="300" t="s">
        <v>174</v>
      </c>
      <c r="L99" s="32"/>
      <c r="M99" s="126" t="s">
        <v>3</v>
      </c>
      <c r="N99" s="127" t="s">
        <v>39</v>
      </c>
      <c r="O99" s="128">
        <v>0.208</v>
      </c>
      <c r="P99" s="128">
        <f>O99*H99</f>
        <v>1.456</v>
      </c>
      <c r="Q99" s="128">
        <v>0</v>
      </c>
      <c r="R99" s="128">
        <f>Q99*H99</f>
        <v>0</v>
      </c>
      <c r="S99" s="128">
        <v>0.1</v>
      </c>
      <c r="T99" s="129">
        <f>S99*H99</f>
        <v>0.7000000000000001</v>
      </c>
      <c r="U99" s="31"/>
      <c r="V99" s="31"/>
      <c r="W99" s="31"/>
      <c r="X99" s="31"/>
      <c r="Y99" s="31"/>
      <c r="Z99" s="31"/>
      <c r="AA99" s="31"/>
      <c r="AB99" s="31"/>
      <c r="AC99" s="31"/>
      <c r="AD99" s="31"/>
      <c r="AE99" s="31"/>
      <c r="AR99" s="130" t="s">
        <v>175</v>
      </c>
      <c r="AT99" s="130" t="s">
        <v>170</v>
      </c>
      <c r="AU99" s="130" t="s">
        <v>78</v>
      </c>
      <c r="AY99" s="19" t="s">
        <v>168</v>
      </c>
      <c r="BE99" s="131">
        <f>IF(N99="základní",J99,0)</f>
        <v>0</v>
      </c>
      <c r="BF99" s="131">
        <f>IF(N99="snížená",J99,0)</f>
        <v>0</v>
      </c>
      <c r="BG99" s="131">
        <f>IF(N99="zákl. přenesená",J99,0)</f>
        <v>0</v>
      </c>
      <c r="BH99" s="131">
        <f>IF(N99="sníž. přenesená",J99,0)</f>
        <v>0</v>
      </c>
      <c r="BI99" s="131">
        <f>IF(N99="nulová",J99,0)</f>
        <v>0</v>
      </c>
      <c r="BJ99" s="19" t="s">
        <v>76</v>
      </c>
      <c r="BK99" s="131">
        <f>ROUND(I99*H99,2)</f>
        <v>0</v>
      </c>
      <c r="BL99" s="19" t="s">
        <v>175</v>
      </c>
      <c r="BM99" s="130" t="s">
        <v>3412</v>
      </c>
    </row>
    <row r="100" spans="1:47" s="2" customFormat="1" ht="12">
      <c r="A100" s="273"/>
      <c r="B100" s="276"/>
      <c r="C100" s="273"/>
      <c r="D100" s="304" t="s">
        <v>177</v>
      </c>
      <c r="E100" s="273"/>
      <c r="F100" s="305" t="s">
        <v>3413</v>
      </c>
      <c r="G100" s="273"/>
      <c r="H100" s="273"/>
      <c r="I100" s="263"/>
      <c r="J100" s="273"/>
      <c r="K100" s="273"/>
      <c r="L100" s="32"/>
      <c r="M100" s="132"/>
      <c r="N100" s="133"/>
      <c r="O100" s="50"/>
      <c r="P100" s="50"/>
      <c r="Q100" s="50"/>
      <c r="R100" s="50"/>
      <c r="S100" s="50"/>
      <c r="T100" s="51"/>
      <c r="U100" s="31"/>
      <c r="V100" s="31"/>
      <c r="W100" s="31"/>
      <c r="X100" s="31"/>
      <c r="Y100" s="31"/>
      <c r="Z100" s="31"/>
      <c r="AA100" s="31"/>
      <c r="AB100" s="31"/>
      <c r="AC100" s="31"/>
      <c r="AD100" s="31"/>
      <c r="AE100" s="31"/>
      <c r="AT100" s="19" t="s">
        <v>177</v>
      </c>
      <c r="AU100" s="19" t="s">
        <v>78</v>
      </c>
    </row>
    <row r="101" spans="1:51" s="13" customFormat="1" ht="12">
      <c r="A101" s="306"/>
      <c r="B101" s="307"/>
      <c r="C101" s="306"/>
      <c r="D101" s="308" t="s">
        <v>179</v>
      </c>
      <c r="E101" s="309" t="s">
        <v>3</v>
      </c>
      <c r="F101" s="310" t="s">
        <v>3414</v>
      </c>
      <c r="G101" s="306"/>
      <c r="H101" s="309" t="s">
        <v>3</v>
      </c>
      <c r="I101" s="267"/>
      <c r="J101" s="306"/>
      <c r="K101" s="306"/>
      <c r="L101" s="134"/>
      <c r="M101" s="136"/>
      <c r="N101" s="137"/>
      <c r="O101" s="137"/>
      <c r="P101" s="137"/>
      <c r="Q101" s="137"/>
      <c r="R101" s="137"/>
      <c r="S101" s="137"/>
      <c r="T101" s="138"/>
      <c r="AT101" s="135" t="s">
        <v>179</v>
      </c>
      <c r="AU101" s="135" t="s">
        <v>78</v>
      </c>
      <c r="AV101" s="13" t="s">
        <v>76</v>
      </c>
      <c r="AW101" s="13" t="s">
        <v>30</v>
      </c>
      <c r="AX101" s="13" t="s">
        <v>68</v>
      </c>
      <c r="AY101" s="135" t="s">
        <v>168</v>
      </c>
    </row>
    <row r="102" spans="1:51" s="14" customFormat="1" ht="12">
      <c r="A102" s="311"/>
      <c r="B102" s="312"/>
      <c r="C102" s="311"/>
      <c r="D102" s="308" t="s">
        <v>179</v>
      </c>
      <c r="E102" s="313" t="s">
        <v>3</v>
      </c>
      <c r="F102" s="314" t="s">
        <v>445</v>
      </c>
      <c r="G102" s="311"/>
      <c r="H102" s="315">
        <v>7</v>
      </c>
      <c r="I102" s="268"/>
      <c r="J102" s="311"/>
      <c r="K102" s="311"/>
      <c r="L102" s="139"/>
      <c r="M102" s="141"/>
      <c r="N102" s="142"/>
      <c r="O102" s="142"/>
      <c r="P102" s="142"/>
      <c r="Q102" s="142"/>
      <c r="R102" s="142"/>
      <c r="S102" s="142"/>
      <c r="T102" s="143"/>
      <c r="AT102" s="140" t="s">
        <v>179</v>
      </c>
      <c r="AU102" s="140" t="s">
        <v>78</v>
      </c>
      <c r="AV102" s="14" t="s">
        <v>78</v>
      </c>
      <c r="AW102" s="14" t="s">
        <v>30</v>
      </c>
      <c r="AX102" s="14" t="s">
        <v>76</v>
      </c>
      <c r="AY102" s="140" t="s">
        <v>168</v>
      </c>
    </row>
    <row r="103" spans="1:65" s="2" customFormat="1" ht="37.9" customHeight="1">
      <c r="A103" s="273"/>
      <c r="B103" s="276"/>
      <c r="C103" s="298" t="s">
        <v>199</v>
      </c>
      <c r="D103" s="298" t="s">
        <v>170</v>
      </c>
      <c r="E103" s="299" t="s">
        <v>3415</v>
      </c>
      <c r="F103" s="300" t="s">
        <v>3416</v>
      </c>
      <c r="G103" s="301" t="s">
        <v>263</v>
      </c>
      <c r="H103" s="302">
        <v>134</v>
      </c>
      <c r="I103" s="266"/>
      <c r="J103" s="303">
        <f>ROUND(I103*H103,2)</f>
        <v>0</v>
      </c>
      <c r="K103" s="300" t="s">
        <v>174</v>
      </c>
      <c r="L103" s="32"/>
      <c r="M103" s="126" t="s">
        <v>3</v>
      </c>
      <c r="N103" s="127" t="s">
        <v>39</v>
      </c>
      <c r="O103" s="128">
        <v>0.272</v>
      </c>
      <c r="P103" s="128">
        <f>O103*H103</f>
        <v>36.448</v>
      </c>
      <c r="Q103" s="128">
        <v>0</v>
      </c>
      <c r="R103" s="128">
        <f>Q103*H103</f>
        <v>0</v>
      </c>
      <c r="S103" s="128">
        <v>0.1</v>
      </c>
      <c r="T103" s="129">
        <f>S103*H103</f>
        <v>13.4</v>
      </c>
      <c r="U103" s="31"/>
      <c r="V103" s="31"/>
      <c r="W103" s="31"/>
      <c r="X103" s="31"/>
      <c r="Y103" s="31"/>
      <c r="Z103" s="31"/>
      <c r="AA103" s="31"/>
      <c r="AB103" s="31"/>
      <c r="AC103" s="31"/>
      <c r="AD103" s="31"/>
      <c r="AE103" s="31"/>
      <c r="AR103" s="130" t="s">
        <v>175</v>
      </c>
      <c r="AT103" s="130" t="s">
        <v>170</v>
      </c>
      <c r="AU103" s="130" t="s">
        <v>78</v>
      </c>
      <c r="AY103" s="19" t="s">
        <v>168</v>
      </c>
      <c r="BE103" s="131">
        <f>IF(N103="základní",J103,0)</f>
        <v>0</v>
      </c>
      <c r="BF103" s="131">
        <f>IF(N103="snížená",J103,0)</f>
        <v>0</v>
      </c>
      <c r="BG103" s="131">
        <f>IF(N103="zákl. přenesená",J103,0)</f>
        <v>0</v>
      </c>
      <c r="BH103" s="131">
        <f>IF(N103="sníž. přenesená",J103,0)</f>
        <v>0</v>
      </c>
      <c r="BI103" s="131">
        <f>IF(N103="nulová",J103,0)</f>
        <v>0</v>
      </c>
      <c r="BJ103" s="19" t="s">
        <v>76</v>
      </c>
      <c r="BK103" s="131">
        <f>ROUND(I103*H103,2)</f>
        <v>0</v>
      </c>
      <c r="BL103" s="19" t="s">
        <v>175</v>
      </c>
      <c r="BM103" s="130" t="s">
        <v>3417</v>
      </c>
    </row>
    <row r="104" spans="1:47" s="2" customFormat="1" ht="12">
      <c r="A104" s="273"/>
      <c r="B104" s="276"/>
      <c r="C104" s="273"/>
      <c r="D104" s="304" t="s">
        <v>177</v>
      </c>
      <c r="E104" s="273"/>
      <c r="F104" s="305" t="s">
        <v>3418</v>
      </c>
      <c r="G104" s="273"/>
      <c r="H104" s="273"/>
      <c r="I104" s="263"/>
      <c r="J104" s="273"/>
      <c r="K104" s="273"/>
      <c r="L104" s="32"/>
      <c r="M104" s="132"/>
      <c r="N104" s="133"/>
      <c r="O104" s="50"/>
      <c r="P104" s="50"/>
      <c r="Q104" s="50"/>
      <c r="R104" s="50"/>
      <c r="S104" s="50"/>
      <c r="T104" s="51"/>
      <c r="U104" s="31"/>
      <c r="V104" s="31"/>
      <c r="W104" s="31"/>
      <c r="X104" s="31"/>
      <c r="Y104" s="31"/>
      <c r="Z104" s="31"/>
      <c r="AA104" s="31"/>
      <c r="AB104" s="31"/>
      <c r="AC104" s="31"/>
      <c r="AD104" s="31"/>
      <c r="AE104" s="31"/>
      <c r="AT104" s="19" t="s">
        <v>177</v>
      </c>
      <c r="AU104" s="19" t="s">
        <v>78</v>
      </c>
    </row>
    <row r="105" spans="1:51" s="13" customFormat="1" ht="12">
      <c r="A105" s="306"/>
      <c r="B105" s="307"/>
      <c r="C105" s="306"/>
      <c r="D105" s="308" t="s">
        <v>179</v>
      </c>
      <c r="E105" s="309" t="s">
        <v>3</v>
      </c>
      <c r="F105" s="310" t="s">
        <v>3419</v>
      </c>
      <c r="G105" s="306"/>
      <c r="H105" s="309" t="s">
        <v>3</v>
      </c>
      <c r="I105" s="267"/>
      <c r="J105" s="306"/>
      <c r="K105" s="306"/>
      <c r="L105" s="134"/>
      <c r="M105" s="136"/>
      <c r="N105" s="137"/>
      <c r="O105" s="137"/>
      <c r="P105" s="137"/>
      <c r="Q105" s="137"/>
      <c r="R105" s="137"/>
      <c r="S105" s="137"/>
      <c r="T105" s="138"/>
      <c r="AT105" s="135" t="s">
        <v>179</v>
      </c>
      <c r="AU105" s="135" t="s">
        <v>78</v>
      </c>
      <c r="AV105" s="13" t="s">
        <v>76</v>
      </c>
      <c r="AW105" s="13" t="s">
        <v>30</v>
      </c>
      <c r="AX105" s="13" t="s">
        <v>68</v>
      </c>
      <c r="AY105" s="135" t="s">
        <v>168</v>
      </c>
    </row>
    <row r="106" spans="1:51" s="14" customFormat="1" ht="12">
      <c r="A106" s="311"/>
      <c r="B106" s="312"/>
      <c r="C106" s="311"/>
      <c r="D106" s="308" t="s">
        <v>179</v>
      </c>
      <c r="E106" s="313" t="s">
        <v>3</v>
      </c>
      <c r="F106" s="314" t="s">
        <v>3420</v>
      </c>
      <c r="G106" s="311"/>
      <c r="H106" s="315">
        <v>34</v>
      </c>
      <c r="I106" s="268"/>
      <c r="J106" s="311"/>
      <c r="K106" s="311"/>
      <c r="L106" s="139"/>
      <c r="M106" s="141"/>
      <c r="N106" s="142"/>
      <c r="O106" s="142"/>
      <c r="P106" s="142"/>
      <c r="Q106" s="142"/>
      <c r="R106" s="142"/>
      <c r="S106" s="142"/>
      <c r="T106" s="143"/>
      <c r="AT106" s="140" t="s">
        <v>179</v>
      </c>
      <c r="AU106" s="140" t="s">
        <v>78</v>
      </c>
      <c r="AV106" s="14" t="s">
        <v>78</v>
      </c>
      <c r="AW106" s="14" t="s">
        <v>30</v>
      </c>
      <c r="AX106" s="14" t="s">
        <v>68</v>
      </c>
      <c r="AY106" s="140" t="s">
        <v>168</v>
      </c>
    </row>
    <row r="107" spans="1:51" s="13" customFormat="1" ht="12">
      <c r="A107" s="306"/>
      <c r="B107" s="307"/>
      <c r="C107" s="306"/>
      <c r="D107" s="308" t="s">
        <v>179</v>
      </c>
      <c r="E107" s="309" t="s">
        <v>3</v>
      </c>
      <c r="F107" s="310" t="s">
        <v>3421</v>
      </c>
      <c r="G107" s="306"/>
      <c r="H107" s="309" t="s">
        <v>3</v>
      </c>
      <c r="I107" s="267"/>
      <c r="J107" s="306"/>
      <c r="K107" s="306"/>
      <c r="L107" s="134"/>
      <c r="M107" s="136"/>
      <c r="N107" s="137"/>
      <c r="O107" s="137"/>
      <c r="P107" s="137"/>
      <c r="Q107" s="137"/>
      <c r="R107" s="137"/>
      <c r="S107" s="137"/>
      <c r="T107" s="138"/>
      <c r="AT107" s="135" t="s">
        <v>179</v>
      </c>
      <c r="AU107" s="135" t="s">
        <v>78</v>
      </c>
      <c r="AV107" s="13" t="s">
        <v>76</v>
      </c>
      <c r="AW107" s="13" t="s">
        <v>30</v>
      </c>
      <c r="AX107" s="13" t="s">
        <v>68</v>
      </c>
      <c r="AY107" s="135" t="s">
        <v>168</v>
      </c>
    </row>
    <row r="108" spans="1:51" s="14" customFormat="1" ht="12">
      <c r="A108" s="311"/>
      <c r="B108" s="312"/>
      <c r="C108" s="311"/>
      <c r="D108" s="308" t="s">
        <v>179</v>
      </c>
      <c r="E108" s="313" t="s">
        <v>3</v>
      </c>
      <c r="F108" s="314" t="s">
        <v>3422</v>
      </c>
      <c r="G108" s="311"/>
      <c r="H108" s="315">
        <v>100</v>
      </c>
      <c r="I108" s="268"/>
      <c r="J108" s="311"/>
      <c r="K108" s="311"/>
      <c r="L108" s="139"/>
      <c r="M108" s="141"/>
      <c r="N108" s="142"/>
      <c r="O108" s="142"/>
      <c r="P108" s="142"/>
      <c r="Q108" s="142"/>
      <c r="R108" s="142"/>
      <c r="S108" s="142"/>
      <c r="T108" s="143"/>
      <c r="AT108" s="140" t="s">
        <v>179</v>
      </c>
      <c r="AU108" s="140" t="s">
        <v>78</v>
      </c>
      <c r="AV108" s="14" t="s">
        <v>78</v>
      </c>
      <c r="AW108" s="14" t="s">
        <v>30</v>
      </c>
      <c r="AX108" s="14" t="s">
        <v>68</v>
      </c>
      <c r="AY108" s="140" t="s">
        <v>168</v>
      </c>
    </row>
    <row r="109" spans="1:51" s="15" customFormat="1" ht="12">
      <c r="A109" s="316"/>
      <c r="B109" s="317"/>
      <c r="C109" s="316"/>
      <c r="D109" s="308" t="s">
        <v>179</v>
      </c>
      <c r="E109" s="318" t="s">
        <v>3</v>
      </c>
      <c r="F109" s="319" t="s">
        <v>186</v>
      </c>
      <c r="G109" s="316"/>
      <c r="H109" s="320">
        <v>134</v>
      </c>
      <c r="I109" s="269"/>
      <c r="J109" s="316"/>
      <c r="K109" s="316"/>
      <c r="L109" s="144"/>
      <c r="M109" s="146"/>
      <c r="N109" s="147"/>
      <c r="O109" s="147"/>
      <c r="P109" s="147"/>
      <c r="Q109" s="147"/>
      <c r="R109" s="147"/>
      <c r="S109" s="147"/>
      <c r="T109" s="148"/>
      <c r="AT109" s="145" t="s">
        <v>179</v>
      </c>
      <c r="AU109" s="145" t="s">
        <v>78</v>
      </c>
      <c r="AV109" s="15" t="s">
        <v>175</v>
      </c>
      <c r="AW109" s="15" t="s">
        <v>30</v>
      </c>
      <c r="AX109" s="15" t="s">
        <v>76</v>
      </c>
      <c r="AY109" s="145" t="s">
        <v>168</v>
      </c>
    </row>
    <row r="110" spans="1:65" s="2" customFormat="1" ht="33" customHeight="1">
      <c r="A110" s="273"/>
      <c r="B110" s="276"/>
      <c r="C110" s="298" t="s">
        <v>175</v>
      </c>
      <c r="D110" s="298" t="s">
        <v>170</v>
      </c>
      <c r="E110" s="299" t="s">
        <v>3423</v>
      </c>
      <c r="F110" s="300" t="s">
        <v>3424</v>
      </c>
      <c r="G110" s="301" t="s">
        <v>263</v>
      </c>
      <c r="H110" s="302">
        <v>7</v>
      </c>
      <c r="I110" s="266"/>
      <c r="J110" s="303">
        <f>ROUND(I110*H110,2)</f>
        <v>0</v>
      </c>
      <c r="K110" s="300" t="s">
        <v>174</v>
      </c>
      <c r="L110" s="32"/>
      <c r="M110" s="126" t="s">
        <v>3</v>
      </c>
      <c r="N110" s="127" t="s">
        <v>39</v>
      </c>
      <c r="O110" s="128">
        <v>0.247</v>
      </c>
      <c r="P110" s="128">
        <f>O110*H110</f>
        <v>1.729</v>
      </c>
      <c r="Q110" s="128">
        <v>0</v>
      </c>
      <c r="R110" s="128">
        <f>Q110*H110</f>
        <v>0</v>
      </c>
      <c r="S110" s="128">
        <v>0.1</v>
      </c>
      <c r="T110" s="129">
        <f>S110*H110</f>
        <v>0.7000000000000001</v>
      </c>
      <c r="U110" s="31"/>
      <c r="V110" s="31"/>
      <c r="W110" s="31"/>
      <c r="X110" s="31"/>
      <c r="Y110" s="31"/>
      <c r="Z110" s="31"/>
      <c r="AA110" s="31"/>
      <c r="AB110" s="31"/>
      <c r="AC110" s="31"/>
      <c r="AD110" s="31"/>
      <c r="AE110" s="31"/>
      <c r="AR110" s="130" t="s">
        <v>175</v>
      </c>
      <c r="AT110" s="130" t="s">
        <v>170</v>
      </c>
      <c r="AU110" s="130" t="s">
        <v>78</v>
      </c>
      <c r="AY110" s="19" t="s">
        <v>168</v>
      </c>
      <c r="BE110" s="131">
        <f>IF(N110="základní",J110,0)</f>
        <v>0</v>
      </c>
      <c r="BF110" s="131">
        <f>IF(N110="snížená",J110,0)</f>
        <v>0</v>
      </c>
      <c r="BG110" s="131">
        <f>IF(N110="zákl. přenesená",J110,0)</f>
        <v>0</v>
      </c>
      <c r="BH110" s="131">
        <f>IF(N110="sníž. přenesená",J110,0)</f>
        <v>0</v>
      </c>
      <c r="BI110" s="131">
        <f>IF(N110="nulová",J110,0)</f>
        <v>0</v>
      </c>
      <c r="BJ110" s="19" t="s">
        <v>76</v>
      </c>
      <c r="BK110" s="131">
        <f>ROUND(I110*H110,2)</f>
        <v>0</v>
      </c>
      <c r="BL110" s="19" t="s">
        <v>175</v>
      </c>
      <c r="BM110" s="130" t="s">
        <v>3425</v>
      </c>
    </row>
    <row r="111" spans="1:47" s="2" customFormat="1" ht="12">
      <c r="A111" s="273"/>
      <c r="B111" s="276"/>
      <c r="C111" s="273"/>
      <c r="D111" s="304" t="s">
        <v>177</v>
      </c>
      <c r="E111" s="273"/>
      <c r="F111" s="305" t="s">
        <v>3426</v>
      </c>
      <c r="G111" s="273"/>
      <c r="H111" s="273"/>
      <c r="I111" s="263"/>
      <c r="J111" s="273"/>
      <c r="K111" s="273"/>
      <c r="L111" s="32"/>
      <c r="M111" s="132"/>
      <c r="N111" s="133"/>
      <c r="O111" s="50"/>
      <c r="P111" s="50"/>
      <c r="Q111" s="50"/>
      <c r="R111" s="50"/>
      <c r="S111" s="50"/>
      <c r="T111" s="51"/>
      <c r="U111" s="31"/>
      <c r="V111" s="31"/>
      <c r="W111" s="31"/>
      <c r="X111" s="31"/>
      <c r="Y111" s="31"/>
      <c r="Z111" s="31"/>
      <c r="AA111" s="31"/>
      <c r="AB111" s="31"/>
      <c r="AC111" s="31"/>
      <c r="AD111" s="31"/>
      <c r="AE111" s="31"/>
      <c r="AT111" s="19" t="s">
        <v>177</v>
      </c>
      <c r="AU111" s="19" t="s">
        <v>78</v>
      </c>
    </row>
    <row r="112" spans="1:51" s="13" customFormat="1" ht="12">
      <c r="A112" s="306"/>
      <c r="B112" s="307"/>
      <c r="C112" s="306"/>
      <c r="D112" s="308" t="s">
        <v>179</v>
      </c>
      <c r="E112" s="309" t="s">
        <v>3</v>
      </c>
      <c r="F112" s="310" t="s">
        <v>3427</v>
      </c>
      <c r="G112" s="306"/>
      <c r="H112" s="309" t="s">
        <v>3</v>
      </c>
      <c r="I112" s="267"/>
      <c r="J112" s="306"/>
      <c r="K112" s="306"/>
      <c r="L112" s="134"/>
      <c r="M112" s="136"/>
      <c r="N112" s="137"/>
      <c r="O112" s="137"/>
      <c r="P112" s="137"/>
      <c r="Q112" s="137"/>
      <c r="R112" s="137"/>
      <c r="S112" s="137"/>
      <c r="T112" s="138"/>
      <c r="AT112" s="135" t="s">
        <v>179</v>
      </c>
      <c r="AU112" s="135" t="s">
        <v>78</v>
      </c>
      <c r="AV112" s="13" t="s">
        <v>76</v>
      </c>
      <c r="AW112" s="13" t="s">
        <v>30</v>
      </c>
      <c r="AX112" s="13" t="s">
        <v>68</v>
      </c>
      <c r="AY112" s="135" t="s">
        <v>168</v>
      </c>
    </row>
    <row r="113" spans="1:51" s="14" customFormat="1" ht="12">
      <c r="A113" s="311"/>
      <c r="B113" s="312"/>
      <c r="C113" s="311"/>
      <c r="D113" s="308" t="s">
        <v>179</v>
      </c>
      <c r="E113" s="313" t="s">
        <v>3</v>
      </c>
      <c r="F113" s="314" t="s">
        <v>445</v>
      </c>
      <c r="G113" s="311"/>
      <c r="H113" s="315">
        <v>7</v>
      </c>
      <c r="I113" s="268"/>
      <c r="J113" s="311"/>
      <c r="K113" s="311"/>
      <c r="L113" s="139"/>
      <c r="M113" s="141"/>
      <c r="N113" s="142"/>
      <c r="O113" s="142"/>
      <c r="P113" s="142"/>
      <c r="Q113" s="142"/>
      <c r="R113" s="142"/>
      <c r="S113" s="142"/>
      <c r="T113" s="143"/>
      <c r="AT113" s="140" t="s">
        <v>179</v>
      </c>
      <c r="AU113" s="140" t="s">
        <v>78</v>
      </c>
      <c r="AV113" s="14" t="s">
        <v>78</v>
      </c>
      <c r="AW113" s="14" t="s">
        <v>30</v>
      </c>
      <c r="AX113" s="14" t="s">
        <v>76</v>
      </c>
      <c r="AY113" s="140" t="s">
        <v>168</v>
      </c>
    </row>
    <row r="114" spans="1:65" s="2" customFormat="1" ht="33" customHeight="1">
      <c r="A114" s="273"/>
      <c r="B114" s="276"/>
      <c r="C114" s="298" t="s">
        <v>216</v>
      </c>
      <c r="D114" s="298" t="s">
        <v>170</v>
      </c>
      <c r="E114" s="299" t="s">
        <v>3428</v>
      </c>
      <c r="F114" s="300" t="s">
        <v>3429</v>
      </c>
      <c r="G114" s="301" t="s">
        <v>263</v>
      </c>
      <c r="H114" s="302">
        <v>230</v>
      </c>
      <c r="I114" s="266"/>
      <c r="J114" s="303">
        <f>ROUND(I114*H114,2)</f>
        <v>0</v>
      </c>
      <c r="K114" s="300" t="s">
        <v>174</v>
      </c>
      <c r="L114" s="32"/>
      <c r="M114" s="126" t="s">
        <v>3</v>
      </c>
      <c r="N114" s="127" t="s">
        <v>39</v>
      </c>
      <c r="O114" s="128">
        <v>0.344</v>
      </c>
      <c r="P114" s="128">
        <f>O114*H114</f>
        <v>79.11999999999999</v>
      </c>
      <c r="Q114" s="128">
        <v>0</v>
      </c>
      <c r="R114" s="128">
        <f>Q114*H114</f>
        <v>0</v>
      </c>
      <c r="S114" s="128">
        <v>0.1</v>
      </c>
      <c r="T114" s="129">
        <f>S114*H114</f>
        <v>23</v>
      </c>
      <c r="U114" s="31"/>
      <c r="V114" s="31"/>
      <c r="W114" s="31"/>
      <c r="X114" s="31"/>
      <c r="Y114" s="31"/>
      <c r="Z114" s="31"/>
      <c r="AA114" s="31"/>
      <c r="AB114" s="31"/>
      <c r="AC114" s="31"/>
      <c r="AD114" s="31"/>
      <c r="AE114" s="31"/>
      <c r="AR114" s="130" t="s">
        <v>175</v>
      </c>
      <c r="AT114" s="130" t="s">
        <v>170</v>
      </c>
      <c r="AU114" s="130" t="s">
        <v>78</v>
      </c>
      <c r="AY114" s="19" t="s">
        <v>168</v>
      </c>
      <c r="BE114" s="131">
        <f>IF(N114="základní",J114,0)</f>
        <v>0</v>
      </c>
      <c r="BF114" s="131">
        <f>IF(N114="snížená",J114,0)</f>
        <v>0</v>
      </c>
      <c r="BG114" s="131">
        <f>IF(N114="zákl. přenesená",J114,0)</f>
        <v>0</v>
      </c>
      <c r="BH114" s="131">
        <f>IF(N114="sníž. přenesená",J114,0)</f>
        <v>0</v>
      </c>
      <c r="BI114" s="131">
        <f>IF(N114="nulová",J114,0)</f>
        <v>0</v>
      </c>
      <c r="BJ114" s="19" t="s">
        <v>76</v>
      </c>
      <c r="BK114" s="131">
        <f>ROUND(I114*H114,2)</f>
        <v>0</v>
      </c>
      <c r="BL114" s="19" t="s">
        <v>175</v>
      </c>
      <c r="BM114" s="130" t="s">
        <v>3430</v>
      </c>
    </row>
    <row r="115" spans="1:47" s="2" customFormat="1" ht="12">
      <c r="A115" s="273"/>
      <c r="B115" s="276"/>
      <c r="C115" s="273"/>
      <c r="D115" s="304" t="s">
        <v>177</v>
      </c>
      <c r="E115" s="273"/>
      <c r="F115" s="305" t="s">
        <v>3431</v>
      </c>
      <c r="G115" s="273"/>
      <c r="H115" s="273"/>
      <c r="I115" s="263"/>
      <c r="J115" s="273"/>
      <c r="K115" s="273"/>
      <c r="L115" s="32"/>
      <c r="M115" s="132"/>
      <c r="N115" s="133"/>
      <c r="O115" s="50"/>
      <c r="P115" s="50"/>
      <c r="Q115" s="50"/>
      <c r="R115" s="50"/>
      <c r="S115" s="50"/>
      <c r="T115" s="51"/>
      <c r="U115" s="31"/>
      <c r="V115" s="31"/>
      <c r="W115" s="31"/>
      <c r="X115" s="31"/>
      <c r="Y115" s="31"/>
      <c r="Z115" s="31"/>
      <c r="AA115" s="31"/>
      <c r="AB115" s="31"/>
      <c r="AC115" s="31"/>
      <c r="AD115" s="31"/>
      <c r="AE115" s="31"/>
      <c r="AT115" s="19" t="s">
        <v>177</v>
      </c>
      <c r="AU115" s="19" t="s">
        <v>78</v>
      </c>
    </row>
    <row r="116" spans="1:51" s="13" customFormat="1" ht="12">
      <c r="A116" s="306"/>
      <c r="B116" s="307"/>
      <c r="C116" s="306"/>
      <c r="D116" s="308" t="s">
        <v>179</v>
      </c>
      <c r="E116" s="309" t="s">
        <v>3</v>
      </c>
      <c r="F116" s="310" t="s">
        <v>3432</v>
      </c>
      <c r="G116" s="306"/>
      <c r="H116" s="309" t="s">
        <v>3</v>
      </c>
      <c r="I116" s="267"/>
      <c r="J116" s="306"/>
      <c r="K116" s="306"/>
      <c r="L116" s="134"/>
      <c r="M116" s="136"/>
      <c r="N116" s="137"/>
      <c r="O116" s="137"/>
      <c r="P116" s="137"/>
      <c r="Q116" s="137"/>
      <c r="R116" s="137"/>
      <c r="S116" s="137"/>
      <c r="T116" s="138"/>
      <c r="AT116" s="135" t="s">
        <v>179</v>
      </c>
      <c r="AU116" s="135" t="s">
        <v>78</v>
      </c>
      <c r="AV116" s="13" t="s">
        <v>76</v>
      </c>
      <c r="AW116" s="13" t="s">
        <v>30</v>
      </c>
      <c r="AX116" s="13" t="s">
        <v>68</v>
      </c>
      <c r="AY116" s="135" t="s">
        <v>168</v>
      </c>
    </row>
    <row r="117" spans="1:51" s="14" customFormat="1" ht="12">
      <c r="A117" s="311"/>
      <c r="B117" s="312"/>
      <c r="C117" s="311"/>
      <c r="D117" s="308" t="s">
        <v>179</v>
      </c>
      <c r="E117" s="313" t="s">
        <v>3</v>
      </c>
      <c r="F117" s="314" t="s">
        <v>3433</v>
      </c>
      <c r="G117" s="311"/>
      <c r="H117" s="315">
        <v>230</v>
      </c>
      <c r="I117" s="268"/>
      <c r="J117" s="311"/>
      <c r="K117" s="311"/>
      <c r="L117" s="139"/>
      <c r="M117" s="141"/>
      <c r="N117" s="142"/>
      <c r="O117" s="142"/>
      <c r="P117" s="142"/>
      <c r="Q117" s="142"/>
      <c r="R117" s="142"/>
      <c r="S117" s="142"/>
      <c r="T117" s="143"/>
      <c r="AT117" s="140" t="s">
        <v>179</v>
      </c>
      <c r="AU117" s="140" t="s">
        <v>78</v>
      </c>
      <c r="AV117" s="14" t="s">
        <v>78</v>
      </c>
      <c r="AW117" s="14" t="s">
        <v>30</v>
      </c>
      <c r="AX117" s="14" t="s">
        <v>76</v>
      </c>
      <c r="AY117" s="140" t="s">
        <v>168</v>
      </c>
    </row>
    <row r="118" spans="1:65" s="2" customFormat="1" ht="24.2" customHeight="1">
      <c r="A118" s="273"/>
      <c r="B118" s="276"/>
      <c r="C118" s="298" t="s">
        <v>223</v>
      </c>
      <c r="D118" s="298" t="s">
        <v>170</v>
      </c>
      <c r="E118" s="299" t="s">
        <v>3434</v>
      </c>
      <c r="F118" s="300" t="s">
        <v>3435</v>
      </c>
      <c r="G118" s="301" t="s">
        <v>263</v>
      </c>
      <c r="H118" s="302">
        <v>16</v>
      </c>
      <c r="I118" s="266"/>
      <c r="J118" s="303">
        <f>ROUND(I118*H118,2)</f>
        <v>0</v>
      </c>
      <c r="K118" s="300" t="s">
        <v>174</v>
      </c>
      <c r="L118" s="32"/>
      <c r="M118" s="126" t="s">
        <v>3</v>
      </c>
      <c r="N118" s="127" t="s">
        <v>39</v>
      </c>
      <c r="O118" s="128">
        <v>0.31</v>
      </c>
      <c r="P118" s="128">
        <f>O118*H118</f>
        <v>4.96</v>
      </c>
      <c r="Q118" s="128">
        <v>0</v>
      </c>
      <c r="R118" s="128">
        <f>Q118*H118</f>
        <v>0</v>
      </c>
      <c r="S118" s="128">
        <v>0.18</v>
      </c>
      <c r="T118" s="129">
        <f>S118*H118</f>
        <v>2.88</v>
      </c>
      <c r="U118" s="31"/>
      <c r="V118" s="31"/>
      <c r="W118" s="31"/>
      <c r="X118" s="31"/>
      <c r="Y118" s="31"/>
      <c r="Z118" s="31"/>
      <c r="AA118" s="31"/>
      <c r="AB118" s="31"/>
      <c r="AC118" s="31"/>
      <c r="AD118" s="31"/>
      <c r="AE118" s="31"/>
      <c r="AR118" s="130" t="s">
        <v>175</v>
      </c>
      <c r="AT118" s="130" t="s">
        <v>170</v>
      </c>
      <c r="AU118" s="130" t="s">
        <v>78</v>
      </c>
      <c r="AY118" s="19" t="s">
        <v>168</v>
      </c>
      <c r="BE118" s="131">
        <f>IF(N118="základní",J118,0)</f>
        <v>0</v>
      </c>
      <c r="BF118" s="131">
        <f>IF(N118="snížená",J118,0)</f>
        <v>0</v>
      </c>
      <c r="BG118" s="131">
        <f>IF(N118="zákl. přenesená",J118,0)</f>
        <v>0</v>
      </c>
      <c r="BH118" s="131">
        <f>IF(N118="sníž. přenesená",J118,0)</f>
        <v>0</v>
      </c>
      <c r="BI118" s="131">
        <f>IF(N118="nulová",J118,0)</f>
        <v>0</v>
      </c>
      <c r="BJ118" s="19" t="s">
        <v>76</v>
      </c>
      <c r="BK118" s="131">
        <f>ROUND(I118*H118,2)</f>
        <v>0</v>
      </c>
      <c r="BL118" s="19" t="s">
        <v>175</v>
      </c>
      <c r="BM118" s="130" t="s">
        <v>3436</v>
      </c>
    </row>
    <row r="119" spans="1:47" s="2" customFormat="1" ht="12">
      <c r="A119" s="273"/>
      <c r="B119" s="276"/>
      <c r="C119" s="273"/>
      <c r="D119" s="304" t="s">
        <v>177</v>
      </c>
      <c r="E119" s="273"/>
      <c r="F119" s="305" t="s">
        <v>3437</v>
      </c>
      <c r="G119" s="273"/>
      <c r="H119" s="273"/>
      <c r="I119" s="263"/>
      <c r="J119" s="273"/>
      <c r="K119" s="273"/>
      <c r="L119" s="32"/>
      <c r="M119" s="132"/>
      <c r="N119" s="133"/>
      <c r="O119" s="50"/>
      <c r="P119" s="50"/>
      <c r="Q119" s="50"/>
      <c r="R119" s="50"/>
      <c r="S119" s="50"/>
      <c r="T119" s="51"/>
      <c r="U119" s="31"/>
      <c r="V119" s="31"/>
      <c r="W119" s="31"/>
      <c r="X119" s="31"/>
      <c r="Y119" s="31"/>
      <c r="Z119" s="31"/>
      <c r="AA119" s="31"/>
      <c r="AB119" s="31"/>
      <c r="AC119" s="31"/>
      <c r="AD119" s="31"/>
      <c r="AE119" s="31"/>
      <c r="AT119" s="19" t="s">
        <v>177</v>
      </c>
      <c r="AU119" s="19" t="s">
        <v>78</v>
      </c>
    </row>
    <row r="120" spans="1:51" s="13" customFormat="1" ht="12">
      <c r="A120" s="306"/>
      <c r="B120" s="307"/>
      <c r="C120" s="306"/>
      <c r="D120" s="308" t="s">
        <v>179</v>
      </c>
      <c r="E120" s="309" t="s">
        <v>3</v>
      </c>
      <c r="F120" s="310" t="s">
        <v>3438</v>
      </c>
      <c r="G120" s="306"/>
      <c r="H120" s="309" t="s">
        <v>3</v>
      </c>
      <c r="I120" s="267"/>
      <c r="J120" s="306"/>
      <c r="K120" s="306"/>
      <c r="L120" s="134"/>
      <c r="M120" s="136"/>
      <c r="N120" s="137"/>
      <c r="O120" s="137"/>
      <c r="P120" s="137"/>
      <c r="Q120" s="137"/>
      <c r="R120" s="137"/>
      <c r="S120" s="137"/>
      <c r="T120" s="138"/>
      <c r="AT120" s="135" t="s">
        <v>179</v>
      </c>
      <c r="AU120" s="135" t="s">
        <v>78</v>
      </c>
      <c r="AV120" s="13" t="s">
        <v>76</v>
      </c>
      <c r="AW120" s="13" t="s">
        <v>30</v>
      </c>
      <c r="AX120" s="13" t="s">
        <v>68</v>
      </c>
      <c r="AY120" s="135" t="s">
        <v>168</v>
      </c>
    </row>
    <row r="121" spans="1:51" s="14" customFormat="1" ht="12">
      <c r="A121" s="311"/>
      <c r="B121" s="312"/>
      <c r="C121" s="311"/>
      <c r="D121" s="308" t="s">
        <v>179</v>
      </c>
      <c r="E121" s="313" t="s">
        <v>3</v>
      </c>
      <c r="F121" s="314" t="s">
        <v>3439</v>
      </c>
      <c r="G121" s="311"/>
      <c r="H121" s="315">
        <v>16</v>
      </c>
      <c r="I121" s="268"/>
      <c r="J121" s="311"/>
      <c r="K121" s="311"/>
      <c r="L121" s="139"/>
      <c r="M121" s="141"/>
      <c r="N121" s="142"/>
      <c r="O121" s="142"/>
      <c r="P121" s="142"/>
      <c r="Q121" s="142"/>
      <c r="R121" s="142"/>
      <c r="S121" s="142"/>
      <c r="T121" s="143"/>
      <c r="AT121" s="140" t="s">
        <v>179</v>
      </c>
      <c r="AU121" s="140" t="s">
        <v>78</v>
      </c>
      <c r="AV121" s="14" t="s">
        <v>78</v>
      </c>
      <c r="AW121" s="14" t="s">
        <v>30</v>
      </c>
      <c r="AX121" s="14" t="s">
        <v>76</v>
      </c>
      <c r="AY121" s="140" t="s">
        <v>168</v>
      </c>
    </row>
    <row r="122" spans="1:65" s="2" customFormat="1" ht="37.9" customHeight="1">
      <c r="A122" s="273"/>
      <c r="B122" s="276"/>
      <c r="C122" s="298" t="s">
        <v>228</v>
      </c>
      <c r="D122" s="298" t="s">
        <v>170</v>
      </c>
      <c r="E122" s="299" t="s">
        <v>3440</v>
      </c>
      <c r="F122" s="300" t="s">
        <v>3441</v>
      </c>
      <c r="G122" s="301" t="s">
        <v>263</v>
      </c>
      <c r="H122" s="302">
        <v>330</v>
      </c>
      <c r="I122" s="266"/>
      <c r="J122" s="303">
        <f>ROUND(I122*H122,2)</f>
        <v>0</v>
      </c>
      <c r="K122" s="300" t="s">
        <v>174</v>
      </c>
      <c r="L122" s="32"/>
      <c r="M122" s="126" t="s">
        <v>3</v>
      </c>
      <c r="N122" s="127" t="s">
        <v>39</v>
      </c>
      <c r="O122" s="128">
        <v>0.079</v>
      </c>
      <c r="P122" s="128">
        <f>O122*H122</f>
        <v>26.07</v>
      </c>
      <c r="Q122" s="128">
        <v>0</v>
      </c>
      <c r="R122" s="128">
        <f>Q122*H122</f>
        <v>0</v>
      </c>
      <c r="S122" s="128">
        <v>0.17</v>
      </c>
      <c r="T122" s="129">
        <f>S122*H122</f>
        <v>56.1</v>
      </c>
      <c r="U122" s="31"/>
      <c r="V122" s="31"/>
      <c r="W122" s="31"/>
      <c r="X122" s="31"/>
      <c r="Y122" s="31"/>
      <c r="Z122" s="31"/>
      <c r="AA122" s="31"/>
      <c r="AB122" s="31"/>
      <c r="AC122" s="31"/>
      <c r="AD122" s="31"/>
      <c r="AE122" s="31"/>
      <c r="AR122" s="130" t="s">
        <v>175</v>
      </c>
      <c r="AT122" s="130" t="s">
        <v>170</v>
      </c>
      <c r="AU122" s="130" t="s">
        <v>78</v>
      </c>
      <c r="AY122" s="19" t="s">
        <v>168</v>
      </c>
      <c r="BE122" s="131">
        <f>IF(N122="základní",J122,0)</f>
        <v>0</v>
      </c>
      <c r="BF122" s="131">
        <f>IF(N122="snížená",J122,0)</f>
        <v>0</v>
      </c>
      <c r="BG122" s="131">
        <f>IF(N122="zákl. přenesená",J122,0)</f>
        <v>0</v>
      </c>
      <c r="BH122" s="131">
        <f>IF(N122="sníž. přenesená",J122,0)</f>
        <v>0</v>
      </c>
      <c r="BI122" s="131">
        <f>IF(N122="nulová",J122,0)</f>
        <v>0</v>
      </c>
      <c r="BJ122" s="19" t="s">
        <v>76</v>
      </c>
      <c r="BK122" s="131">
        <f>ROUND(I122*H122,2)</f>
        <v>0</v>
      </c>
      <c r="BL122" s="19" t="s">
        <v>175</v>
      </c>
      <c r="BM122" s="130" t="s">
        <v>3442</v>
      </c>
    </row>
    <row r="123" spans="1:47" s="2" customFormat="1" ht="12">
      <c r="A123" s="273"/>
      <c r="B123" s="276"/>
      <c r="C123" s="273"/>
      <c r="D123" s="304" t="s">
        <v>177</v>
      </c>
      <c r="E123" s="273"/>
      <c r="F123" s="305" t="s">
        <v>3443</v>
      </c>
      <c r="G123" s="273"/>
      <c r="H123" s="273"/>
      <c r="I123" s="263"/>
      <c r="J123" s="273"/>
      <c r="K123" s="273"/>
      <c r="L123" s="32"/>
      <c r="M123" s="132"/>
      <c r="N123" s="133"/>
      <c r="O123" s="50"/>
      <c r="P123" s="50"/>
      <c r="Q123" s="50"/>
      <c r="R123" s="50"/>
      <c r="S123" s="50"/>
      <c r="T123" s="51"/>
      <c r="U123" s="31"/>
      <c r="V123" s="31"/>
      <c r="W123" s="31"/>
      <c r="X123" s="31"/>
      <c r="Y123" s="31"/>
      <c r="Z123" s="31"/>
      <c r="AA123" s="31"/>
      <c r="AB123" s="31"/>
      <c r="AC123" s="31"/>
      <c r="AD123" s="31"/>
      <c r="AE123" s="31"/>
      <c r="AT123" s="19" t="s">
        <v>177</v>
      </c>
      <c r="AU123" s="19" t="s">
        <v>78</v>
      </c>
    </row>
    <row r="124" spans="1:51" s="13" customFormat="1" ht="12">
      <c r="A124" s="306"/>
      <c r="B124" s="307"/>
      <c r="C124" s="306"/>
      <c r="D124" s="308" t="s">
        <v>179</v>
      </c>
      <c r="E124" s="309" t="s">
        <v>3</v>
      </c>
      <c r="F124" s="310" t="s">
        <v>3432</v>
      </c>
      <c r="G124" s="306"/>
      <c r="H124" s="309" t="s">
        <v>3</v>
      </c>
      <c r="I124" s="267"/>
      <c r="J124" s="306"/>
      <c r="K124" s="306"/>
      <c r="L124" s="134"/>
      <c r="M124" s="136"/>
      <c r="N124" s="137"/>
      <c r="O124" s="137"/>
      <c r="P124" s="137"/>
      <c r="Q124" s="137"/>
      <c r="R124" s="137"/>
      <c r="S124" s="137"/>
      <c r="T124" s="138"/>
      <c r="AT124" s="135" t="s">
        <v>179</v>
      </c>
      <c r="AU124" s="135" t="s">
        <v>78</v>
      </c>
      <c r="AV124" s="13" t="s">
        <v>76</v>
      </c>
      <c r="AW124" s="13" t="s">
        <v>30</v>
      </c>
      <c r="AX124" s="13" t="s">
        <v>68</v>
      </c>
      <c r="AY124" s="135" t="s">
        <v>168</v>
      </c>
    </row>
    <row r="125" spans="1:51" s="14" customFormat="1" ht="12">
      <c r="A125" s="311"/>
      <c r="B125" s="312"/>
      <c r="C125" s="311"/>
      <c r="D125" s="308" t="s">
        <v>179</v>
      </c>
      <c r="E125" s="313" t="s">
        <v>3</v>
      </c>
      <c r="F125" s="314" t="s">
        <v>3433</v>
      </c>
      <c r="G125" s="311"/>
      <c r="H125" s="315">
        <v>230</v>
      </c>
      <c r="I125" s="268"/>
      <c r="J125" s="311"/>
      <c r="K125" s="311"/>
      <c r="L125" s="139"/>
      <c r="M125" s="141"/>
      <c r="N125" s="142"/>
      <c r="O125" s="142"/>
      <c r="P125" s="142"/>
      <c r="Q125" s="142"/>
      <c r="R125" s="142"/>
      <c r="S125" s="142"/>
      <c r="T125" s="143"/>
      <c r="AT125" s="140" t="s">
        <v>179</v>
      </c>
      <c r="AU125" s="140" t="s">
        <v>78</v>
      </c>
      <c r="AV125" s="14" t="s">
        <v>78</v>
      </c>
      <c r="AW125" s="14" t="s">
        <v>30</v>
      </c>
      <c r="AX125" s="14" t="s">
        <v>68</v>
      </c>
      <c r="AY125" s="140" t="s">
        <v>168</v>
      </c>
    </row>
    <row r="126" spans="1:51" s="13" customFormat="1" ht="12">
      <c r="A126" s="306"/>
      <c r="B126" s="307"/>
      <c r="C126" s="306"/>
      <c r="D126" s="308" t="s">
        <v>179</v>
      </c>
      <c r="E126" s="309" t="s">
        <v>3</v>
      </c>
      <c r="F126" s="310" t="s">
        <v>3421</v>
      </c>
      <c r="G126" s="306"/>
      <c r="H126" s="309" t="s">
        <v>3</v>
      </c>
      <c r="I126" s="267"/>
      <c r="J126" s="306"/>
      <c r="K126" s="306"/>
      <c r="L126" s="134"/>
      <c r="M126" s="136"/>
      <c r="N126" s="137"/>
      <c r="O126" s="137"/>
      <c r="P126" s="137"/>
      <c r="Q126" s="137"/>
      <c r="R126" s="137"/>
      <c r="S126" s="137"/>
      <c r="T126" s="138"/>
      <c r="AT126" s="135" t="s">
        <v>179</v>
      </c>
      <c r="AU126" s="135" t="s">
        <v>78</v>
      </c>
      <c r="AV126" s="13" t="s">
        <v>76</v>
      </c>
      <c r="AW126" s="13" t="s">
        <v>30</v>
      </c>
      <c r="AX126" s="13" t="s">
        <v>68</v>
      </c>
      <c r="AY126" s="135" t="s">
        <v>168</v>
      </c>
    </row>
    <row r="127" spans="1:51" s="14" customFormat="1" ht="12">
      <c r="A127" s="311"/>
      <c r="B127" s="312"/>
      <c r="C127" s="311"/>
      <c r="D127" s="308" t="s">
        <v>179</v>
      </c>
      <c r="E127" s="313" t="s">
        <v>3</v>
      </c>
      <c r="F127" s="314" t="s">
        <v>3422</v>
      </c>
      <c r="G127" s="311"/>
      <c r="H127" s="315">
        <v>100</v>
      </c>
      <c r="I127" s="268"/>
      <c r="J127" s="311"/>
      <c r="K127" s="311"/>
      <c r="L127" s="139"/>
      <c r="M127" s="141"/>
      <c r="N127" s="142"/>
      <c r="O127" s="142"/>
      <c r="P127" s="142"/>
      <c r="Q127" s="142"/>
      <c r="R127" s="142"/>
      <c r="S127" s="142"/>
      <c r="T127" s="143"/>
      <c r="AT127" s="140" t="s">
        <v>179</v>
      </c>
      <c r="AU127" s="140" t="s">
        <v>78</v>
      </c>
      <c r="AV127" s="14" t="s">
        <v>78</v>
      </c>
      <c r="AW127" s="14" t="s">
        <v>30</v>
      </c>
      <c r="AX127" s="14" t="s">
        <v>68</v>
      </c>
      <c r="AY127" s="140" t="s">
        <v>168</v>
      </c>
    </row>
    <row r="128" spans="1:51" s="15" customFormat="1" ht="12">
      <c r="A128" s="316"/>
      <c r="B128" s="317"/>
      <c r="C128" s="316"/>
      <c r="D128" s="308" t="s">
        <v>179</v>
      </c>
      <c r="E128" s="318" t="s">
        <v>3</v>
      </c>
      <c r="F128" s="319" t="s">
        <v>186</v>
      </c>
      <c r="G128" s="316"/>
      <c r="H128" s="320">
        <v>330</v>
      </c>
      <c r="I128" s="269"/>
      <c r="J128" s="316"/>
      <c r="K128" s="316"/>
      <c r="L128" s="144"/>
      <c r="M128" s="146"/>
      <c r="N128" s="147"/>
      <c r="O128" s="147"/>
      <c r="P128" s="147"/>
      <c r="Q128" s="147"/>
      <c r="R128" s="147"/>
      <c r="S128" s="147"/>
      <c r="T128" s="148"/>
      <c r="AT128" s="145" t="s">
        <v>179</v>
      </c>
      <c r="AU128" s="145" t="s">
        <v>78</v>
      </c>
      <c r="AV128" s="15" t="s">
        <v>175</v>
      </c>
      <c r="AW128" s="15" t="s">
        <v>30</v>
      </c>
      <c r="AX128" s="15" t="s">
        <v>76</v>
      </c>
      <c r="AY128" s="145" t="s">
        <v>168</v>
      </c>
    </row>
    <row r="129" spans="1:65" s="2" customFormat="1" ht="37.9" customHeight="1">
      <c r="A129" s="273"/>
      <c r="B129" s="276"/>
      <c r="C129" s="298" t="s">
        <v>235</v>
      </c>
      <c r="D129" s="298" t="s">
        <v>170</v>
      </c>
      <c r="E129" s="299" t="s">
        <v>3444</v>
      </c>
      <c r="F129" s="300" t="s">
        <v>3445</v>
      </c>
      <c r="G129" s="301" t="s">
        <v>263</v>
      </c>
      <c r="H129" s="302">
        <v>64.388</v>
      </c>
      <c r="I129" s="266"/>
      <c r="J129" s="303">
        <f>ROUND(I129*H129,2)</f>
        <v>0</v>
      </c>
      <c r="K129" s="300" t="s">
        <v>174</v>
      </c>
      <c r="L129" s="32"/>
      <c r="M129" s="126" t="s">
        <v>3</v>
      </c>
      <c r="N129" s="127" t="s">
        <v>39</v>
      </c>
      <c r="O129" s="128">
        <v>0.317</v>
      </c>
      <c r="P129" s="128">
        <f>O129*H129</f>
        <v>20.410996</v>
      </c>
      <c r="Q129" s="128">
        <v>0</v>
      </c>
      <c r="R129" s="128">
        <f>Q129*H129</f>
        <v>0</v>
      </c>
      <c r="S129" s="128">
        <v>0.243</v>
      </c>
      <c r="T129" s="129">
        <f>S129*H129</f>
        <v>15.646284000000001</v>
      </c>
      <c r="U129" s="31"/>
      <c r="V129" s="31"/>
      <c r="W129" s="31"/>
      <c r="X129" s="31"/>
      <c r="Y129" s="31"/>
      <c r="Z129" s="31"/>
      <c r="AA129" s="31"/>
      <c r="AB129" s="31"/>
      <c r="AC129" s="31"/>
      <c r="AD129" s="31"/>
      <c r="AE129" s="31"/>
      <c r="AR129" s="130" t="s">
        <v>175</v>
      </c>
      <c r="AT129" s="130" t="s">
        <v>170</v>
      </c>
      <c r="AU129" s="130" t="s">
        <v>78</v>
      </c>
      <c r="AY129" s="19" t="s">
        <v>168</v>
      </c>
      <c r="BE129" s="131">
        <f>IF(N129="základní",J129,0)</f>
        <v>0</v>
      </c>
      <c r="BF129" s="131">
        <f>IF(N129="snížená",J129,0)</f>
        <v>0</v>
      </c>
      <c r="BG129" s="131">
        <f>IF(N129="zákl. přenesená",J129,0)</f>
        <v>0</v>
      </c>
      <c r="BH129" s="131">
        <f>IF(N129="sníž. přenesená",J129,0)</f>
        <v>0</v>
      </c>
      <c r="BI129" s="131">
        <f>IF(N129="nulová",J129,0)</f>
        <v>0</v>
      </c>
      <c r="BJ129" s="19" t="s">
        <v>76</v>
      </c>
      <c r="BK129" s="131">
        <f>ROUND(I129*H129,2)</f>
        <v>0</v>
      </c>
      <c r="BL129" s="19" t="s">
        <v>175</v>
      </c>
      <c r="BM129" s="130" t="s">
        <v>3446</v>
      </c>
    </row>
    <row r="130" spans="1:47" s="2" customFormat="1" ht="12">
      <c r="A130" s="273"/>
      <c r="B130" s="276"/>
      <c r="C130" s="273"/>
      <c r="D130" s="304" t="s">
        <v>177</v>
      </c>
      <c r="E130" s="273"/>
      <c r="F130" s="305" t="s">
        <v>3447</v>
      </c>
      <c r="G130" s="273"/>
      <c r="H130" s="273"/>
      <c r="I130" s="263"/>
      <c r="J130" s="273"/>
      <c r="K130" s="273"/>
      <c r="L130" s="32"/>
      <c r="M130" s="132"/>
      <c r="N130" s="133"/>
      <c r="O130" s="50"/>
      <c r="P130" s="50"/>
      <c r="Q130" s="50"/>
      <c r="R130" s="50"/>
      <c r="S130" s="50"/>
      <c r="T130" s="51"/>
      <c r="U130" s="31"/>
      <c r="V130" s="31"/>
      <c r="W130" s="31"/>
      <c r="X130" s="31"/>
      <c r="Y130" s="31"/>
      <c r="Z130" s="31"/>
      <c r="AA130" s="31"/>
      <c r="AB130" s="31"/>
      <c r="AC130" s="31"/>
      <c r="AD130" s="31"/>
      <c r="AE130" s="31"/>
      <c r="AT130" s="19" t="s">
        <v>177</v>
      </c>
      <c r="AU130" s="19" t="s">
        <v>78</v>
      </c>
    </row>
    <row r="131" spans="1:51" s="13" customFormat="1" ht="12">
      <c r="A131" s="306"/>
      <c r="B131" s="307"/>
      <c r="C131" s="306"/>
      <c r="D131" s="308" t="s">
        <v>179</v>
      </c>
      <c r="E131" s="309" t="s">
        <v>3</v>
      </c>
      <c r="F131" s="310" t="s">
        <v>3448</v>
      </c>
      <c r="G131" s="306"/>
      <c r="H131" s="309" t="s">
        <v>3</v>
      </c>
      <c r="I131" s="267"/>
      <c r="J131" s="306"/>
      <c r="K131" s="306"/>
      <c r="L131" s="134"/>
      <c r="M131" s="136"/>
      <c r="N131" s="137"/>
      <c r="O131" s="137"/>
      <c r="P131" s="137"/>
      <c r="Q131" s="137"/>
      <c r="R131" s="137"/>
      <c r="S131" s="137"/>
      <c r="T131" s="138"/>
      <c r="AT131" s="135" t="s">
        <v>179</v>
      </c>
      <c r="AU131" s="135" t="s">
        <v>78</v>
      </c>
      <c r="AV131" s="13" t="s">
        <v>76</v>
      </c>
      <c r="AW131" s="13" t="s">
        <v>30</v>
      </c>
      <c r="AX131" s="13" t="s">
        <v>68</v>
      </c>
      <c r="AY131" s="135" t="s">
        <v>168</v>
      </c>
    </row>
    <row r="132" spans="1:51" s="13" customFormat="1" ht="12">
      <c r="A132" s="306"/>
      <c r="B132" s="307"/>
      <c r="C132" s="306"/>
      <c r="D132" s="308" t="s">
        <v>179</v>
      </c>
      <c r="E132" s="309" t="s">
        <v>3</v>
      </c>
      <c r="F132" s="310" t="s">
        <v>3449</v>
      </c>
      <c r="G132" s="306"/>
      <c r="H132" s="309" t="s">
        <v>3</v>
      </c>
      <c r="I132" s="267"/>
      <c r="J132" s="306"/>
      <c r="K132" s="306"/>
      <c r="L132" s="134"/>
      <c r="M132" s="136"/>
      <c r="N132" s="137"/>
      <c r="O132" s="137"/>
      <c r="P132" s="137"/>
      <c r="Q132" s="137"/>
      <c r="R132" s="137"/>
      <c r="S132" s="137"/>
      <c r="T132" s="138"/>
      <c r="AT132" s="135" t="s">
        <v>179</v>
      </c>
      <c r="AU132" s="135" t="s">
        <v>78</v>
      </c>
      <c r="AV132" s="13" t="s">
        <v>76</v>
      </c>
      <c r="AW132" s="13" t="s">
        <v>30</v>
      </c>
      <c r="AX132" s="13" t="s">
        <v>68</v>
      </c>
      <c r="AY132" s="135" t="s">
        <v>168</v>
      </c>
    </row>
    <row r="133" spans="1:51" s="14" customFormat="1" ht="12">
      <c r="A133" s="311"/>
      <c r="B133" s="312"/>
      <c r="C133" s="311"/>
      <c r="D133" s="308" t="s">
        <v>179</v>
      </c>
      <c r="E133" s="313" t="s">
        <v>3</v>
      </c>
      <c r="F133" s="314" t="s">
        <v>3450</v>
      </c>
      <c r="G133" s="311"/>
      <c r="H133" s="315">
        <v>13.813</v>
      </c>
      <c r="I133" s="268"/>
      <c r="J133" s="311"/>
      <c r="K133" s="311"/>
      <c r="L133" s="139"/>
      <c r="M133" s="141"/>
      <c r="N133" s="142"/>
      <c r="O133" s="142"/>
      <c r="P133" s="142"/>
      <c r="Q133" s="142"/>
      <c r="R133" s="142"/>
      <c r="S133" s="142"/>
      <c r="T133" s="143"/>
      <c r="AT133" s="140" t="s">
        <v>179</v>
      </c>
      <c r="AU133" s="140" t="s">
        <v>78</v>
      </c>
      <c r="AV133" s="14" t="s">
        <v>78</v>
      </c>
      <c r="AW133" s="14" t="s">
        <v>30</v>
      </c>
      <c r="AX133" s="14" t="s">
        <v>68</v>
      </c>
      <c r="AY133" s="140" t="s">
        <v>168</v>
      </c>
    </row>
    <row r="134" spans="1:51" s="14" customFormat="1" ht="12">
      <c r="A134" s="311"/>
      <c r="B134" s="312"/>
      <c r="C134" s="311"/>
      <c r="D134" s="308" t="s">
        <v>179</v>
      </c>
      <c r="E134" s="313" t="s">
        <v>3</v>
      </c>
      <c r="F134" s="314" t="s">
        <v>3451</v>
      </c>
      <c r="G134" s="311"/>
      <c r="H134" s="315">
        <v>50.575</v>
      </c>
      <c r="I134" s="268"/>
      <c r="J134" s="311"/>
      <c r="K134" s="311"/>
      <c r="L134" s="139"/>
      <c r="M134" s="141"/>
      <c r="N134" s="142"/>
      <c r="O134" s="142"/>
      <c r="P134" s="142"/>
      <c r="Q134" s="142"/>
      <c r="R134" s="142"/>
      <c r="S134" s="142"/>
      <c r="T134" s="143"/>
      <c r="AT134" s="140" t="s">
        <v>179</v>
      </c>
      <c r="AU134" s="140" t="s">
        <v>78</v>
      </c>
      <c r="AV134" s="14" t="s">
        <v>78</v>
      </c>
      <c r="AW134" s="14" t="s">
        <v>30</v>
      </c>
      <c r="AX134" s="14" t="s">
        <v>68</v>
      </c>
      <c r="AY134" s="140" t="s">
        <v>168</v>
      </c>
    </row>
    <row r="135" spans="1:51" s="15" customFormat="1" ht="12">
      <c r="A135" s="316"/>
      <c r="B135" s="317"/>
      <c r="C135" s="316"/>
      <c r="D135" s="308" t="s">
        <v>179</v>
      </c>
      <c r="E135" s="318" t="s">
        <v>3</v>
      </c>
      <c r="F135" s="319" t="s">
        <v>186</v>
      </c>
      <c r="G135" s="316"/>
      <c r="H135" s="320">
        <v>64.388</v>
      </c>
      <c r="I135" s="269"/>
      <c r="J135" s="316"/>
      <c r="K135" s="316"/>
      <c r="L135" s="144"/>
      <c r="M135" s="146"/>
      <c r="N135" s="147"/>
      <c r="O135" s="147"/>
      <c r="P135" s="147"/>
      <c r="Q135" s="147"/>
      <c r="R135" s="147"/>
      <c r="S135" s="147"/>
      <c r="T135" s="148"/>
      <c r="AT135" s="145" t="s">
        <v>179</v>
      </c>
      <c r="AU135" s="145" t="s">
        <v>78</v>
      </c>
      <c r="AV135" s="15" t="s">
        <v>175</v>
      </c>
      <c r="AW135" s="15" t="s">
        <v>30</v>
      </c>
      <c r="AX135" s="15" t="s">
        <v>76</v>
      </c>
      <c r="AY135" s="145" t="s">
        <v>168</v>
      </c>
    </row>
    <row r="136" spans="1:65" s="2" customFormat="1" ht="24.2" customHeight="1">
      <c r="A136" s="273"/>
      <c r="B136" s="276"/>
      <c r="C136" s="298" t="s">
        <v>246</v>
      </c>
      <c r="D136" s="298" t="s">
        <v>170</v>
      </c>
      <c r="E136" s="299" t="s">
        <v>3452</v>
      </c>
      <c r="F136" s="300" t="s">
        <v>3453</v>
      </c>
      <c r="G136" s="301" t="s">
        <v>335</v>
      </c>
      <c r="H136" s="302">
        <v>50</v>
      </c>
      <c r="I136" s="266"/>
      <c r="J136" s="303">
        <f>ROUND(I136*H136,2)</f>
        <v>0</v>
      </c>
      <c r="K136" s="300" t="s">
        <v>174</v>
      </c>
      <c r="L136" s="32"/>
      <c r="M136" s="126" t="s">
        <v>3</v>
      </c>
      <c r="N136" s="127" t="s">
        <v>39</v>
      </c>
      <c r="O136" s="128">
        <v>0.133</v>
      </c>
      <c r="P136" s="128">
        <f>O136*H136</f>
        <v>6.65</v>
      </c>
      <c r="Q136" s="128">
        <v>0</v>
      </c>
      <c r="R136" s="128">
        <f>Q136*H136</f>
        <v>0</v>
      </c>
      <c r="S136" s="128">
        <v>0.205</v>
      </c>
      <c r="T136" s="129">
        <f>S136*H136</f>
        <v>10.25</v>
      </c>
      <c r="U136" s="31"/>
      <c r="V136" s="31"/>
      <c r="W136" s="31"/>
      <c r="X136" s="31"/>
      <c r="Y136" s="31"/>
      <c r="Z136" s="31"/>
      <c r="AA136" s="31"/>
      <c r="AB136" s="31"/>
      <c r="AC136" s="31"/>
      <c r="AD136" s="31"/>
      <c r="AE136" s="31"/>
      <c r="AR136" s="130" t="s">
        <v>175</v>
      </c>
      <c r="AT136" s="130" t="s">
        <v>170</v>
      </c>
      <c r="AU136" s="130" t="s">
        <v>78</v>
      </c>
      <c r="AY136" s="19" t="s">
        <v>168</v>
      </c>
      <c r="BE136" s="131">
        <f>IF(N136="základní",J136,0)</f>
        <v>0</v>
      </c>
      <c r="BF136" s="131">
        <f>IF(N136="snížená",J136,0)</f>
        <v>0</v>
      </c>
      <c r="BG136" s="131">
        <f>IF(N136="zákl. přenesená",J136,0)</f>
        <v>0</v>
      </c>
      <c r="BH136" s="131">
        <f>IF(N136="sníž. přenesená",J136,0)</f>
        <v>0</v>
      </c>
      <c r="BI136" s="131">
        <f>IF(N136="nulová",J136,0)</f>
        <v>0</v>
      </c>
      <c r="BJ136" s="19" t="s">
        <v>76</v>
      </c>
      <c r="BK136" s="131">
        <f>ROUND(I136*H136,2)</f>
        <v>0</v>
      </c>
      <c r="BL136" s="19" t="s">
        <v>175</v>
      </c>
      <c r="BM136" s="130" t="s">
        <v>3454</v>
      </c>
    </row>
    <row r="137" spans="1:47" s="2" customFormat="1" ht="12">
      <c r="A137" s="273"/>
      <c r="B137" s="276"/>
      <c r="C137" s="273"/>
      <c r="D137" s="304" t="s">
        <v>177</v>
      </c>
      <c r="E137" s="273"/>
      <c r="F137" s="305" t="s">
        <v>3455</v>
      </c>
      <c r="G137" s="273"/>
      <c r="H137" s="273"/>
      <c r="I137" s="263"/>
      <c r="J137" s="273"/>
      <c r="K137" s="273"/>
      <c r="L137" s="32"/>
      <c r="M137" s="132"/>
      <c r="N137" s="133"/>
      <c r="O137" s="50"/>
      <c r="P137" s="50"/>
      <c r="Q137" s="50"/>
      <c r="R137" s="50"/>
      <c r="S137" s="50"/>
      <c r="T137" s="51"/>
      <c r="U137" s="31"/>
      <c r="V137" s="31"/>
      <c r="W137" s="31"/>
      <c r="X137" s="31"/>
      <c r="Y137" s="31"/>
      <c r="Z137" s="31"/>
      <c r="AA137" s="31"/>
      <c r="AB137" s="31"/>
      <c r="AC137" s="31"/>
      <c r="AD137" s="31"/>
      <c r="AE137" s="31"/>
      <c r="AT137" s="19" t="s">
        <v>177</v>
      </c>
      <c r="AU137" s="19" t="s">
        <v>78</v>
      </c>
    </row>
    <row r="138" spans="1:51" s="13" customFormat="1" ht="12">
      <c r="A138" s="306"/>
      <c r="B138" s="307"/>
      <c r="C138" s="306"/>
      <c r="D138" s="308" t="s">
        <v>179</v>
      </c>
      <c r="E138" s="309" t="s">
        <v>3</v>
      </c>
      <c r="F138" s="310" t="s">
        <v>3456</v>
      </c>
      <c r="G138" s="306"/>
      <c r="H138" s="309" t="s">
        <v>3</v>
      </c>
      <c r="I138" s="267"/>
      <c r="J138" s="306"/>
      <c r="K138" s="306"/>
      <c r="L138" s="134"/>
      <c r="M138" s="136"/>
      <c r="N138" s="137"/>
      <c r="O138" s="137"/>
      <c r="P138" s="137"/>
      <c r="Q138" s="137"/>
      <c r="R138" s="137"/>
      <c r="S138" s="137"/>
      <c r="T138" s="138"/>
      <c r="AT138" s="135" t="s">
        <v>179</v>
      </c>
      <c r="AU138" s="135" t="s">
        <v>78</v>
      </c>
      <c r="AV138" s="13" t="s">
        <v>76</v>
      </c>
      <c r="AW138" s="13" t="s">
        <v>30</v>
      </c>
      <c r="AX138" s="13" t="s">
        <v>68</v>
      </c>
      <c r="AY138" s="135" t="s">
        <v>168</v>
      </c>
    </row>
    <row r="139" spans="1:51" s="14" customFormat="1" ht="12">
      <c r="A139" s="311"/>
      <c r="B139" s="312"/>
      <c r="C139" s="311"/>
      <c r="D139" s="308" t="s">
        <v>179</v>
      </c>
      <c r="E139" s="313" t="s">
        <v>3</v>
      </c>
      <c r="F139" s="314" t="s">
        <v>3457</v>
      </c>
      <c r="G139" s="311"/>
      <c r="H139" s="315">
        <v>30</v>
      </c>
      <c r="I139" s="268"/>
      <c r="J139" s="311"/>
      <c r="K139" s="311"/>
      <c r="L139" s="139"/>
      <c r="M139" s="141"/>
      <c r="N139" s="142"/>
      <c r="O139" s="142"/>
      <c r="P139" s="142"/>
      <c r="Q139" s="142"/>
      <c r="R139" s="142"/>
      <c r="S139" s="142"/>
      <c r="T139" s="143"/>
      <c r="AT139" s="140" t="s">
        <v>179</v>
      </c>
      <c r="AU139" s="140" t="s">
        <v>78</v>
      </c>
      <c r="AV139" s="14" t="s">
        <v>78</v>
      </c>
      <c r="AW139" s="14" t="s">
        <v>30</v>
      </c>
      <c r="AX139" s="14" t="s">
        <v>68</v>
      </c>
      <c r="AY139" s="140" t="s">
        <v>168</v>
      </c>
    </row>
    <row r="140" spans="1:51" s="13" customFormat="1" ht="12">
      <c r="A140" s="306"/>
      <c r="B140" s="307"/>
      <c r="C140" s="306"/>
      <c r="D140" s="308" t="s">
        <v>179</v>
      </c>
      <c r="E140" s="309" t="s">
        <v>3</v>
      </c>
      <c r="F140" s="310" t="s">
        <v>3458</v>
      </c>
      <c r="G140" s="306"/>
      <c r="H140" s="309" t="s">
        <v>3</v>
      </c>
      <c r="I140" s="267"/>
      <c r="J140" s="306"/>
      <c r="K140" s="306"/>
      <c r="L140" s="134"/>
      <c r="M140" s="136"/>
      <c r="N140" s="137"/>
      <c r="O140" s="137"/>
      <c r="P140" s="137"/>
      <c r="Q140" s="137"/>
      <c r="R140" s="137"/>
      <c r="S140" s="137"/>
      <c r="T140" s="138"/>
      <c r="AT140" s="135" t="s">
        <v>179</v>
      </c>
      <c r="AU140" s="135" t="s">
        <v>78</v>
      </c>
      <c r="AV140" s="13" t="s">
        <v>76</v>
      </c>
      <c r="AW140" s="13" t="s">
        <v>30</v>
      </c>
      <c r="AX140" s="13" t="s">
        <v>68</v>
      </c>
      <c r="AY140" s="135" t="s">
        <v>168</v>
      </c>
    </row>
    <row r="141" spans="1:51" s="14" customFormat="1" ht="12">
      <c r="A141" s="311"/>
      <c r="B141" s="312"/>
      <c r="C141" s="311"/>
      <c r="D141" s="308" t="s">
        <v>179</v>
      </c>
      <c r="E141" s="313" t="s">
        <v>3</v>
      </c>
      <c r="F141" s="314" t="s">
        <v>3459</v>
      </c>
      <c r="G141" s="311"/>
      <c r="H141" s="315">
        <v>20</v>
      </c>
      <c r="I141" s="268"/>
      <c r="J141" s="311"/>
      <c r="K141" s="311"/>
      <c r="L141" s="139"/>
      <c r="M141" s="141"/>
      <c r="N141" s="142"/>
      <c r="O141" s="142"/>
      <c r="P141" s="142"/>
      <c r="Q141" s="142"/>
      <c r="R141" s="142"/>
      <c r="S141" s="142"/>
      <c r="T141" s="143"/>
      <c r="AT141" s="140" t="s">
        <v>179</v>
      </c>
      <c r="AU141" s="140" t="s">
        <v>78</v>
      </c>
      <c r="AV141" s="14" t="s">
        <v>78</v>
      </c>
      <c r="AW141" s="14" t="s">
        <v>30</v>
      </c>
      <c r="AX141" s="14" t="s">
        <v>68</v>
      </c>
      <c r="AY141" s="140" t="s">
        <v>168</v>
      </c>
    </row>
    <row r="142" spans="1:51" s="15" customFormat="1" ht="12">
      <c r="A142" s="316"/>
      <c r="B142" s="317"/>
      <c r="C142" s="316"/>
      <c r="D142" s="308" t="s">
        <v>179</v>
      </c>
      <c r="E142" s="318" t="s">
        <v>3</v>
      </c>
      <c r="F142" s="319" t="s">
        <v>186</v>
      </c>
      <c r="G142" s="316"/>
      <c r="H142" s="320">
        <v>50</v>
      </c>
      <c r="I142" s="269"/>
      <c r="J142" s="316"/>
      <c r="K142" s="316"/>
      <c r="L142" s="144"/>
      <c r="M142" s="146"/>
      <c r="N142" s="147"/>
      <c r="O142" s="147"/>
      <c r="P142" s="147"/>
      <c r="Q142" s="147"/>
      <c r="R142" s="147"/>
      <c r="S142" s="147"/>
      <c r="T142" s="148"/>
      <c r="AT142" s="145" t="s">
        <v>179</v>
      </c>
      <c r="AU142" s="145" t="s">
        <v>78</v>
      </c>
      <c r="AV142" s="15" t="s">
        <v>175</v>
      </c>
      <c r="AW142" s="15" t="s">
        <v>30</v>
      </c>
      <c r="AX142" s="15" t="s">
        <v>76</v>
      </c>
      <c r="AY142" s="145" t="s">
        <v>168</v>
      </c>
    </row>
    <row r="143" spans="1:65" s="2" customFormat="1" ht="16.5" customHeight="1">
      <c r="A143" s="273"/>
      <c r="B143" s="276"/>
      <c r="C143" s="298" t="s">
        <v>103</v>
      </c>
      <c r="D143" s="298" t="s">
        <v>170</v>
      </c>
      <c r="E143" s="299" t="s">
        <v>3460</v>
      </c>
      <c r="F143" s="300" t="s">
        <v>3461</v>
      </c>
      <c r="G143" s="301" t="s">
        <v>263</v>
      </c>
      <c r="H143" s="302">
        <v>70</v>
      </c>
      <c r="I143" s="266"/>
      <c r="J143" s="303">
        <f>ROUND(I143*H143,2)</f>
        <v>0</v>
      </c>
      <c r="K143" s="300" t="s">
        <v>174</v>
      </c>
      <c r="L143" s="32"/>
      <c r="M143" s="126" t="s">
        <v>3</v>
      </c>
      <c r="N143" s="127" t="s">
        <v>39</v>
      </c>
      <c r="O143" s="128">
        <v>0.064</v>
      </c>
      <c r="P143" s="128">
        <f>O143*H143</f>
        <v>4.48</v>
      </c>
      <c r="Q143" s="128">
        <v>0</v>
      </c>
      <c r="R143" s="128">
        <f>Q143*H143</f>
        <v>0</v>
      </c>
      <c r="S143" s="128">
        <v>0.0008</v>
      </c>
      <c r="T143" s="129">
        <f>S143*H143</f>
        <v>0.056</v>
      </c>
      <c r="U143" s="31"/>
      <c r="V143" s="31"/>
      <c r="W143" s="31"/>
      <c r="X143" s="31"/>
      <c r="Y143" s="31"/>
      <c r="Z143" s="31"/>
      <c r="AA143" s="31"/>
      <c r="AB143" s="31"/>
      <c r="AC143" s="31"/>
      <c r="AD143" s="31"/>
      <c r="AE143" s="31"/>
      <c r="AR143" s="130" t="s">
        <v>175</v>
      </c>
      <c r="AT143" s="130" t="s">
        <v>170</v>
      </c>
      <c r="AU143" s="130" t="s">
        <v>78</v>
      </c>
      <c r="AY143" s="19" t="s">
        <v>168</v>
      </c>
      <c r="BE143" s="131">
        <f>IF(N143="základní",J143,0)</f>
        <v>0</v>
      </c>
      <c r="BF143" s="131">
        <f>IF(N143="snížená",J143,0)</f>
        <v>0</v>
      </c>
      <c r="BG143" s="131">
        <f>IF(N143="zákl. přenesená",J143,0)</f>
        <v>0</v>
      </c>
      <c r="BH143" s="131">
        <f>IF(N143="sníž. přenesená",J143,0)</f>
        <v>0</v>
      </c>
      <c r="BI143" s="131">
        <f>IF(N143="nulová",J143,0)</f>
        <v>0</v>
      </c>
      <c r="BJ143" s="19" t="s">
        <v>76</v>
      </c>
      <c r="BK143" s="131">
        <f>ROUND(I143*H143,2)</f>
        <v>0</v>
      </c>
      <c r="BL143" s="19" t="s">
        <v>175</v>
      </c>
      <c r="BM143" s="130" t="s">
        <v>3462</v>
      </c>
    </row>
    <row r="144" spans="1:47" s="2" customFormat="1" ht="12">
      <c r="A144" s="273"/>
      <c r="B144" s="276"/>
      <c r="C144" s="273"/>
      <c r="D144" s="304" t="s">
        <v>177</v>
      </c>
      <c r="E144" s="273"/>
      <c r="F144" s="305" t="s">
        <v>3463</v>
      </c>
      <c r="G144" s="273"/>
      <c r="H144" s="273"/>
      <c r="I144" s="263"/>
      <c r="J144" s="273"/>
      <c r="K144" s="273"/>
      <c r="L144" s="32"/>
      <c r="M144" s="132"/>
      <c r="N144" s="133"/>
      <c r="O144" s="50"/>
      <c r="P144" s="50"/>
      <c r="Q144" s="50"/>
      <c r="R144" s="50"/>
      <c r="S144" s="50"/>
      <c r="T144" s="51"/>
      <c r="U144" s="31"/>
      <c r="V144" s="31"/>
      <c r="W144" s="31"/>
      <c r="X144" s="31"/>
      <c r="Y144" s="31"/>
      <c r="Z144" s="31"/>
      <c r="AA144" s="31"/>
      <c r="AB144" s="31"/>
      <c r="AC144" s="31"/>
      <c r="AD144" s="31"/>
      <c r="AE144" s="31"/>
      <c r="AT144" s="19" t="s">
        <v>177</v>
      </c>
      <c r="AU144" s="19" t="s">
        <v>78</v>
      </c>
    </row>
    <row r="145" spans="1:51" s="13" customFormat="1" ht="12">
      <c r="A145" s="306"/>
      <c r="B145" s="307"/>
      <c r="C145" s="306"/>
      <c r="D145" s="308" t="s">
        <v>179</v>
      </c>
      <c r="E145" s="309" t="s">
        <v>3</v>
      </c>
      <c r="F145" s="310" t="s">
        <v>3464</v>
      </c>
      <c r="G145" s="306"/>
      <c r="H145" s="309" t="s">
        <v>3</v>
      </c>
      <c r="I145" s="267"/>
      <c r="J145" s="306"/>
      <c r="K145" s="306"/>
      <c r="L145" s="134"/>
      <c r="M145" s="136"/>
      <c r="N145" s="137"/>
      <c r="O145" s="137"/>
      <c r="P145" s="137"/>
      <c r="Q145" s="137"/>
      <c r="R145" s="137"/>
      <c r="S145" s="137"/>
      <c r="T145" s="138"/>
      <c r="AT145" s="135" t="s">
        <v>179</v>
      </c>
      <c r="AU145" s="135" t="s">
        <v>78</v>
      </c>
      <c r="AV145" s="13" t="s">
        <v>76</v>
      </c>
      <c r="AW145" s="13" t="s">
        <v>30</v>
      </c>
      <c r="AX145" s="13" t="s">
        <v>68</v>
      </c>
      <c r="AY145" s="135" t="s">
        <v>168</v>
      </c>
    </row>
    <row r="146" spans="1:51" s="14" customFormat="1" ht="12">
      <c r="A146" s="311"/>
      <c r="B146" s="312"/>
      <c r="C146" s="311"/>
      <c r="D146" s="308" t="s">
        <v>179</v>
      </c>
      <c r="E146" s="313" t="s">
        <v>3</v>
      </c>
      <c r="F146" s="314" t="s">
        <v>3465</v>
      </c>
      <c r="G146" s="311"/>
      <c r="H146" s="315">
        <v>70</v>
      </c>
      <c r="I146" s="268"/>
      <c r="J146" s="311"/>
      <c r="K146" s="311"/>
      <c r="L146" s="139"/>
      <c r="M146" s="141"/>
      <c r="N146" s="142"/>
      <c r="O146" s="142"/>
      <c r="P146" s="142"/>
      <c r="Q146" s="142"/>
      <c r="R146" s="142"/>
      <c r="S146" s="142"/>
      <c r="T146" s="143"/>
      <c r="AT146" s="140" t="s">
        <v>179</v>
      </c>
      <c r="AU146" s="140" t="s">
        <v>78</v>
      </c>
      <c r="AV146" s="14" t="s">
        <v>78</v>
      </c>
      <c r="AW146" s="14" t="s">
        <v>30</v>
      </c>
      <c r="AX146" s="14" t="s">
        <v>76</v>
      </c>
      <c r="AY146" s="140" t="s">
        <v>168</v>
      </c>
    </row>
    <row r="147" spans="1:65" s="2" customFormat="1" ht="16.5" customHeight="1">
      <c r="A147" s="273"/>
      <c r="B147" s="276"/>
      <c r="C147" s="298" t="s">
        <v>106</v>
      </c>
      <c r="D147" s="298" t="s">
        <v>170</v>
      </c>
      <c r="E147" s="299" t="s">
        <v>3466</v>
      </c>
      <c r="F147" s="300" t="s">
        <v>3467</v>
      </c>
      <c r="G147" s="301" t="s">
        <v>263</v>
      </c>
      <c r="H147" s="302">
        <v>70</v>
      </c>
      <c r="I147" s="266"/>
      <c r="J147" s="303">
        <f>ROUND(I147*H147,2)</f>
        <v>0</v>
      </c>
      <c r="K147" s="300" t="s">
        <v>3</v>
      </c>
      <c r="L147" s="32"/>
      <c r="M147" s="126" t="s">
        <v>3</v>
      </c>
      <c r="N147" s="127" t="s">
        <v>39</v>
      </c>
      <c r="O147" s="128">
        <v>0.092</v>
      </c>
      <c r="P147" s="128">
        <f>O147*H147</f>
        <v>6.4399999999999995</v>
      </c>
      <c r="Q147" s="128">
        <v>0</v>
      </c>
      <c r="R147" s="128">
        <f>Q147*H147</f>
        <v>0</v>
      </c>
      <c r="S147" s="128">
        <v>0.05</v>
      </c>
      <c r="T147" s="129">
        <f>S147*H147</f>
        <v>3.5</v>
      </c>
      <c r="U147" s="31"/>
      <c r="V147" s="31"/>
      <c r="W147" s="31"/>
      <c r="X147" s="31"/>
      <c r="Y147" s="31"/>
      <c r="Z147" s="31"/>
      <c r="AA147" s="31"/>
      <c r="AB147" s="31"/>
      <c r="AC147" s="31"/>
      <c r="AD147" s="31"/>
      <c r="AE147" s="31"/>
      <c r="AR147" s="130" t="s">
        <v>175</v>
      </c>
      <c r="AT147" s="130" t="s">
        <v>170</v>
      </c>
      <c r="AU147" s="130" t="s">
        <v>78</v>
      </c>
      <c r="AY147" s="19" t="s">
        <v>168</v>
      </c>
      <c r="BE147" s="131">
        <f>IF(N147="základní",J147,0)</f>
        <v>0</v>
      </c>
      <c r="BF147" s="131">
        <f>IF(N147="snížená",J147,0)</f>
        <v>0</v>
      </c>
      <c r="BG147" s="131">
        <f>IF(N147="zákl. přenesená",J147,0)</f>
        <v>0</v>
      </c>
      <c r="BH147" s="131">
        <f>IF(N147="sníž. přenesená",J147,0)</f>
        <v>0</v>
      </c>
      <c r="BI147" s="131">
        <f>IF(N147="nulová",J147,0)</f>
        <v>0</v>
      </c>
      <c r="BJ147" s="19" t="s">
        <v>76</v>
      </c>
      <c r="BK147" s="131">
        <f>ROUND(I147*H147,2)</f>
        <v>0</v>
      </c>
      <c r="BL147" s="19" t="s">
        <v>175</v>
      </c>
      <c r="BM147" s="130" t="s">
        <v>3468</v>
      </c>
    </row>
    <row r="148" spans="1:51" s="13" customFormat="1" ht="12">
      <c r="A148" s="306"/>
      <c r="B148" s="307"/>
      <c r="C148" s="306"/>
      <c r="D148" s="308" t="s">
        <v>179</v>
      </c>
      <c r="E148" s="309" t="s">
        <v>3</v>
      </c>
      <c r="F148" s="310" t="s">
        <v>3469</v>
      </c>
      <c r="G148" s="306"/>
      <c r="H148" s="309" t="s">
        <v>3</v>
      </c>
      <c r="I148" s="267"/>
      <c r="J148" s="306"/>
      <c r="K148" s="306"/>
      <c r="L148" s="134"/>
      <c r="M148" s="136"/>
      <c r="N148" s="137"/>
      <c r="O148" s="137"/>
      <c r="P148" s="137"/>
      <c r="Q148" s="137"/>
      <c r="R148" s="137"/>
      <c r="S148" s="137"/>
      <c r="T148" s="138"/>
      <c r="AT148" s="135" t="s">
        <v>179</v>
      </c>
      <c r="AU148" s="135" t="s">
        <v>78</v>
      </c>
      <c r="AV148" s="13" t="s">
        <v>76</v>
      </c>
      <c r="AW148" s="13" t="s">
        <v>30</v>
      </c>
      <c r="AX148" s="13" t="s">
        <v>68</v>
      </c>
      <c r="AY148" s="135" t="s">
        <v>168</v>
      </c>
    </row>
    <row r="149" spans="1:51" s="14" customFormat="1" ht="12">
      <c r="A149" s="311"/>
      <c r="B149" s="312"/>
      <c r="C149" s="311"/>
      <c r="D149" s="308" t="s">
        <v>179</v>
      </c>
      <c r="E149" s="313" t="s">
        <v>3</v>
      </c>
      <c r="F149" s="314" t="s">
        <v>3465</v>
      </c>
      <c r="G149" s="311"/>
      <c r="H149" s="315">
        <v>70</v>
      </c>
      <c r="I149" s="268"/>
      <c r="J149" s="311"/>
      <c r="K149" s="311"/>
      <c r="L149" s="139"/>
      <c r="M149" s="141"/>
      <c r="N149" s="142"/>
      <c r="O149" s="142"/>
      <c r="P149" s="142"/>
      <c r="Q149" s="142"/>
      <c r="R149" s="142"/>
      <c r="S149" s="142"/>
      <c r="T149" s="143"/>
      <c r="AT149" s="140" t="s">
        <v>179</v>
      </c>
      <c r="AU149" s="140" t="s">
        <v>78</v>
      </c>
      <c r="AV149" s="14" t="s">
        <v>78</v>
      </c>
      <c r="AW149" s="14" t="s">
        <v>30</v>
      </c>
      <c r="AX149" s="14" t="s">
        <v>76</v>
      </c>
      <c r="AY149" s="140" t="s">
        <v>168</v>
      </c>
    </row>
    <row r="150" spans="1:65" s="2" customFormat="1" ht="16.5" customHeight="1">
      <c r="A150" s="273"/>
      <c r="B150" s="276"/>
      <c r="C150" s="298" t="s">
        <v>109</v>
      </c>
      <c r="D150" s="298" t="s">
        <v>170</v>
      </c>
      <c r="E150" s="299" t="s">
        <v>3470</v>
      </c>
      <c r="F150" s="300" t="s">
        <v>3471</v>
      </c>
      <c r="G150" s="301" t="s">
        <v>263</v>
      </c>
      <c r="H150" s="302">
        <v>120</v>
      </c>
      <c r="I150" s="266"/>
      <c r="J150" s="303">
        <f>ROUND(I150*H150,2)</f>
        <v>0</v>
      </c>
      <c r="K150" s="300" t="s">
        <v>174</v>
      </c>
      <c r="L150" s="32"/>
      <c r="M150" s="126" t="s">
        <v>3</v>
      </c>
      <c r="N150" s="127" t="s">
        <v>39</v>
      </c>
      <c r="O150" s="128">
        <v>0.098</v>
      </c>
      <c r="P150" s="128">
        <f>O150*H150</f>
        <v>11.76</v>
      </c>
      <c r="Q150" s="128">
        <v>0</v>
      </c>
      <c r="R150" s="128">
        <f>Q150*H150</f>
        <v>0</v>
      </c>
      <c r="S150" s="128">
        <v>0</v>
      </c>
      <c r="T150" s="129">
        <f>S150*H150</f>
        <v>0</v>
      </c>
      <c r="U150" s="31"/>
      <c r="V150" s="31"/>
      <c r="W150" s="31"/>
      <c r="X150" s="31"/>
      <c r="Y150" s="31"/>
      <c r="Z150" s="31"/>
      <c r="AA150" s="31"/>
      <c r="AB150" s="31"/>
      <c r="AC150" s="31"/>
      <c r="AD150" s="31"/>
      <c r="AE150" s="31"/>
      <c r="AR150" s="130" t="s">
        <v>175</v>
      </c>
      <c r="AT150" s="130" t="s">
        <v>170</v>
      </c>
      <c r="AU150" s="130" t="s">
        <v>78</v>
      </c>
      <c r="AY150" s="19" t="s">
        <v>168</v>
      </c>
      <c r="BE150" s="131">
        <f>IF(N150="základní",J150,0)</f>
        <v>0</v>
      </c>
      <c r="BF150" s="131">
        <f>IF(N150="snížená",J150,0)</f>
        <v>0</v>
      </c>
      <c r="BG150" s="131">
        <f>IF(N150="zákl. přenesená",J150,0)</f>
        <v>0</v>
      </c>
      <c r="BH150" s="131">
        <f>IF(N150="sníž. přenesená",J150,0)</f>
        <v>0</v>
      </c>
      <c r="BI150" s="131">
        <f>IF(N150="nulová",J150,0)</f>
        <v>0</v>
      </c>
      <c r="BJ150" s="19" t="s">
        <v>76</v>
      </c>
      <c r="BK150" s="131">
        <f>ROUND(I150*H150,2)</f>
        <v>0</v>
      </c>
      <c r="BL150" s="19" t="s">
        <v>175</v>
      </c>
      <c r="BM150" s="130" t="s">
        <v>3472</v>
      </c>
    </row>
    <row r="151" spans="1:47" s="2" customFormat="1" ht="12">
      <c r="A151" s="273"/>
      <c r="B151" s="276"/>
      <c r="C151" s="273"/>
      <c r="D151" s="304" t="s">
        <v>177</v>
      </c>
      <c r="E151" s="273"/>
      <c r="F151" s="305" t="s">
        <v>3473</v>
      </c>
      <c r="G151" s="273"/>
      <c r="H151" s="273"/>
      <c r="I151" s="263"/>
      <c r="J151" s="273"/>
      <c r="K151" s="273"/>
      <c r="L151" s="32"/>
      <c r="M151" s="132"/>
      <c r="N151" s="133"/>
      <c r="O151" s="50"/>
      <c r="P151" s="50"/>
      <c r="Q151" s="50"/>
      <c r="R151" s="50"/>
      <c r="S151" s="50"/>
      <c r="T151" s="51"/>
      <c r="U151" s="31"/>
      <c r="V151" s="31"/>
      <c r="W151" s="31"/>
      <c r="X151" s="31"/>
      <c r="Y151" s="31"/>
      <c r="Z151" s="31"/>
      <c r="AA151" s="31"/>
      <c r="AB151" s="31"/>
      <c r="AC151" s="31"/>
      <c r="AD151" s="31"/>
      <c r="AE151" s="31"/>
      <c r="AT151" s="19" t="s">
        <v>177</v>
      </c>
      <c r="AU151" s="19" t="s">
        <v>78</v>
      </c>
    </row>
    <row r="152" spans="1:65" s="2" customFormat="1" ht="16.5" customHeight="1">
      <c r="A152" s="273"/>
      <c r="B152" s="276"/>
      <c r="C152" s="298" t="s">
        <v>289</v>
      </c>
      <c r="D152" s="298" t="s">
        <v>170</v>
      </c>
      <c r="E152" s="299" t="s">
        <v>3474</v>
      </c>
      <c r="F152" s="300" t="s">
        <v>3475</v>
      </c>
      <c r="G152" s="301" t="s">
        <v>263</v>
      </c>
      <c r="H152" s="302">
        <v>10</v>
      </c>
      <c r="I152" s="266"/>
      <c r="J152" s="303">
        <f>ROUND(I152*H152,2)</f>
        <v>0</v>
      </c>
      <c r="K152" s="300" t="s">
        <v>174</v>
      </c>
      <c r="L152" s="32"/>
      <c r="M152" s="126" t="s">
        <v>3</v>
      </c>
      <c r="N152" s="127" t="s">
        <v>39</v>
      </c>
      <c r="O152" s="128">
        <v>0.154</v>
      </c>
      <c r="P152" s="128">
        <f>O152*H152</f>
        <v>1.54</v>
      </c>
      <c r="Q152" s="128">
        <v>0</v>
      </c>
      <c r="R152" s="128">
        <f>Q152*H152</f>
        <v>0</v>
      </c>
      <c r="S152" s="128">
        <v>0</v>
      </c>
      <c r="T152" s="129">
        <f>S152*H152</f>
        <v>0</v>
      </c>
      <c r="U152" s="31"/>
      <c r="V152" s="31"/>
      <c r="W152" s="31"/>
      <c r="X152" s="31"/>
      <c r="Y152" s="31"/>
      <c r="Z152" s="31"/>
      <c r="AA152" s="31"/>
      <c r="AB152" s="31"/>
      <c r="AC152" s="31"/>
      <c r="AD152" s="31"/>
      <c r="AE152" s="31"/>
      <c r="AR152" s="130" t="s">
        <v>175</v>
      </c>
      <c r="AT152" s="130" t="s">
        <v>170</v>
      </c>
      <c r="AU152" s="130" t="s">
        <v>78</v>
      </c>
      <c r="AY152" s="19" t="s">
        <v>168</v>
      </c>
      <c r="BE152" s="131">
        <f>IF(N152="základní",J152,0)</f>
        <v>0</v>
      </c>
      <c r="BF152" s="131">
        <f>IF(N152="snížená",J152,0)</f>
        <v>0</v>
      </c>
      <c r="BG152" s="131">
        <f>IF(N152="zákl. přenesená",J152,0)</f>
        <v>0</v>
      </c>
      <c r="BH152" s="131">
        <f>IF(N152="sníž. přenesená",J152,0)</f>
        <v>0</v>
      </c>
      <c r="BI152" s="131">
        <f>IF(N152="nulová",J152,0)</f>
        <v>0</v>
      </c>
      <c r="BJ152" s="19" t="s">
        <v>76</v>
      </c>
      <c r="BK152" s="131">
        <f>ROUND(I152*H152,2)</f>
        <v>0</v>
      </c>
      <c r="BL152" s="19" t="s">
        <v>175</v>
      </c>
      <c r="BM152" s="130" t="s">
        <v>3476</v>
      </c>
    </row>
    <row r="153" spans="1:47" s="2" customFormat="1" ht="12">
      <c r="A153" s="273"/>
      <c r="B153" s="276"/>
      <c r="C153" s="273"/>
      <c r="D153" s="304" t="s">
        <v>177</v>
      </c>
      <c r="E153" s="273"/>
      <c r="F153" s="305" t="s">
        <v>3477</v>
      </c>
      <c r="G153" s="273"/>
      <c r="H153" s="273"/>
      <c r="I153" s="263"/>
      <c r="J153" s="273"/>
      <c r="K153" s="273"/>
      <c r="L153" s="32"/>
      <c r="M153" s="132"/>
      <c r="N153" s="133"/>
      <c r="O153" s="50"/>
      <c r="P153" s="50"/>
      <c r="Q153" s="50"/>
      <c r="R153" s="50"/>
      <c r="S153" s="50"/>
      <c r="T153" s="51"/>
      <c r="U153" s="31"/>
      <c r="V153" s="31"/>
      <c r="W153" s="31"/>
      <c r="X153" s="31"/>
      <c r="Y153" s="31"/>
      <c r="Z153" s="31"/>
      <c r="AA153" s="31"/>
      <c r="AB153" s="31"/>
      <c r="AC153" s="31"/>
      <c r="AD153" s="31"/>
      <c r="AE153" s="31"/>
      <c r="AT153" s="19" t="s">
        <v>177</v>
      </c>
      <c r="AU153" s="19" t="s">
        <v>78</v>
      </c>
    </row>
    <row r="154" spans="1:51" s="13" customFormat="1" ht="12">
      <c r="A154" s="306"/>
      <c r="B154" s="307"/>
      <c r="C154" s="306"/>
      <c r="D154" s="308" t="s">
        <v>179</v>
      </c>
      <c r="E154" s="309" t="s">
        <v>3</v>
      </c>
      <c r="F154" s="310" t="s">
        <v>3478</v>
      </c>
      <c r="G154" s="306"/>
      <c r="H154" s="309" t="s">
        <v>3</v>
      </c>
      <c r="I154" s="267"/>
      <c r="J154" s="306"/>
      <c r="K154" s="306"/>
      <c r="L154" s="134"/>
      <c r="M154" s="136"/>
      <c r="N154" s="137"/>
      <c r="O154" s="137"/>
      <c r="P154" s="137"/>
      <c r="Q154" s="137"/>
      <c r="R154" s="137"/>
      <c r="S154" s="137"/>
      <c r="T154" s="138"/>
      <c r="AT154" s="135" t="s">
        <v>179</v>
      </c>
      <c r="AU154" s="135" t="s">
        <v>78</v>
      </c>
      <c r="AV154" s="13" t="s">
        <v>76</v>
      </c>
      <c r="AW154" s="13" t="s">
        <v>30</v>
      </c>
      <c r="AX154" s="13" t="s">
        <v>68</v>
      </c>
      <c r="AY154" s="135" t="s">
        <v>168</v>
      </c>
    </row>
    <row r="155" spans="1:51" s="14" customFormat="1" ht="12">
      <c r="A155" s="311"/>
      <c r="B155" s="312"/>
      <c r="C155" s="311"/>
      <c r="D155" s="308" t="s">
        <v>179</v>
      </c>
      <c r="E155" s="313" t="s">
        <v>3</v>
      </c>
      <c r="F155" s="314" t="s">
        <v>3479</v>
      </c>
      <c r="G155" s="311"/>
      <c r="H155" s="315">
        <v>10</v>
      </c>
      <c r="I155" s="268"/>
      <c r="J155" s="311"/>
      <c r="K155" s="311"/>
      <c r="L155" s="139"/>
      <c r="M155" s="141"/>
      <c r="N155" s="142"/>
      <c r="O155" s="142"/>
      <c r="P155" s="142"/>
      <c r="Q155" s="142"/>
      <c r="R155" s="142"/>
      <c r="S155" s="142"/>
      <c r="T155" s="143"/>
      <c r="AT155" s="140" t="s">
        <v>179</v>
      </c>
      <c r="AU155" s="140" t="s">
        <v>78</v>
      </c>
      <c r="AV155" s="14" t="s">
        <v>78</v>
      </c>
      <c r="AW155" s="14" t="s">
        <v>30</v>
      </c>
      <c r="AX155" s="14" t="s">
        <v>76</v>
      </c>
      <c r="AY155" s="140" t="s">
        <v>168</v>
      </c>
    </row>
    <row r="156" spans="1:65" s="2" customFormat="1" ht="24.2" customHeight="1">
      <c r="A156" s="273"/>
      <c r="B156" s="276"/>
      <c r="C156" s="298" t="s">
        <v>303</v>
      </c>
      <c r="D156" s="298" t="s">
        <v>170</v>
      </c>
      <c r="E156" s="299" t="s">
        <v>3480</v>
      </c>
      <c r="F156" s="300" t="s">
        <v>3481</v>
      </c>
      <c r="G156" s="301" t="s">
        <v>173</v>
      </c>
      <c r="H156" s="302">
        <v>0.81</v>
      </c>
      <c r="I156" s="266"/>
      <c r="J156" s="303">
        <f>ROUND(I156*H156,2)</f>
        <v>0</v>
      </c>
      <c r="K156" s="300" t="s">
        <v>174</v>
      </c>
      <c r="L156" s="32"/>
      <c r="M156" s="126" t="s">
        <v>3</v>
      </c>
      <c r="N156" s="127" t="s">
        <v>39</v>
      </c>
      <c r="O156" s="128">
        <v>5.495</v>
      </c>
      <c r="P156" s="128">
        <f>O156*H156</f>
        <v>4.450950000000001</v>
      </c>
      <c r="Q156" s="128">
        <v>0</v>
      </c>
      <c r="R156" s="128">
        <f>Q156*H156</f>
        <v>0</v>
      </c>
      <c r="S156" s="128">
        <v>0</v>
      </c>
      <c r="T156" s="129">
        <f>S156*H156</f>
        <v>0</v>
      </c>
      <c r="U156" s="31"/>
      <c r="V156" s="31"/>
      <c r="W156" s="31"/>
      <c r="X156" s="31"/>
      <c r="Y156" s="31"/>
      <c r="Z156" s="31"/>
      <c r="AA156" s="31"/>
      <c r="AB156" s="31"/>
      <c r="AC156" s="31"/>
      <c r="AD156" s="31"/>
      <c r="AE156" s="31"/>
      <c r="AR156" s="130" t="s">
        <v>175</v>
      </c>
      <c r="AT156" s="130" t="s">
        <v>170</v>
      </c>
      <c r="AU156" s="130" t="s">
        <v>78</v>
      </c>
      <c r="AY156" s="19" t="s">
        <v>168</v>
      </c>
      <c r="BE156" s="131">
        <f>IF(N156="základní",J156,0)</f>
        <v>0</v>
      </c>
      <c r="BF156" s="131">
        <f>IF(N156="snížená",J156,0)</f>
        <v>0</v>
      </c>
      <c r="BG156" s="131">
        <f>IF(N156="zákl. přenesená",J156,0)</f>
        <v>0</v>
      </c>
      <c r="BH156" s="131">
        <f>IF(N156="sníž. přenesená",J156,0)</f>
        <v>0</v>
      </c>
      <c r="BI156" s="131">
        <f>IF(N156="nulová",J156,0)</f>
        <v>0</v>
      </c>
      <c r="BJ156" s="19" t="s">
        <v>76</v>
      </c>
      <c r="BK156" s="131">
        <f>ROUND(I156*H156,2)</f>
        <v>0</v>
      </c>
      <c r="BL156" s="19" t="s">
        <v>175</v>
      </c>
      <c r="BM156" s="130" t="s">
        <v>3482</v>
      </c>
    </row>
    <row r="157" spans="1:47" s="2" customFormat="1" ht="12">
      <c r="A157" s="273"/>
      <c r="B157" s="276"/>
      <c r="C157" s="273"/>
      <c r="D157" s="304" t="s">
        <v>177</v>
      </c>
      <c r="E157" s="273"/>
      <c r="F157" s="305" t="s">
        <v>3483</v>
      </c>
      <c r="G157" s="273"/>
      <c r="H157" s="273"/>
      <c r="I157" s="263"/>
      <c r="J157" s="273"/>
      <c r="K157" s="273"/>
      <c r="L157" s="32"/>
      <c r="M157" s="132"/>
      <c r="N157" s="133"/>
      <c r="O157" s="50"/>
      <c r="P157" s="50"/>
      <c r="Q157" s="50"/>
      <c r="R157" s="50"/>
      <c r="S157" s="50"/>
      <c r="T157" s="51"/>
      <c r="U157" s="31"/>
      <c r="V157" s="31"/>
      <c r="W157" s="31"/>
      <c r="X157" s="31"/>
      <c r="Y157" s="31"/>
      <c r="Z157" s="31"/>
      <c r="AA157" s="31"/>
      <c r="AB157" s="31"/>
      <c r="AC157" s="31"/>
      <c r="AD157" s="31"/>
      <c r="AE157" s="31"/>
      <c r="AT157" s="19" t="s">
        <v>177</v>
      </c>
      <c r="AU157" s="19" t="s">
        <v>78</v>
      </c>
    </row>
    <row r="158" spans="1:51" s="13" customFormat="1" ht="12">
      <c r="A158" s="306"/>
      <c r="B158" s="307"/>
      <c r="C158" s="306"/>
      <c r="D158" s="308" t="s">
        <v>179</v>
      </c>
      <c r="E158" s="309" t="s">
        <v>3</v>
      </c>
      <c r="F158" s="310" t="s">
        <v>3484</v>
      </c>
      <c r="G158" s="306"/>
      <c r="H158" s="309" t="s">
        <v>3</v>
      </c>
      <c r="I158" s="267"/>
      <c r="J158" s="306"/>
      <c r="K158" s="306"/>
      <c r="L158" s="134"/>
      <c r="M158" s="136"/>
      <c r="N158" s="137"/>
      <c r="O158" s="137"/>
      <c r="P158" s="137"/>
      <c r="Q158" s="137"/>
      <c r="R158" s="137"/>
      <c r="S158" s="137"/>
      <c r="T158" s="138"/>
      <c r="AT158" s="135" t="s">
        <v>179</v>
      </c>
      <c r="AU158" s="135" t="s">
        <v>78</v>
      </c>
      <c r="AV158" s="13" t="s">
        <v>76</v>
      </c>
      <c r="AW158" s="13" t="s">
        <v>30</v>
      </c>
      <c r="AX158" s="13" t="s">
        <v>68</v>
      </c>
      <c r="AY158" s="135" t="s">
        <v>168</v>
      </c>
    </row>
    <row r="159" spans="1:51" s="14" customFormat="1" ht="12">
      <c r="A159" s="311"/>
      <c r="B159" s="312"/>
      <c r="C159" s="311"/>
      <c r="D159" s="308" t="s">
        <v>179</v>
      </c>
      <c r="E159" s="313" t="s">
        <v>3</v>
      </c>
      <c r="F159" s="314" t="s">
        <v>3485</v>
      </c>
      <c r="G159" s="311"/>
      <c r="H159" s="315">
        <v>0.81</v>
      </c>
      <c r="I159" s="268"/>
      <c r="J159" s="311"/>
      <c r="K159" s="311"/>
      <c r="L159" s="139"/>
      <c r="M159" s="141"/>
      <c r="N159" s="142"/>
      <c r="O159" s="142"/>
      <c r="P159" s="142"/>
      <c r="Q159" s="142"/>
      <c r="R159" s="142"/>
      <c r="S159" s="142"/>
      <c r="T159" s="143"/>
      <c r="AT159" s="140" t="s">
        <v>179</v>
      </c>
      <c r="AU159" s="140" t="s">
        <v>78</v>
      </c>
      <c r="AV159" s="14" t="s">
        <v>78</v>
      </c>
      <c r="AW159" s="14" t="s">
        <v>30</v>
      </c>
      <c r="AX159" s="14" t="s">
        <v>76</v>
      </c>
      <c r="AY159" s="140" t="s">
        <v>168</v>
      </c>
    </row>
    <row r="160" spans="1:65" s="2" customFormat="1" ht="24.2" customHeight="1">
      <c r="A160" s="273"/>
      <c r="B160" s="276"/>
      <c r="C160" s="298" t="s">
        <v>9</v>
      </c>
      <c r="D160" s="298" t="s">
        <v>170</v>
      </c>
      <c r="E160" s="299" t="s">
        <v>171</v>
      </c>
      <c r="F160" s="300" t="s">
        <v>172</v>
      </c>
      <c r="G160" s="301" t="s">
        <v>173</v>
      </c>
      <c r="H160" s="302">
        <v>12.25</v>
      </c>
      <c r="I160" s="266"/>
      <c r="J160" s="303">
        <f>ROUND(I160*H160,2)</f>
        <v>0</v>
      </c>
      <c r="K160" s="300" t="s">
        <v>174</v>
      </c>
      <c r="L160" s="32"/>
      <c r="M160" s="126" t="s">
        <v>3</v>
      </c>
      <c r="N160" s="127" t="s">
        <v>39</v>
      </c>
      <c r="O160" s="128">
        <v>2.349</v>
      </c>
      <c r="P160" s="128">
        <f>O160*H160</f>
        <v>28.775250000000003</v>
      </c>
      <c r="Q160" s="128">
        <v>0</v>
      </c>
      <c r="R160" s="128">
        <f>Q160*H160</f>
        <v>0</v>
      </c>
      <c r="S160" s="128">
        <v>0</v>
      </c>
      <c r="T160" s="129">
        <f>S160*H160</f>
        <v>0</v>
      </c>
      <c r="U160" s="31"/>
      <c r="V160" s="31"/>
      <c r="W160" s="31"/>
      <c r="X160" s="31"/>
      <c r="Y160" s="31"/>
      <c r="Z160" s="31"/>
      <c r="AA160" s="31"/>
      <c r="AB160" s="31"/>
      <c r="AC160" s="31"/>
      <c r="AD160" s="31"/>
      <c r="AE160" s="31"/>
      <c r="AR160" s="130" t="s">
        <v>175</v>
      </c>
      <c r="AT160" s="130" t="s">
        <v>170</v>
      </c>
      <c r="AU160" s="130" t="s">
        <v>78</v>
      </c>
      <c r="AY160" s="19" t="s">
        <v>168</v>
      </c>
      <c r="BE160" s="131">
        <f>IF(N160="základní",J160,0)</f>
        <v>0</v>
      </c>
      <c r="BF160" s="131">
        <f>IF(N160="snížená",J160,0)</f>
        <v>0</v>
      </c>
      <c r="BG160" s="131">
        <f>IF(N160="zákl. přenesená",J160,0)</f>
        <v>0</v>
      </c>
      <c r="BH160" s="131">
        <f>IF(N160="sníž. přenesená",J160,0)</f>
        <v>0</v>
      </c>
      <c r="BI160" s="131">
        <f>IF(N160="nulová",J160,0)</f>
        <v>0</v>
      </c>
      <c r="BJ160" s="19" t="s">
        <v>76</v>
      </c>
      <c r="BK160" s="131">
        <f>ROUND(I160*H160,2)</f>
        <v>0</v>
      </c>
      <c r="BL160" s="19" t="s">
        <v>175</v>
      </c>
      <c r="BM160" s="130" t="s">
        <v>176</v>
      </c>
    </row>
    <row r="161" spans="1:47" s="2" customFormat="1" ht="12">
      <c r="A161" s="273"/>
      <c r="B161" s="276"/>
      <c r="C161" s="273"/>
      <c r="D161" s="304" t="s">
        <v>177</v>
      </c>
      <c r="E161" s="273"/>
      <c r="F161" s="305" t="s">
        <v>178</v>
      </c>
      <c r="G161" s="273"/>
      <c r="H161" s="273"/>
      <c r="I161" s="263"/>
      <c r="J161" s="273"/>
      <c r="K161" s="273"/>
      <c r="L161" s="32"/>
      <c r="M161" s="132"/>
      <c r="N161" s="133"/>
      <c r="O161" s="50"/>
      <c r="P161" s="50"/>
      <c r="Q161" s="50"/>
      <c r="R161" s="50"/>
      <c r="S161" s="50"/>
      <c r="T161" s="51"/>
      <c r="U161" s="31"/>
      <c r="V161" s="31"/>
      <c r="W161" s="31"/>
      <c r="X161" s="31"/>
      <c r="Y161" s="31"/>
      <c r="Z161" s="31"/>
      <c r="AA161" s="31"/>
      <c r="AB161" s="31"/>
      <c r="AC161" s="31"/>
      <c r="AD161" s="31"/>
      <c r="AE161" s="31"/>
      <c r="AT161" s="19" t="s">
        <v>177</v>
      </c>
      <c r="AU161" s="19" t="s">
        <v>78</v>
      </c>
    </row>
    <row r="162" spans="1:51" s="13" customFormat="1" ht="12">
      <c r="A162" s="306"/>
      <c r="B162" s="307"/>
      <c r="C162" s="306"/>
      <c r="D162" s="308" t="s">
        <v>179</v>
      </c>
      <c r="E162" s="309" t="s">
        <v>3</v>
      </c>
      <c r="F162" s="310" t="s">
        <v>3486</v>
      </c>
      <c r="G162" s="306"/>
      <c r="H162" s="309" t="s">
        <v>3</v>
      </c>
      <c r="I162" s="267"/>
      <c r="J162" s="306"/>
      <c r="K162" s="306"/>
      <c r="L162" s="134"/>
      <c r="M162" s="136"/>
      <c r="N162" s="137"/>
      <c r="O162" s="137"/>
      <c r="P162" s="137"/>
      <c r="Q162" s="137"/>
      <c r="R162" s="137"/>
      <c r="S162" s="137"/>
      <c r="T162" s="138"/>
      <c r="AT162" s="135" t="s">
        <v>179</v>
      </c>
      <c r="AU162" s="135" t="s">
        <v>78</v>
      </c>
      <c r="AV162" s="13" t="s">
        <v>76</v>
      </c>
      <c r="AW162" s="13" t="s">
        <v>30</v>
      </c>
      <c r="AX162" s="13" t="s">
        <v>68</v>
      </c>
      <c r="AY162" s="135" t="s">
        <v>168</v>
      </c>
    </row>
    <row r="163" spans="1:51" s="14" customFormat="1" ht="12">
      <c r="A163" s="311"/>
      <c r="B163" s="312"/>
      <c r="C163" s="311"/>
      <c r="D163" s="308" t="s">
        <v>179</v>
      </c>
      <c r="E163" s="313" t="s">
        <v>3</v>
      </c>
      <c r="F163" s="314" t="s">
        <v>3487</v>
      </c>
      <c r="G163" s="311"/>
      <c r="H163" s="315">
        <v>9</v>
      </c>
      <c r="I163" s="268"/>
      <c r="J163" s="311"/>
      <c r="K163" s="311"/>
      <c r="L163" s="139"/>
      <c r="M163" s="141"/>
      <c r="N163" s="142"/>
      <c r="O163" s="142"/>
      <c r="P163" s="142"/>
      <c r="Q163" s="142"/>
      <c r="R163" s="142"/>
      <c r="S163" s="142"/>
      <c r="T163" s="143"/>
      <c r="AT163" s="140" t="s">
        <v>179</v>
      </c>
      <c r="AU163" s="140" t="s">
        <v>78</v>
      </c>
      <c r="AV163" s="14" t="s">
        <v>78</v>
      </c>
      <c r="AW163" s="14" t="s">
        <v>30</v>
      </c>
      <c r="AX163" s="14" t="s">
        <v>68</v>
      </c>
      <c r="AY163" s="140" t="s">
        <v>168</v>
      </c>
    </row>
    <row r="164" spans="1:51" s="14" customFormat="1" ht="12">
      <c r="A164" s="311"/>
      <c r="B164" s="312"/>
      <c r="C164" s="311"/>
      <c r="D164" s="308" t="s">
        <v>179</v>
      </c>
      <c r="E164" s="313" t="s">
        <v>3</v>
      </c>
      <c r="F164" s="314" t="s">
        <v>3488</v>
      </c>
      <c r="G164" s="311"/>
      <c r="H164" s="315">
        <v>3.25</v>
      </c>
      <c r="I164" s="268"/>
      <c r="J164" s="311"/>
      <c r="K164" s="311"/>
      <c r="L164" s="139"/>
      <c r="M164" s="141"/>
      <c r="N164" s="142"/>
      <c r="O164" s="142"/>
      <c r="P164" s="142"/>
      <c r="Q164" s="142"/>
      <c r="R164" s="142"/>
      <c r="S164" s="142"/>
      <c r="T164" s="143"/>
      <c r="AT164" s="140" t="s">
        <v>179</v>
      </c>
      <c r="AU164" s="140" t="s">
        <v>78</v>
      </c>
      <c r="AV164" s="14" t="s">
        <v>78</v>
      </c>
      <c r="AW164" s="14" t="s">
        <v>30</v>
      </c>
      <c r="AX164" s="14" t="s">
        <v>68</v>
      </c>
      <c r="AY164" s="140" t="s">
        <v>168</v>
      </c>
    </row>
    <row r="165" spans="1:51" s="15" customFormat="1" ht="12">
      <c r="A165" s="316"/>
      <c r="B165" s="317"/>
      <c r="C165" s="316"/>
      <c r="D165" s="308" t="s">
        <v>179</v>
      </c>
      <c r="E165" s="318" t="s">
        <v>3</v>
      </c>
      <c r="F165" s="319" t="s">
        <v>186</v>
      </c>
      <c r="G165" s="316"/>
      <c r="H165" s="320">
        <v>12.25</v>
      </c>
      <c r="I165" s="269"/>
      <c r="J165" s="316"/>
      <c r="K165" s="316"/>
      <c r="L165" s="144"/>
      <c r="M165" s="146"/>
      <c r="N165" s="147"/>
      <c r="O165" s="147"/>
      <c r="P165" s="147"/>
      <c r="Q165" s="147"/>
      <c r="R165" s="147"/>
      <c r="S165" s="147"/>
      <c r="T165" s="148"/>
      <c r="AT165" s="145" t="s">
        <v>179</v>
      </c>
      <c r="AU165" s="145" t="s">
        <v>78</v>
      </c>
      <c r="AV165" s="15" t="s">
        <v>175</v>
      </c>
      <c r="AW165" s="15" t="s">
        <v>30</v>
      </c>
      <c r="AX165" s="15" t="s">
        <v>76</v>
      </c>
      <c r="AY165" s="145" t="s">
        <v>168</v>
      </c>
    </row>
    <row r="166" spans="1:65" s="2" customFormat="1" ht="24.2" customHeight="1">
      <c r="A166" s="273"/>
      <c r="B166" s="276"/>
      <c r="C166" s="298" t="s">
        <v>323</v>
      </c>
      <c r="D166" s="298" t="s">
        <v>170</v>
      </c>
      <c r="E166" s="299" t="s">
        <v>3489</v>
      </c>
      <c r="F166" s="300" t="s">
        <v>3490</v>
      </c>
      <c r="G166" s="301" t="s">
        <v>173</v>
      </c>
      <c r="H166" s="302">
        <v>2.257</v>
      </c>
      <c r="I166" s="266"/>
      <c r="J166" s="303">
        <f>ROUND(I166*H166,2)</f>
        <v>0</v>
      </c>
      <c r="K166" s="300" t="s">
        <v>174</v>
      </c>
      <c r="L166" s="32"/>
      <c r="M166" s="126" t="s">
        <v>3</v>
      </c>
      <c r="N166" s="127" t="s">
        <v>39</v>
      </c>
      <c r="O166" s="128">
        <v>7.686</v>
      </c>
      <c r="P166" s="128">
        <f>O166*H166</f>
        <v>17.347302</v>
      </c>
      <c r="Q166" s="128">
        <v>0</v>
      </c>
      <c r="R166" s="128">
        <f>Q166*H166</f>
        <v>0</v>
      </c>
      <c r="S166" s="128">
        <v>0</v>
      </c>
      <c r="T166" s="129">
        <f>S166*H166</f>
        <v>0</v>
      </c>
      <c r="U166" s="31"/>
      <c r="V166" s="31"/>
      <c r="W166" s="31"/>
      <c r="X166" s="31"/>
      <c r="Y166" s="31"/>
      <c r="Z166" s="31"/>
      <c r="AA166" s="31"/>
      <c r="AB166" s="31"/>
      <c r="AC166" s="31"/>
      <c r="AD166" s="31"/>
      <c r="AE166" s="31"/>
      <c r="AR166" s="130" t="s">
        <v>175</v>
      </c>
      <c r="AT166" s="130" t="s">
        <v>170</v>
      </c>
      <c r="AU166" s="130" t="s">
        <v>78</v>
      </c>
      <c r="AY166" s="19" t="s">
        <v>168</v>
      </c>
      <c r="BE166" s="131">
        <f>IF(N166="základní",J166,0)</f>
        <v>0</v>
      </c>
      <c r="BF166" s="131">
        <f>IF(N166="snížená",J166,0)</f>
        <v>0</v>
      </c>
      <c r="BG166" s="131">
        <f>IF(N166="zákl. přenesená",J166,0)</f>
        <v>0</v>
      </c>
      <c r="BH166" s="131">
        <f>IF(N166="sníž. přenesená",J166,0)</f>
        <v>0</v>
      </c>
      <c r="BI166" s="131">
        <f>IF(N166="nulová",J166,0)</f>
        <v>0</v>
      </c>
      <c r="BJ166" s="19" t="s">
        <v>76</v>
      </c>
      <c r="BK166" s="131">
        <f>ROUND(I166*H166,2)</f>
        <v>0</v>
      </c>
      <c r="BL166" s="19" t="s">
        <v>175</v>
      </c>
      <c r="BM166" s="130" t="s">
        <v>3491</v>
      </c>
    </row>
    <row r="167" spans="1:47" s="2" customFormat="1" ht="12">
      <c r="A167" s="273"/>
      <c r="B167" s="276"/>
      <c r="C167" s="273"/>
      <c r="D167" s="304" t="s">
        <v>177</v>
      </c>
      <c r="E167" s="273"/>
      <c r="F167" s="305" t="s">
        <v>3492</v>
      </c>
      <c r="G167" s="273"/>
      <c r="H167" s="273"/>
      <c r="I167" s="263"/>
      <c r="J167" s="273"/>
      <c r="K167" s="273"/>
      <c r="L167" s="32"/>
      <c r="M167" s="132"/>
      <c r="N167" s="133"/>
      <c r="O167" s="50"/>
      <c r="P167" s="50"/>
      <c r="Q167" s="50"/>
      <c r="R167" s="50"/>
      <c r="S167" s="50"/>
      <c r="T167" s="51"/>
      <c r="U167" s="31"/>
      <c r="V167" s="31"/>
      <c r="W167" s="31"/>
      <c r="X167" s="31"/>
      <c r="Y167" s="31"/>
      <c r="Z167" s="31"/>
      <c r="AA167" s="31"/>
      <c r="AB167" s="31"/>
      <c r="AC167" s="31"/>
      <c r="AD167" s="31"/>
      <c r="AE167" s="31"/>
      <c r="AT167" s="19" t="s">
        <v>177</v>
      </c>
      <c r="AU167" s="19" t="s">
        <v>78</v>
      </c>
    </row>
    <row r="168" spans="1:51" s="13" customFormat="1" ht="12">
      <c r="A168" s="306"/>
      <c r="B168" s="307"/>
      <c r="C168" s="306"/>
      <c r="D168" s="308" t="s">
        <v>179</v>
      </c>
      <c r="E168" s="309" t="s">
        <v>3</v>
      </c>
      <c r="F168" s="310" t="s">
        <v>3493</v>
      </c>
      <c r="G168" s="306"/>
      <c r="H168" s="309" t="s">
        <v>3</v>
      </c>
      <c r="I168" s="267"/>
      <c r="J168" s="306"/>
      <c r="K168" s="306"/>
      <c r="L168" s="134"/>
      <c r="M168" s="136"/>
      <c r="N168" s="137"/>
      <c r="O168" s="137"/>
      <c r="P168" s="137"/>
      <c r="Q168" s="137"/>
      <c r="R168" s="137"/>
      <c r="S168" s="137"/>
      <c r="T168" s="138"/>
      <c r="AT168" s="135" t="s">
        <v>179</v>
      </c>
      <c r="AU168" s="135" t="s">
        <v>78</v>
      </c>
      <c r="AV168" s="13" t="s">
        <v>76</v>
      </c>
      <c r="AW168" s="13" t="s">
        <v>30</v>
      </c>
      <c r="AX168" s="13" t="s">
        <v>68</v>
      </c>
      <c r="AY168" s="135" t="s">
        <v>168</v>
      </c>
    </row>
    <row r="169" spans="1:51" s="13" customFormat="1" ht="12">
      <c r="A169" s="306"/>
      <c r="B169" s="307"/>
      <c r="C169" s="306"/>
      <c r="D169" s="308" t="s">
        <v>179</v>
      </c>
      <c r="E169" s="309" t="s">
        <v>3</v>
      </c>
      <c r="F169" s="310" t="s">
        <v>3494</v>
      </c>
      <c r="G169" s="306"/>
      <c r="H169" s="309" t="s">
        <v>3</v>
      </c>
      <c r="I169" s="267"/>
      <c r="J169" s="306"/>
      <c r="K169" s="306"/>
      <c r="L169" s="134"/>
      <c r="M169" s="136"/>
      <c r="N169" s="137"/>
      <c r="O169" s="137"/>
      <c r="P169" s="137"/>
      <c r="Q169" s="137"/>
      <c r="R169" s="137"/>
      <c r="S169" s="137"/>
      <c r="T169" s="138"/>
      <c r="AT169" s="135" t="s">
        <v>179</v>
      </c>
      <c r="AU169" s="135" t="s">
        <v>78</v>
      </c>
      <c r="AV169" s="13" t="s">
        <v>76</v>
      </c>
      <c r="AW169" s="13" t="s">
        <v>30</v>
      </c>
      <c r="AX169" s="13" t="s">
        <v>68</v>
      </c>
      <c r="AY169" s="135" t="s">
        <v>168</v>
      </c>
    </row>
    <row r="170" spans="1:51" s="14" customFormat="1" ht="12">
      <c r="A170" s="311"/>
      <c r="B170" s="312"/>
      <c r="C170" s="311"/>
      <c r="D170" s="308" t="s">
        <v>179</v>
      </c>
      <c r="E170" s="313" t="s">
        <v>3</v>
      </c>
      <c r="F170" s="314" t="s">
        <v>3495</v>
      </c>
      <c r="G170" s="311"/>
      <c r="H170" s="315">
        <v>1.408</v>
      </c>
      <c r="I170" s="268"/>
      <c r="J170" s="311"/>
      <c r="K170" s="311"/>
      <c r="L170" s="139"/>
      <c r="M170" s="141"/>
      <c r="N170" s="142"/>
      <c r="O170" s="142"/>
      <c r="P170" s="142"/>
      <c r="Q170" s="142"/>
      <c r="R170" s="142"/>
      <c r="S170" s="142"/>
      <c r="T170" s="143"/>
      <c r="AT170" s="140" t="s">
        <v>179</v>
      </c>
      <c r="AU170" s="140" t="s">
        <v>78</v>
      </c>
      <c r="AV170" s="14" t="s">
        <v>78</v>
      </c>
      <c r="AW170" s="14" t="s">
        <v>30</v>
      </c>
      <c r="AX170" s="14" t="s">
        <v>68</v>
      </c>
      <c r="AY170" s="140" t="s">
        <v>168</v>
      </c>
    </row>
    <row r="171" spans="1:51" s="14" customFormat="1" ht="12">
      <c r="A171" s="311"/>
      <c r="B171" s="312"/>
      <c r="C171" s="311"/>
      <c r="D171" s="308" t="s">
        <v>179</v>
      </c>
      <c r="E171" s="313" t="s">
        <v>3</v>
      </c>
      <c r="F171" s="314" t="s">
        <v>3496</v>
      </c>
      <c r="G171" s="311"/>
      <c r="H171" s="315">
        <v>0.849</v>
      </c>
      <c r="I171" s="268"/>
      <c r="J171" s="311"/>
      <c r="K171" s="311"/>
      <c r="L171" s="139"/>
      <c r="M171" s="141"/>
      <c r="N171" s="142"/>
      <c r="O171" s="142"/>
      <c r="P171" s="142"/>
      <c r="Q171" s="142"/>
      <c r="R171" s="142"/>
      <c r="S171" s="142"/>
      <c r="T171" s="143"/>
      <c r="AT171" s="140" t="s">
        <v>179</v>
      </c>
      <c r="AU171" s="140" t="s">
        <v>78</v>
      </c>
      <c r="AV171" s="14" t="s">
        <v>78</v>
      </c>
      <c r="AW171" s="14" t="s">
        <v>30</v>
      </c>
      <c r="AX171" s="14" t="s">
        <v>68</v>
      </c>
      <c r="AY171" s="140" t="s">
        <v>168</v>
      </c>
    </row>
    <row r="172" spans="1:51" s="15" customFormat="1" ht="12">
      <c r="A172" s="316"/>
      <c r="B172" s="317"/>
      <c r="C172" s="316"/>
      <c r="D172" s="308" t="s">
        <v>179</v>
      </c>
      <c r="E172" s="318" t="s">
        <v>3</v>
      </c>
      <c r="F172" s="319" t="s">
        <v>186</v>
      </c>
      <c r="G172" s="316"/>
      <c r="H172" s="320">
        <v>2.257</v>
      </c>
      <c r="I172" s="269"/>
      <c r="J172" s="316"/>
      <c r="K172" s="316"/>
      <c r="L172" s="144"/>
      <c r="M172" s="146"/>
      <c r="N172" s="147"/>
      <c r="O172" s="147"/>
      <c r="P172" s="147"/>
      <c r="Q172" s="147"/>
      <c r="R172" s="147"/>
      <c r="S172" s="147"/>
      <c r="T172" s="148"/>
      <c r="AT172" s="145" t="s">
        <v>179</v>
      </c>
      <c r="AU172" s="145" t="s">
        <v>78</v>
      </c>
      <c r="AV172" s="15" t="s">
        <v>175</v>
      </c>
      <c r="AW172" s="15" t="s">
        <v>30</v>
      </c>
      <c r="AX172" s="15" t="s">
        <v>76</v>
      </c>
      <c r="AY172" s="145" t="s">
        <v>168</v>
      </c>
    </row>
    <row r="173" spans="1:65" s="2" customFormat="1" ht="24.2" customHeight="1">
      <c r="A173" s="273"/>
      <c r="B173" s="276"/>
      <c r="C173" s="298" t="s">
        <v>331</v>
      </c>
      <c r="D173" s="298" t="s">
        <v>170</v>
      </c>
      <c r="E173" s="299" t="s">
        <v>206</v>
      </c>
      <c r="F173" s="300" t="s">
        <v>207</v>
      </c>
      <c r="G173" s="301" t="s">
        <v>173</v>
      </c>
      <c r="H173" s="302">
        <v>3</v>
      </c>
      <c r="I173" s="266"/>
      <c r="J173" s="303">
        <f>ROUND(I173*H173,2)</f>
        <v>0</v>
      </c>
      <c r="K173" s="300" t="s">
        <v>174</v>
      </c>
      <c r="L173" s="32"/>
      <c r="M173" s="126" t="s">
        <v>3</v>
      </c>
      <c r="N173" s="127" t="s">
        <v>39</v>
      </c>
      <c r="O173" s="128">
        <v>0.256</v>
      </c>
      <c r="P173" s="128">
        <f>O173*H173</f>
        <v>0.768</v>
      </c>
      <c r="Q173" s="128">
        <v>0</v>
      </c>
      <c r="R173" s="128">
        <f>Q173*H173</f>
        <v>0</v>
      </c>
      <c r="S173" s="128">
        <v>0</v>
      </c>
      <c r="T173" s="129">
        <f>S173*H173</f>
        <v>0</v>
      </c>
      <c r="U173" s="31"/>
      <c r="V173" s="31"/>
      <c r="W173" s="31"/>
      <c r="X173" s="31"/>
      <c r="Y173" s="31"/>
      <c r="Z173" s="31"/>
      <c r="AA173" s="31"/>
      <c r="AB173" s="31"/>
      <c r="AC173" s="31"/>
      <c r="AD173" s="31"/>
      <c r="AE173" s="31"/>
      <c r="AR173" s="130" t="s">
        <v>175</v>
      </c>
      <c r="AT173" s="130" t="s">
        <v>170</v>
      </c>
      <c r="AU173" s="130" t="s">
        <v>78</v>
      </c>
      <c r="AY173" s="19" t="s">
        <v>168</v>
      </c>
      <c r="BE173" s="131">
        <f>IF(N173="základní",J173,0)</f>
        <v>0</v>
      </c>
      <c r="BF173" s="131">
        <f>IF(N173="snížená",J173,0)</f>
        <v>0</v>
      </c>
      <c r="BG173" s="131">
        <f>IF(N173="zákl. přenesená",J173,0)</f>
        <v>0</v>
      </c>
      <c r="BH173" s="131">
        <f>IF(N173="sníž. přenesená",J173,0)</f>
        <v>0</v>
      </c>
      <c r="BI173" s="131">
        <f>IF(N173="nulová",J173,0)</f>
        <v>0</v>
      </c>
      <c r="BJ173" s="19" t="s">
        <v>76</v>
      </c>
      <c r="BK173" s="131">
        <f>ROUND(I173*H173,2)</f>
        <v>0</v>
      </c>
      <c r="BL173" s="19" t="s">
        <v>175</v>
      </c>
      <c r="BM173" s="130" t="s">
        <v>3497</v>
      </c>
    </row>
    <row r="174" spans="1:47" s="2" customFormat="1" ht="12">
      <c r="A174" s="273"/>
      <c r="B174" s="276"/>
      <c r="C174" s="273"/>
      <c r="D174" s="304" t="s">
        <v>177</v>
      </c>
      <c r="E174" s="273"/>
      <c r="F174" s="305" t="s">
        <v>209</v>
      </c>
      <c r="G174" s="273"/>
      <c r="H174" s="273"/>
      <c r="I174" s="263"/>
      <c r="J174" s="273"/>
      <c r="K174" s="273"/>
      <c r="L174" s="32"/>
      <c r="M174" s="132"/>
      <c r="N174" s="133"/>
      <c r="O174" s="50"/>
      <c r="P174" s="50"/>
      <c r="Q174" s="50"/>
      <c r="R174" s="50"/>
      <c r="S174" s="50"/>
      <c r="T174" s="51"/>
      <c r="U174" s="31"/>
      <c r="V174" s="31"/>
      <c r="W174" s="31"/>
      <c r="X174" s="31"/>
      <c r="Y174" s="31"/>
      <c r="Z174" s="31"/>
      <c r="AA174" s="31"/>
      <c r="AB174" s="31"/>
      <c r="AC174" s="31"/>
      <c r="AD174" s="31"/>
      <c r="AE174" s="31"/>
      <c r="AT174" s="19" t="s">
        <v>177</v>
      </c>
      <c r="AU174" s="19" t="s">
        <v>78</v>
      </c>
    </row>
    <row r="175" spans="1:51" s="13" customFormat="1" ht="12">
      <c r="A175" s="306"/>
      <c r="B175" s="307"/>
      <c r="C175" s="306"/>
      <c r="D175" s="308" t="s">
        <v>179</v>
      </c>
      <c r="E175" s="309" t="s">
        <v>3</v>
      </c>
      <c r="F175" s="310" t="s">
        <v>210</v>
      </c>
      <c r="G175" s="306"/>
      <c r="H175" s="309" t="s">
        <v>3</v>
      </c>
      <c r="I175" s="267"/>
      <c r="J175" s="306"/>
      <c r="K175" s="306"/>
      <c r="L175" s="134"/>
      <c r="M175" s="136"/>
      <c r="N175" s="137"/>
      <c r="O175" s="137"/>
      <c r="P175" s="137"/>
      <c r="Q175" s="137"/>
      <c r="R175" s="137"/>
      <c r="S175" s="137"/>
      <c r="T175" s="138"/>
      <c r="AT175" s="135" t="s">
        <v>179</v>
      </c>
      <c r="AU175" s="135" t="s">
        <v>78</v>
      </c>
      <c r="AV175" s="13" t="s">
        <v>76</v>
      </c>
      <c r="AW175" s="13" t="s">
        <v>30</v>
      </c>
      <c r="AX175" s="13" t="s">
        <v>68</v>
      </c>
      <c r="AY175" s="135" t="s">
        <v>168</v>
      </c>
    </row>
    <row r="176" spans="1:51" s="14" customFormat="1" ht="12">
      <c r="A176" s="311"/>
      <c r="B176" s="312"/>
      <c r="C176" s="311"/>
      <c r="D176" s="308" t="s">
        <v>179</v>
      </c>
      <c r="E176" s="313" t="s">
        <v>3</v>
      </c>
      <c r="F176" s="314" t="s">
        <v>2859</v>
      </c>
      <c r="G176" s="311"/>
      <c r="H176" s="315">
        <v>3</v>
      </c>
      <c r="I176" s="268"/>
      <c r="J176" s="311"/>
      <c r="K176" s="311"/>
      <c r="L176" s="139"/>
      <c r="M176" s="141"/>
      <c r="N176" s="142"/>
      <c r="O176" s="142"/>
      <c r="P176" s="142"/>
      <c r="Q176" s="142"/>
      <c r="R176" s="142"/>
      <c r="S176" s="142"/>
      <c r="T176" s="143"/>
      <c r="AT176" s="140" t="s">
        <v>179</v>
      </c>
      <c r="AU176" s="140" t="s">
        <v>78</v>
      </c>
      <c r="AV176" s="14" t="s">
        <v>78</v>
      </c>
      <c r="AW176" s="14" t="s">
        <v>30</v>
      </c>
      <c r="AX176" s="14" t="s">
        <v>76</v>
      </c>
      <c r="AY176" s="140" t="s">
        <v>168</v>
      </c>
    </row>
    <row r="177" spans="1:65" s="2" customFormat="1" ht="37.9" customHeight="1">
      <c r="A177" s="273"/>
      <c r="B177" s="276"/>
      <c r="C177" s="298" t="s">
        <v>338</v>
      </c>
      <c r="D177" s="298" t="s">
        <v>170</v>
      </c>
      <c r="E177" s="299" t="s">
        <v>212</v>
      </c>
      <c r="F177" s="300" t="s">
        <v>213</v>
      </c>
      <c r="G177" s="301" t="s">
        <v>173</v>
      </c>
      <c r="H177" s="302">
        <v>3</v>
      </c>
      <c r="I177" s="266"/>
      <c r="J177" s="303">
        <f>ROUND(I177*H177,2)</f>
        <v>0</v>
      </c>
      <c r="K177" s="300" t="s">
        <v>174</v>
      </c>
      <c r="L177" s="32"/>
      <c r="M177" s="126" t="s">
        <v>3</v>
      </c>
      <c r="N177" s="127" t="s">
        <v>39</v>
      </c>
      <c r="O177" s="128">
        <v>0.08</v>
      </c>
      <c r="P177" s="128">
        <f>O177*H177</f>
        <v>0.24</v>
      </c>
      <c r="Q177" s="128">
        <v>0</v>
      </c>
      <c r="R177" s="128">
        <f>Q177*H177</f>
        <v>0</v>
      </c>
      <c r="S177" s="128">
        <v>0</v>
      </c>
      <c r="T177" s="129">
        <f>S177*H177</f>
        <v>0</v>
      </c>
      <c r="U177" s="31"/>
      <c r="V177" s="31"/>
      <c r="W177" s="31"/>
      <c r="X177" s="31"/>
      <c r="Y177" s="31"/>
      <c r="Z177" s="31"/>
      <c r="AA177" s="31"/>
      <c r="AB177" s="31"/>
      <c r="AC177" s="31"/>
      <c r="AD177" s="31"/>
      <c r="AE177" s="31"/>
      <c r="AR177" s="130" t="s">
        <v>175</v>
      </c>
      <c r="AT177" s="130" t="s">
        <v>170</v>
      </c>
      <c r="AU177" s="130" t="s">
        <v>78</v>
      </c>
      <c r="AY177" s="19" t="s">
        <v>168</v>
      </c>
      <c r="BE177" s="131">
        <f>IF(N177="základní",J177,0)</f>
        <v>0</v>
      </c>
      <c r="BF177" s="131">
        <f>IF(N177="snížená",J177,0)</f>
        <v>0</v>
      </c>
      <c r="BG177" s="131">
        <f>IF(N177="zákl. přenesená",J177,0)</f>
        <v>0</v>
      </c>
      <c r="BH177" s="131">
        <f>IF(N177="sníž. přenesená",J177,0)</f>
        <v>0</v>
      </c>
      <c r="BI177" s="131">
        <f>IF(N177="nulová",J177,0)</f>
        <v>0</v>
      </c>
      <c r="BJ177" s="19" t="s">
        <v>76</v>
      </c>
      <c r="BK177" s="131">
        <f>ROUND(I177*H177,2)</f>
        <v>0</v>
      </c>
      <c r="BL177" s="19" t="s">
        <v>175</v>
      </c>
      <c r="BM177" s="130" t="s">
        <v>3498</v>
      </c>
    </row>
    <row r="178" spans="1:47" s="2" customFormat="1" ht="12">
      <c r="A178" s="273"/>
      <c r="B178" s="276"/>
      <c r="C178" s="273"/>
      <c r="D178" s="304" t="s">
        <v>177</v>
      </c>
      <c r="E178" s="273"/>
      <c r="F178" s="305" t="s">
        <v>215</v>
      </c>
      <c r="G178" s="273"/>
      <c r="H178" s="273"/>
      <c r="I178" s="263"/>
      <c r="J178" s="273"/>
      <c r="K178" s="273"/>
      <c r="L178" s="32"/>
      <c r="M178" s="132"/>
      <c r="N178" s="133"/>
      <c r="O178" s="50"/>
      <c r="P178" s="50"/>
      <c r="Q178" s="50"/>
      <c r="R178" s="50"/>
      <c r="S178" s="50"/>
      <c r="T178" s="51"/>
      <c r="U178" s="31"/>
      <c r="V178" s="31"/>
      <c r="W178" s="31"/>
      <c r="X178" s="31"/>
      <c r="Y178" s="31"/>
      <c r="Z178" s="31"/>
      <c r="AA178" s="31"/>
      <c r="AB178" s="31"/>
      <c r="AC178" s="31"/>
      <c r="AD178" s="31"/>
      <c r="AE178" s="31"/>
      <c r="AT178" s="19" t="s">
        <v>177</v>
      </c>
      <c r="AU178" s="19" t="s">
        <v>78</v>
      </c>
    </row>
    <row r="179" spans="1:51" s="13" customFormat="1" ht="12">
      <c r="A179" s="306"/>
      <c r="B179" s="307"/>
      <c r="C179" s="306"/>
      <c r="D179" s="308" t="s">
        <v>179</v>
      </c>
      <c r="E179" s="309" t="s">
        <v>3</v>
      </c>
      <c r="F179" s="310" t="s">
        <v>210</v>
      </c>
      <c r="G179" s="306"/>
      <c r="H179" s="309" t="s">
        <v>3</v>
      </c>
      <c r="I179" s="267"/>
      <c r="J179" s="306"/>
      <c r="K179" s="306"/>
      <c r="L179" s="134"/>
      <c r="M179" s="136"/>
      <c r="N179" s="137"/>
      <c r="O179" s="137"/>
      <c r="P179" s="137"/>
      <c r="Q179" s="137"/>
      <c r="R179" s="137"/>
      <c r="S179" s="137"/>
      <c r="T179" s="138"/>
      <c r="AT179" s="135" t="s">
        <v>179</v>
      </c>
      <c r="AU179" s="135" t="s">
        <v>78</v>
      </c>
      <c r="AV179" s="13" t="s">
        <v>76</v>
      </c>
      <c r="AW179" s="13" t="s">
        <v>30</v>
      </c>
      <c r="AX179" s="13" t="s">
        <v>68</v>
      </c>
      <c r="AY179" s="135" t="s">
        <v>168</v>
      </c>
    </row>
    <row r="180" spans="1:51" s="14" customFormat="1" ht="12">
      <c r="A180" s="311"/>
      <c r="B180" s="312"/>
      <c r="C180" s="311"/>
      <c r="D180" s="308" t="s">
        <v>179</v>
      </c>
      <c r="E180" s="313" t="s">
        <v>3</v>
      </c>
      <c r="F180" s="314" t="s">
        <v>2859</v>
      </c>
      <c r="G180" s="311"/>
      <c r="H180" s="315">
        <v>3</v>
      </c>
      <c r="I180" s="268"/>
      <c r="J180" s="311"/>
      <c r="K180" s="311"/>
      <c r="L180" s="139"/>
      <c r="M180" s="141"/>
      <c r="N180" s="142"/>
      <c r="O180" s="142"/>
      <c r="P180" s="142"/>
      <c r="Q180" s="142"/>
      <c r="R180" s="142"/>
      <c r="S180" s="142"/>
      <c r="T180" s="143"/>
      <c r="AT180" s="140" t="s">
        <v>179</v>
      </c>
      <c r="AU180" s="140" t="s">
        <v>78</v>
      </c>
      <c r="AV180" s="14" t="s">
        <v>78</v>
      </c>
      <c r="AW180" s="14" t="s">
        <v>30</v>
      </c>
      <c r="AX180" s="14" t="s">
        <v>76</v>
      </c>
      <c r="AY180" s="140" t="s">
        <v>168</v>
      </c>
    </row>
    <row r="181" spans="1:65" s="2" customFormat="1" ht="37.9" customHeight="1">
      <c r="A181" s="273"/>
      <c r="B181" s="276"/>
      <c r="C181" s="298" t="s">
        <v>343</v>
      </c>
      <c r="D181" s="298" t="s">
        <v>170</v>
      </c>
      <c r="E181" s="299" t="s">
        <v>217</v>
      </c>
      <c r="F181" s="300" t="s">
        <v>218</v>
      </c>
      <c r="G181" s="301" t="s">
        <v>173</v>
      </c>
      <c r="H181" s="302">
        <v>53.317</v>
      </c>
      <c r="I181" s="266"/>
      <c r="J181" s="303">
        <f>ROUND(I181*H181,2)</f>
        <v>0</v>
      </c>
      <c r="K181" s="300" t="s">
        <v>174</v>
      </c>
      <c r="L181" s="32"/>
      <c r="M181" s="126" t="s">
        <v>3</v>
      </c>
      <c r="N181" s="127" t="s">
        <v>39</v>
      </c>
      <c r="O181" s="128">
        <v>0.099</v>
      </c>
      <c r="P181" s="128">
        <f>O181*H181</f>
        <v>5.278383</v>
      </c>
      <c r="Q181" s="128">
        <v>0</v>
      </c>
      <c r="R181" s="128">
        <f>Q181*H181</f>
        <v>0</v>
      </c>
      <c r="S181" s="128">
        <v>0</v>
      </c>
      <c r="T181" s="129">
        <f>S181*H181</f>
        <v>0</v>
      </c>
      <c r="U181" s="31"/>
      <c r="V181" s="31"/>
      <c r="W181" s="31"/>
      <c r="X181" s="31"/>
      <c r="Y181" s="31"/>
      <c r="Z181" s="31"/>
      <c r="AA181" s="31"/>
      <c r="AB181" s="31"/>
      <c r="AC181" s="31"/>
      <c r="AD181" s="31"/>
      <c r="AE181" s="31"/>
      <c r="AR181" s="130" t="s">
        <v>175</v>
      </c>
      <c r="AT181" s="130" t="s">
        <v>170</v>
      </c>
      <c r="AU181" s="130" t="s">
        <v>78</v>
      </c>
      <c r="AY181" s="19" t="s">
        <v>168</v>
      </c>
      <c r="BE181" s="131">
        <f>IF(N181="základní",J181,0)</f>
        <v>0</v>
      </c>
      <c r="BF181" s="131">
        <f>IF(N181="snížená",J181,0)</f>
        <v>0</v>
      </c>
      <c r="BG181" s="131">
        <f>IF(N181="zákl. přenesená",J181,0)</f>
        <v>0</v>
      </c>
      <c r="BH181" s="131">
        <f>IF(N181="sníž. přenesená",J181,0)</f>
        <v>0</v>
      </c>
      <c r="BI181" s="131">
        <f>IF(N181="nulová",J181,0)</f>
        <v>0</v>
      </c>
      <c r="BJ181" s="19" t="s">
        <v>76</v>
      </c>
      <c r="BK181" s="131">
        <f>ROUND(I181*H181,2)</f>
        <v>0</v>
      </c>
      <c r="BL181" s="19" t="s">
        <v>175</v>
      </c>
      <c r="BM181" s="130" t="s">
        <v>3499</v>
      </c>
    </row>
    <row r="182" spans="1:47" s="2" customFormat="1" ht="12">
      <c r="A182" s="273"/>
      <c r="B182" s="276"/>
      <c r="C182" s="273"/>
      <c r="D182" s="304" t="s">
        <v>177</v>
      </c>
      <c r="E182" s="273"/>
      <c r="F182" s="305" t="s">
        <v>220</v>
      </c>
      <c r="G182" s="273"/>
      <c r="H182" s="273"/>
      <c r="I182" s="263"/>
      <c r="J182" s="273"/>
      <c r="K182" s="273"/>
      <c r="L182" s="32"/>
      <c r="M182" s="132"/>
      <c r="N182" s="133"/>
      <c r="O182" s="50"/>
      <c r="P182" s="50"/>
      <c r="Q182" s="50"/>
      <c r="R182" s="50"/>
      <c r="S182" s="50"/>
      <c r="T182" s="51"/>
      <c r="U182" s="31"/>
      <c r="V182" s="31"/>
      <c r="W182" s="31"/>
      <c r="X182" s="31"/>
      <c r="Y182" s="31"/>
      <c r="Z182" s="31"/>
      <c r="AA182" s="31"/>
      <c r="AB182" s="31"/>
      <c r="AC182" s="31"/>
      <c r="AD182" s="31"/>
      <c r="AE182" s="31"/>
      <c r="AT182" s="19" t="s">
        <v>177</v>
      </c>
      <c r="AU182" s="19" t="s">
        <v>78</v>
      </c>
    </row>
    <row r="183" spans="1:51" s="14" customFormat="1" ht="12">
      <c r="A183" s="311"/>
      <c r="B183" s="312"/>
      <c r="C183" s="311"/>
      <c r="D183" s="308" t="s">
        <v>179</v>
      </c>
      <c r="E183" s="313" t="s">
        <v>3</v>
      </c>
      <c r="F183" s="314" t="s">
        <v>3500</v>
      </c>
      <c r="G183" s="311"/>
      <c r="H183" s="315">
        <v>36</v>
      </c>
      <c r="I183" s="268"/>
      <c r="J183" s="311"/>
      <c r="K183" s="311"/>
      <c r="L183" s="139"/>
      <c r="M183" s="141"/>
      <c r="N183" s="142"/>
      <c r="O183" s="142"/>
      <c r="P183" s="142"/>
      <c r="Q183" s="142"/>
      <c r="R183" s="142"/>
      <c r="S183" s="142"/>
      <c r="T183" s="143"/>
      <c r="AT183" s="140" t="s">
        <v>179</v>
      </c>
      <c r="AU183" s="140" t="s">
        <v>78</v>
      </c>
      <c r="AV183" s="14" t="s">
        <v>78</v>
      </c>
      <c r="AW183" s="14" t="s">
        <v>30</v>
      </c>
      <c r="AX183" s="14" t="s">
        <v>68</v>
      </c>
      <c r="AY183" s="140" t="s">
        <v>168</v>
      </c>
    </row>
    <row r="184" spans="1:51" s="14" customFormat="1" ht="12">
      <c r="A184" s="311"/>
      <c r="B184" s="312"/>
      <c r="C184" s="311"/>
      <c r="D184" s="308" t="s">
        <v>179</v>
      </c>
      <c r="E184" s="313" t="s">
        <v>3</v>
      </c>
      <c r="F184" s="314" t="s">
        <v>3501</v>
      </c>
      <c r="G184" s="311"/>
      <c r="H184" s="315">
        <v>5</v>
      </c>
      <c r="I184" s="268"/>
      <c r="J184" s="311"/>
      <c r="K184" s="311"/>
      <c r="L184" s="139"/>
      <c r="M184" s="141"/>
      <c r="N184" s="142"/>
      <c r="O184" s="142"/>
      <c r="P184" s="142"/>
      <c r="Q184" s="142"/>
      <c r="R184" s="142"/>
      <c r="S184" s="142"/>
      <c r="T184" s="143"/>
      <c r="AT184" s="140" t="s">
        <v>179</v>
      </c>
      <c r="AU184" s="140" t="s">
        <v>78</v>
      </c>
      <c r="AV184" s="14" t="s">
        <v>78</v>
      </c>
      <c r="AW184" s="14" t="s">
        <v>30</v>
      </c>
      <c r="AX184" s="14" t="s">
        <v>68</v>
      </c>
      <c r="AY184" s="140" t="s">
        <v>168</v>
      </c>
    </row>
    <row r="185" spans="1:51" s="14" customFormat="1" ht="12">
      <c r="A185" s="311"/>
      <c r="B185" s="312"/>
      <c r="C185" s="311"/>
      <c r="D185" s="308" t="s">
        <v>179</v>
      </c>
      <c r="E185" s="313" t="s">
        <v>3</v>
      </c>
      <c r="F185" s="314" t="s">
        <v>3502</v>
      </c>
      <c r="G185" s="311"/>
      <c r="H185" s="315">
        <v>15.317</v>
      </c>
      <c r="I185" s="268"/>
      <c r="J185" s="311"/>
      <c r="K185" s="311"/>
      <c r="L185" s="139"/>
      <c r="M185" s="141"/>
      <c r="N185" s="142"/>
      <c r="O185" s="142"/>
      <c r="P185" s="142"/>
      <c r="Q185" s="142"/>
      <c r="R185" s="142"/>
      <c r="S185" s="142"/>
      <c r="T185" s="143"/>
      <c r="AT185" s="140" t="s">
        <v>179</v>
      </c>
      <c r="AU185" s="140" t="s">
        <v>78</v>
      </c>
      <c r="AV185" s="14" t="s">
        <v>78</v>
      </c>
      <c r="AW185" s="14" t="s">
        <v>30</v>
      </c>
      <c r="AX185" s="14" t="s">
        <v>68</v>
      </c>
      <c r="AY185" s="140" t="s">
        <v>168</v>
      </c>
    </row>
    <row r="186" spans="1:51" s="14" customFormat="1" ht="12">
      <c r="A186" s="311"/>
      <c r="B186" s="312"/>
      <c r="C186" s="311"/>
      <c r="D186" s="308" t="s">
        <v>179</v>
      </c>
      <c r="E186" s="313" t="s">
        <v>3</v>
      </c>
      <c r="F186" s="314" t="s">
        <v>3503</v>
      </c>
      <c r="G186" s="311"/>
      <c r="H186" s="315">
        <v>-3</v>
      </c>
      <c r="I186" s="268"/>
      <c r="J186" s="311"/>
      <c r="K186" s="311"/>
      <c r="L186" s="139"/>
      <c r="M186" s="141"/>
      <c r="N186" s="142"/>
      <c r="O186" s="142"/>
      <c r="P186" s="142"/>
      <c r="Q186" s="142"/>
      <c r="R186" s="142"/>
      <c r="S186" s="142"/>
      <c r="T186" s="143"/>
      <c r="AT186" s="140" t="s">
        <v>179</v>
      </c>
      <c r="AU186" s="140" t="s">
        <v>78</v>
      </c>
      <c r="AV186" s="14" t="s">
        <v>78</v>
      </c>
      <c r="AW186" s="14" t="s">
        <v>30</v>
      </c>
      <c r="AX186" s="14" t="s">
        <v>68</v>
      </c>
      <c r="AY186" s="140" t="s">
        <v>168</v>
      </c>
    </row>
    <row r="187" spans="1:51" s="15" customFormat="1" ht="12">
      <c r="A187" s="316"/>
      <c r="B187" s="317"/>
      <c r="C187" s="316"/>
      <c r="D187" s="308" t="s">
        <v>179</v>
      </c>
      <c r="E187" s="318" t="s">
        <v>3</v>
      </c>
      <c r="F187" s="319" t="s">
        <v>186</v>
      </c>
      <c r="G187" s="316"/>
      <c r="H187" s="320">
        <v>53.317</v>
      </c>
      <c r="I187" s="269"/>
      <c r="J187" s="316"/>
      <c r="K187" s="316"/>
      <c r="L187" s="144"/>
      <c r="M187" s="146"/>
      <c r="N187" s="147"/>
      <c r="O187" s="147"/>
      <c r="P187" s="147"/>
      <c r="Q187" s="147"/>
      <c r="R187" s="147"/>
      <c r="S187" s="147"/>
      <c r="T187" s="148"/>
      <c r="AT187" s="145" t="s">
        <v>179</v>
      </c>
      <c r="AU187" s="145" t="s">
        <v>78</v>
      </c>
      <c r="AV187" s="15" t="s">
        <v>175</v>
      </c>
      <c r="AW187" s="15" t="s">
        <v>30</v>
      </c>
      <c r="AX187" s="15" t="s">
        <v>76</v>
      </c>
      <c r="AY187" s="145" t="s">
        <v>168</v>
      </c>
    </row>
    <row r="188" spans="1:65" s="2" customFormat="1" ht="37.9" customHeight="1">
      <c r="A188" s="273"/>
      <c r="B188" s="276"/>
      <c r="C188" s="298" t="s">
        <v>354</v>
      </c>
      <c r="D188" s="298" t="s">
        <v>170</v>
      </c>
      <c r="E188" s="299" t="s">
        <v>2124</v>
      </c>
      <c r="F188" s="300" t="s">
        <v>2125</v>
      </c>
      <c r="G188" s="301" t="s">
        <v>173</v>
      </c>
      <c r="H188" s="302">
        <v>266.585</v>
      </c>
      <c r="I188" s="266"/>
      <c r="J188" s="303">
        <f>ROUND(I188*H188,2)</f>
        <v>0</v>
      </c>
      <c r="K188" s="300" t="s">
        <v>174</v>
      </c>
      <c r="L188" s="32"/>
      <c r="M188" s="126" t="s">
        <v>3</v>
      </c>
      <c r="N188" s="127" t="s">
        <v>39</v>
      </c>
      <c r="O188" s="128">
        <v>0.006</v>
      </c>
      <c r="P188" s="128">
        <f>O188*H188</f>
        <v>1.59951</v>
      </c>
      <c r="Q188" s="128">
        <v>0</v>
      </c>
      <c r="R188" s="128">
        <f>Q188*H188</f>
        <v>0</v>
      </c>
      <c r="S188" s="128">
        <v>0</v>
      </c>
      <c r="T188" s="129">
        <f>S188*H188</f>
        <v>0</v>
      </c>
      <c r="U188" s="31"/>
      <c r="V188" s="31"/>
      <c r="W188" s="31"/>
      <c r="X188" s="31"/>
      <c r="Y188" s="31"/>
      <c r="Z188" s="31"/>
      <c r="AA188" s="31"/>
      <c r="AB188" s="31"/>
      <c r="AC188" s="31"/>
      <c r="AD188" s="31"/>
      <c r="AE188" s="31"/>
      <c r="AR188" s="130" t="s">
        <v>175</v>
      </c>
      <c r="AT188" s="130" t="s">
        <v>170</v>
      </c>
      <c r="AU188" s="130" t="s">
        <v>78</v>
      </c>
      <c r="AY188" s="19" t="s">
        <v>168</v>
      </c>
      <c r="BE188" s="131">
        <f>IF(N188="základní",J188,0)</f>
        <v>0</v>
      </c>
      <c r="BF188" s="131">
        <f>IF(N188="snížená",J188,0)</f>
        <v>0</v>
      </c>
      <c r="BG188" s="131">
        <f>IF(N188="zákl. přenesená",J188,0)</f>
        <v>0</v>
      </c>
      <c r="BH188" s="131">
        <f>IF(N188="sníž. přenesená",J188,0)</f>
        <v>0</v>
      </c>
      <c r="BI188" s="131">
        <f>IF(N188="nulová",J188,0)</f>
        <v>0</v>
      </c>
      <c r="BJ188" s="19" t="s">
        <v>76</v>
      </c>
      <c r="BK188" s="131">
        <f>ROUND(I188*H188,2)</f>
        <v>0</v>
      </c>
      <c r="BL188" s="19" t="s">
        <v>175</v>
      </c>
      <c r="BM188" s="130" t="s">
        <v>3504</v>
      </c>
    </row>
    <row r="189" spans="1:47" s="2" customFormat="1" ht="12">
      <c r="A189" s="273"/>
      <c r="B189" s="276"/>
      <c r="C189" s="273"/>
      <c r="D189" s="304" t="s">
        <v>177</v>
      </c>
      <c r="E189" s="273"/>
      <c r="F189" s="305" t="s">
        <v>2127</v>
      </c>
      <c r="G189" s="273"/>
      <c r="H189" s="273"/>
      <c r="I189" s="263"/>
      <c r="J189" s="273"/>
      <c r="K189" s="273"/>
      <c r="L189" s="32"/>
      <c r="M189" s="132"/>
      <c r="N189" s="133"/>
      <c r="O189" s="50"/>
      <c r="P189" s="50"/>
      <c r="Q189" s="50"/>
      <c r="R189" s="50"/>
      <c r="S189" s="50"/>
      <c r="T189" s="51"/>
      <c r="U189" s="31"/>
      <c r="V189" s="31"/>
      <c r="W189" s="31"/>
      <c r="X189" s="31"/>
      <c r="Y189" s="31"/>
      <c r="Z189" s="31"/>
      <c r="AA189" s="31"/>
      <c r="AB189" s="31"/>
      <c r="AC189" s="31"/>
      <c r="AD189" s="31"/>
      <c r="AE189" s="31"/>
      <c r="AT189" s="19" t="s">
        <v>177</v>
      </c>
      <c r="AU189" s="19" t="s">
        <v>78</v>
      </c>
    </row>
    <row r="190" spans="1:51" s="14" customFormat="1" ht="12">
      <c r="A190" s="311"/>
      <c r="B190" s="312"/>
      <c r="C190" s="311"/>
      <c r="D190" s="308" t="s">
        <v>179</v>
      </c>
      <c r="E190" s="311"/>
      <c r="F190" s="314" t="s">
        <v>3505</v>
      </c>
      <c r="G190" s="311"/>
      <c r="H190" s="315">
        <v>266.585</v>
      </c>
      <c r="I190" s="268"/>
      <c r="J190" s="311"/>
      <c r="K190" s="311"/>
      <c r="L190" s="139"/>
      <c r="M190" s="141"/>
      <c r="N190" s="142"/>
      <c r="O190" s="142"/>
      <c r="P190" s="142"/>
      <c r="Q190" s="142"/>
      <c r="R190" s="142"/>
      <c r="S190" s="142"/>
      <c r="T190" s="143"/>
      <c r="AT190" s="140" t="s">
        <v>179</v>
      </c>
      <c r="AU190" s="140" t="s">
        <v>78</v>
      </c>
      <c r="AV190" s="14" t="s">
        <v>78</v>
      </c>
      <c r="AW190" s="14" t="s">
        <v>4</v>
      </c>
      <c r="AX190" s="14" t="s">
        <v>76</v>
      </c>
      <c r="AY190" s="140" t="s">
        <v>168</v>
      </c>
    </row>
    <row r="191" spans="1:65" s="2" customFormat="1" ht="24.2" customHeight="1">
      <c r="A191" s="273"/>
      <c r="B191" s="276"/>
      <c r="C191" s="298" t="s">
        <v>8</v>
      </c>
      <c r="D191" s="298" t="s">
        <v>170</v>
      </c>
      <c r="E191" s="299" t="s">
        <v>224</v>
      </c>
      <c r="F191" s="300" t="s">
        <v>225</v>
      </c>
      <c r="G191" s="301" t="s">
        <v>173</v>
      </c>
      <c r="H191" s="302">
        <v>53.317</v>
      </c>
      <c r="I191" s="266"/>
      <c r="J191" s="303">
        <f>ROUND(I191*H191,2)</f>
        <v>0</v>
      </c>
      <c r="K191" s="300" t="s">
        <v>174</v>
      </c>
      <c r="L191" s="32"/>
      <c r="M191" s="126" t="s">
        <v>3</v>
      </c>
      <c r="N191" s="127" t="s">
        <v>39</v>
      </c>
      <c r="O191" s="128">
        <v>0.009</v>
      </c>
      <c r="P191" s="128">
        <f>O191*H191</f>
        <v>0.479853</v>
      </c>
      <c r="Q191" s="128">
        <v>0</v>
      </c>
      <c r="R191" s="128">
        <f>Q191*H191</f>
        <v>0</v>
      </c>
      <c r="S191" s="128">
        <v>0</v>
      </c>
      <c r="T191" s="129">
        <f>S191*H191</f>
        <v>0</v>
      </c>
      <c r="U191" s="31"/>
      <c r="V191" s="31"/>
      <c r="W191" s="31"/>
      <c r="X191" s="31"/>
      <c r="Y191" s="31"/>
      <c r="Z191" s="31"/>
      <c r="AA191" s="31"/>
      <c r="AB191" s="31"/>
      <c r="AC191" s="31"/>
      <c r="AD191" s="31"/>
      <c r="AE191" s="31"/>
      <c r="AR191" s="130" t="s">
        <v>175</v>
      </c>
      <c r="AT191" s="130" t="s">
        <v>170</v>
      </c>
      <c r="AU191" s="130" t="s">
        <v>78</v>
      </c>
      <c r="AY191" s="19" t="s">
        <v>168</v>
      </c>
      <c r="BE191" s="131">
        <f>IF(N191="základní",J191,0)</f>
        <v>0</v>
      </c>
      <c r="BF191" s="131">
        <f>IF(N191="snížená",J191,0)</f>
        <v>0</v>
      </c>
      <c r="BG191" s="131">
        <f>IF(N191="zákl. přenesená",J191,0)</f>
        <v>0</v>
      </c>
      <c r="BH191" s="131">
        <f>IF(N191="sníž. přenesená",J191,0)</f>
        <v>0</v>
      </c>
      <c r="BI191" s="131">
        <f>IF(N191="nulová",J191,0)</f>
        <v>0</v>
      </c>
      <c r="BJ191" s="19" t="s">
        <v>76</v>
      </c>
      <c r="BK191" s="131">
        <f>ROUND(I191*H191,2)</f>
        <v>0</v>
      </c>
      <c r="BL191" s="19" t="s">
        <v>175</v>
      </c>
      <c r="BM191" s="130" t="s">
        <v>226</v>
      </c>
    </row>
    <row r="192" spans="1:47" s="2" customFormat="1" ht="12">
      <c r="A192" s="273"/>
      <c r="B192" s="276"/>
      <c r="C192" s="273"/>
      <c r="D192" s="304" t="s">
        <v>177</v>
      </c>
      <c r="E192" s="273"/>
      <c r="F192" s="305" t="s">
        <v>227</v>
      </c>
      <c r="G192" s="273"/>
      <c r="H192" s="273"/>
      <c r="I192" s="263"/>
      <c r="J192" s="273"/>
      <c r="K192" s="273"/>
      <c r="L192" s="32"/>
      <c r="M192" s="132"/>
      <c r="N192" s="133"/>
      <c r="O192" s="50"/>
      <c r="P192" s="50"/>
      <c r="Q192" s="50"/>
      <c r="R192" s="50"/>
      <c r="S192" s="50"/>
      <c r="T192" s="51"/>
      <c r="U192" s="31"/>
      <c r="V192" s="31"/>
      <c r="W192" s="31"/>
      <c r="X192" s="31"/>
      <c r="Y192" s="31"/>
      <c r="Z192" s="31"/>
      <c r="AA192" s="31"/>
      <c r="AB192" s="31"/>
      <c r="AC192" s="31"/>
      <c r="AD192" s="31"/>
      <c r="AE192" s="31"/>
      <c r="AT192" s="19" t="s">
        <v>177</v>
      </c>
      <c r="AU192" s="19" t="s">
        <v>78</v>
      </c>
    </row>
    <row r="193" spans="1:65" s="2" customFormat="1" ht="24.2" customHeight="1">
      <c r="A193" s="273"/>
      <c r="B193" s="276"/>
      <c r="C193" s="298" t="s">
        <v>361</v>
      </c>
      <c r="D193" s="298" t="s">
        <v>170</v>
      </c>
      <c r="E193" s="299" t="s">
        <v>229</v>
      </c>
      <c r="F193" s="300" t="s">
        <v>230</v>
      </c>
      <c r="G193" s="301" t="s">
        <v>231</v>
      </c>
      <c r="H193" s="302">
        <v>98.636</v>
      </c>
      <c r="I193" s="266"/>
      <c r="J193" s="303">
        <f>ROUND(I193*H193,2)</f>
        <v>0</v>
      </c>
      <c r="K193" s="300" t="s">
        <v>174</v>
      </c>
      <c r="L193" s="32"/>
      <c r="M193" s="126" t="s">
        <v>3</v>
      </c>
      <c r="N193" s="127" t="s">
        <v>39</v>
      </c>
      <c r="O193" s="128">
        <v>0</v>
      </c>
      <c r="P193" s="128">
        <f>O193*H193</f>
        <v>0</v>
      </c>
      <c r="Q193" s="128">
        <v>0</v>
      </c>
      <c r="R193" s="128">
        <f>Q193*H193</f>
        <v>0</v>
      </c>
      <c r="S193" s="128">
        <v>0</v>
      </c>
      <c r="T193" s="129">
        <f>S193*H193</f>
        <v>0</v>
      </c>
      <c r="U193" s="31"/>
      <c r="V193" s="31"/>
      <c r="W193" s="31"/>
      <c r="X193" s="31"/>
      <c r="Y193" s="31"/>
      <c r="Z193" s="31"/>
      <c r="AA193" s="31"/>
      <c r="AB193" s="31"/>
      <c r="AC193" s="31"/>
      <c r="AD193" s="31"/>
      <c r="AE193" s="31"/>
      <c r="AR193" s="130" t="s">
        <v>175</v>
      </c>
      <c r="AT193" s="130" t="s">
        <v>170</v>
      </c>
      <c r="AU193" s="130" t="s">
        <v>78</v>
      </c>
      <c r="AY193" s="19" t="s">
        <v>168</v>
      </c>
      <c r="BE193" s="131">
        <f>IF(N193="základní",J193,0)</f>
        <v>0</v>
      </c>
      <c r="BF193" s="131">
        <f>IF(N193="snížená",J193,0)</f>
        <v>0</v>
      </c>
      <c r="BG193" s="131">
        <f>IF(N193="zákl. přenesená",J193,0)</f>
        <v>0</v>
      </c>
      <c r="BH193" s="131">
        <f>IF(N193="sníž. přenesená",J193,0)</f>
        <v>0</v>
      </c>
      <c r="BI193" s="131">
        <f>IF(N193="nulová",J193,0)</f>
        <v>0</v>
      </c>
      <c r="BJ193" s="19" t="s">
        <v>76</v>
      </c>
      <c r="BK193" s="131">
        <f>ROUND(I193*H193,2)</f>
        <v>0</v>
      </c>
      <c r="BL193" s="19" t="s">
        <v>175</v>
      </c>
      <c r="BM193" s="130" t="s">
        <v>232</v>
      </c>
    </row>
    <row r="194" spans="1:47" s="2" customFormat="1" ht="12">
      <c r="A194" s="273"/>
      <c r="B194" s="276"/>
      <c r="C194" s="273"/>
      <c r="D194" s="304" t="s">
        <v>177</v>
      </c>
      <c r="E194" s="273"/>
      <c r="F194" s="305" t="s">
        <v>233</v>
      </c>
      <c r="G194" s="273"/>
      <c r="H194" s="273"/>
      <c r="I194" s="263"/>
      <c r="J194" s="273"/>
      <c r="K194" s="273"/>
      <c r="L194" s="32"/>
      <c r="M194" s="132"/>
      <c r="N194" s="133"/>
      <c r="O194" s="50"/>
      <c r="P194" s="50"/>
      <c r="Q194" s="50"/>
      <c r="R194" s="50"/>
      <c r="S194" s="50"/>
      <c r="T194" s="51"/>
      <c r="U194" s="31"/>
      <c r="V194" s="31"/>
      <c r="W194" s="31"/>
      <c r="X194" s="31"/>
      <c r="Y194" s="31"/>
      <c r="Z194" s="31"/>
      <c r="AA194" s="31"/>
      <c r="AB194" s="31"/>
      <c r="AC194" s="31"/>
      <c r="AD194" s="31"/>
      <c r="AE194" s="31"/>
      <c r="AT194" s="19" t="s">
        <v>177</v>
      </c>
      <c r="AU194" s="19" t="s">
        <v>78</v>
      </c>
    </row>
    <row r="195" spans="1:51" s="14" customFormat="1" ht="12">
      <c r="A195" s="311"/>
      <c r="B195" s="312"/>
      <c r="C195" s="311"/>
      <c r="D195" s="308" t="s">
        <v>179</v>
      </c>
      <c r="E195" s="311"/>
      <c r="F195" s="314" t="s">
        <v>3506</v>
      </c>
      <c r="G195" s="311"/>
      <c r="H195" s="315">
        <v>98.636</v>
      </c>
      <c r="I195" s="268"/>
      <c r="J195" s="311"/>
      <c r="K195" s="311"/>
      <c r="L195" s="139"/>
      <c r="M195" s="141"/>
      <c r="N195" s="142"/>
      <c r="O195" s="142"/>
      <c r="P195" s="142"/>
      <c r="Q195" s="142"/>
      <c r="R195" s="142"/>
      <c r="S195" s="142"/>
      <c r="T195" s="143"/>
      <c r="AT195" s="140" t="s">
        <v>179</v>
      </c>
      <c r="AU195" s="140" t="s">
        <v>78</v>
      </c>
      <c r="AV195" s="14" t="s">
        <v>78</v>
      </c>
      <c r="AW195" s="14" t="s">
        <v>4</v>
      </c>
      <c r="AX195" s="14" t="s">
        <v>76</v>
      </c>
      <c r="AY195" s="140" t="s">
        <v>168</v>
      </c>
    </row>
    <row r="196" spans="1:65" s="2" customFormat="1" ht="24.2" customHeight="1">
      <c r="A196" s="273"/>
      <c r="B196" s="276"/>
      <c r="C196" s="298" t="s">
        <v>366</v>
      </c>
      <c r="D196" s="298" t="s">
        <v>170</v>
      </c>
      <c r="E196" s="299" t="s">
        <v>236</v>
      </c>
      <c r="F196" s="300" t="s">
        <v>237</v>
      </c>
      <c r="G196" s="301" t="s">
        <v>173</v>
      </c>
      <c r="H196" s="302">
        <v>3</v>
      </c>
      <c r="I196" s="266"/>
      <c r="J196" s="303">
        <f>ROUND(I196*H196,2)</f>
        <v>0</v>
      </c>
      <c r="K196" s="300" t="s">
        <v>174</v>
      </c>
      <c r="L196" s="32"/>
      <c r="M196" s="126" t="s">
        <v>3</v>
      </c>
      <c r="N196" s="127" t="s">
        <v>39</v>
      </c>
      <c r="O196" s="128">
        <v>0.328</v>
      </c>
      <c r="P196" s="128">
        <f>O196*H196</f>
        <v>0.984</v>
      </c>
      <c r="Q196" s="128">
        <v>0</v>
      </c>
      <c r="R196" s="128">
        <f>Q196*H196</f>
        <v>0</v>
      </c>
      <c r="S196" s="128">
        <v>0</v>
      </c>
      <c r="T196" s="129">
        <f>S196*H196</f>
        <v>0</v>
      </c>
      <c r="U196" s="31"/>
      <c r="V196" s="31"/>
      <c r="W196" s="31"/>
      <c r="X196" s="31"/>
      <c r="Y196" s="31"/>
      <c r="Z196" s="31"/>
      <c r="AA196" s="31"/>
      <c r="AB196" s="31"/>
      <c r="AC196" s="31"/>
      <c r="AD196" s="31"/>
      <c r="AE196" s="31"/>
      <c r="AR196" s="130" t="s">
        <v>175</v>
      </c>
      <c r="AT196" s="130" t="s">
        <v>170</v>
      </c>
      <c r="AU196" s="130" t="s">
        <v>78</v>
      </c>
      <c r="AY196" s="19" t="s">
        <v>168</v>
      </c>
      <c r="BE196" s="131">
        <f>IF(N196="základní",J196,0)</f>
        <v>0</v>
      </c>
      <c r="BF196" s="131">
        <f>IF(N196="snížená",J196,0)</f>
        <v>0</v>
      </c>
      <c r="BG196" s="131">
        <f>IF(N196="zákl. přenesená",J196,0)</f>
        <v>0</v>
      </c>
      <c r="BH196" s="131">
        <f>IF(N196="sníž. přenesená",J196,0)</f>
        <v>0</v>
      </c>
      <c r="BI196" s="131">
        <f>IF(N196="nulová",J196,0)</f>
        <v>0</v>
      </c>
      <c r="BJ196" s="19" t="s">
        <v>76</v>
      </c>
      <c r="BK196" s="131">
        <f>ROUND(I196*H196,2)</f>
        <v>0</v>
      </c>
      <c r="BL196" s="19" t="s">
        <v>175</v>
      </c>
      <c r="BM196" s="130" t="s">
        <v>238</v>
      </c>
    </row>
    <row r="197" spans="1:47" s="2" customFormat="1" ht="12">
      <c r="A197" s="273"/>
      <c r="B197" s="276"/>
      <c r="C197" s="273"/>
      <c r="D197" s="304" t="s">
        <v>177</v>
      </c>
      <c r="E197" s="273"/>
      <c r="F197" s="305" t="s">
        <v>239</v>
      </c>
      <c r="G197" s="273"/>
      <c r="H197" s="273"/>
      <c r="I197" s="263"/>
      <c r="J197" s="273"/>
      <c r="K197" s="273"/>
      <c r="L197" s="32"/>
      <c r="M197" s="132"/>
      <c r="N197" s="133"/>
      <c r="O197" s="50"/>
      <c r="P197" s="50"/>
      <c r="Q197" s="50"/>
      <c r="R197" s="50"/>
      <c r="S197" s="50"/>
      <c r="T197" s="51"/>
      <c r="U197" s="31"/>
      <c r="V197" s="31"/>
      <c r="W197" s="31"/>
      <c r="X197" s="31"/>
      <c r="Y197" s="31"/>
      <c r="Z197" s="31"/>
      <c r="AA197" s="31"/>
      <c r="AB197" s="31"/>
      <c r="AC197" s="31"/>
      <c r="AD197" s="31"/>
      <c r="AE197" s="31"/>
      <c r="AT197" s="19" t="s">
        <v>177</v>
      </c>
      <c r="AU197" s="19" t="s">
        <v>78</v>
      </c>
    </row>
    <row r="198" spans="1:51" s="13" customFormat="1" ht="12">
      <c r="A198" s="306"/>
      <c r="B198" s="307"/>
      <c r="C198" s="306"/>
      <c r="D198" s="308" t="s">
        <v>179</v>
      </c>
      <c r="E198" s="309" t="s">
        <v>3</v>
      </c>
      <c r="F198" s="310" t="s">
        <v>3507</v>
      </c>
      <c r="G198" s="306"/>
      <c r="H198" s="309" t="s">
        <v>3</v>
      </c>
      <c r="I198" s="267"/>
      <c r="J198" s="306"/>
      <c r="K198" s="306"/>
      <c r="L198" s="134"/>
      <c r="M198" s="136"/>
      <c r="N198" s="137"/>
      <c r="O198" s="137"/>
      <c r="P198" s="137"/>
      <c r="Q198" s="137"/>
      <c r="R198" s="137"/>
      <c r="S198" s="137"/>
      <c r="T198" s="138"/>
      <c r="AT198" s="135" t="s">
        <v>179</v>
      </c>
      <c r="AU198" s="135" t="s">
        <v>78</v>
      </c>
      <c r="AV198" s="13" t="s">
        <v>76</v>
      </c>
      <c r="AW198" s="13" t="s">
        <v>30</v>
      </c>
      <c r="AX198" s="13" t="s">
        <v>68</v>
      </c>
      <c r="AY198" s="135" t="s">
        <v>168</v>
      </c>
    </row>
    <row r="199" spans="1:51" s="14" customFormat="1" ht="12">
      <c r="A199" s="311"/>
      <c r="B199" s="312"/>
      <c r="C199" s="311"/>
      <c r="D199" s="308" t="s">
        <v>179</v>
      </c>
      <c r="E199" s="313" t="s">
        <v>3</v>
      </c>
      <c r="F199" s="314" t="s">
        <v>3508</v>
      </c>
      <c r="G199" s="311"/>
      <c r="H199" s="315">
        <v>3</v>
      </c>
      <c r="I199" s="268"/>
      <c r="J199" s="311"/>
      <c r="K199" s="311"/>
      <c r="L199" s="139"/>
      <c r="M199" s="141"/>
      <c r="N199" s="142"/>
      <c r="O199" s="142"/>
      <c r="P199" s="142"/>
      <c r="Q199" s="142"/>
      <c r="R199" s="142"/>
      <c r="S199" s="142"/>
      <c r="T199" s="143"/>
      <c r="AT199" s="140" t="s">
        <v>179</v>
      </c>
      <c r="AU199" s="140" t="s">
        <v>78</v>
      </c>
      <c r="AV199" s="14" t="s">
        <v>78</v>
      </c>
      <c r="AW199" s="14" t="s">
        <v>30</v>
      </c>
      <c r="AX199" s="14" t="s">
        <v>68</v>
      </c>
      <c r="AY199" s="140" t="s">
        <v>168</v>
      </c>
    </row>
    <row r="200" spans="1:51" s="15" customFormat="1" ht="12">
      <c r="A200" s="316"/>
      <c r="B200" s="317"/>
      <c r="C200" s="316"/>
      <c r="D200" s="308" t="s">
        <v>179</v>
      </c>
      <c r="E200" s="318" t="s">
        <v>3</v>
      </c>
      <c r="F200" s="319" t="s">
        <v>186</v>
      </c>
      <c r="G200" s="316"/>
      <c r="H200" s="320">
        <v>3</v>
      </c>
      <c r="I200" s="269"/>
      <c r="J200" s="316"/>
      <c r="K200" s="316"/>
      <c r="L200" s="144"/>
      <c r="M200" s="146"/>
      <c r="N200" s="147"/>
      <c r="O200" s="147"/>
      <c r="P200" s="147"/>
      <c r="Q200" s="147"/>
      <c r="R200" s="147"/>
      <c r="S200" s="147"/>
      <c r="T200" s="148"/>
      <c r="AT200" s="145" t="s">
        <v>179</v>
      </c>
      <c r="AU200" s="145" t="s">
        <v>78</v>
      </c>
      <c r="AV200" s="15" t="s">
        <v>175</v>
      </c>
      <c r="AW200" s="15" t="s">
        <v>30</v>
      </c>
      <c r="AX200" s="15" t="s">
        <v>76</v>
      </c>
      <c r="AY200" s="145" t="s">
        <v>168</v>
      </c>
    </row>
    <row r="201" spans="1:65" s="2" customFormat="1" ht="33" customHeight="1">
      <c r="A201" s="273"/>
      <c r="B201" s="276"/>
      <c r="C201" s="298" t="s">
        <v>382</v>
      </c>
      <c r="D201" s="298" t="s">
        <v>170</v>
      </c>
      <c r="E201" s="299" t="s">
        <v>3509</v>
      </c>
      <c r="F201" s="300" t="s">
        <v>3510</v>
      </c>
      <c r="G201" s="301" t="s">
        <v>263</v>
      </c>
      <c r="H201" s="302">
        <v>55</v>
      </c>
      <c r="I201" s="266"/>
      <c r="J201" s="303">
        <f>ROUND(I201*H201,2)</f>
        <v>0</v>
      </c>
      <c r="K201" s="300" t="s">
        <v>174</v>
      </c>
      <c r="L201" s="32"/>
      <c r="M201" s="126" t="s">
        <v>3</v>
      </c>
      <c r="N201" s="127" t="s">
        <v>39</v>
      </c>
      <c r="O201" s="128">
        <v>0.126</v>
      </c>
      <c r="P201" s="128">
        <f>O201*H201</f>
        <v>6.93</v>
      </c>
      <c r="Q201" s="128">
        <v>0</v>
      </c>
      <c r="R201" s="128">
        <f>Q201*H201</f>
        <v>0</v>
      </c>
      <c r="S201" s="128">
        <v>0</v>
      </c>
      <c r="T201" s="129">
        <f>S201*H201</f>
        <v>0</v>
      </c>
      <c r="U201" s="31"/>
      <c r="V201" s="31"/>
      <c r="W201" s="31"/>
      <c r="X201" s="31"/>
      <c r="Y201" s="31"/>
      <c r="Z201" s="31"/>
      <c r="AA201" s="31"/>
      <c r="AB201" s="31"/>
      <c r="AC201" s="31"/>
      <c r="AD201" s="31"/>
      <c r="AE201" s="31"/>
      <c r="AR201" s="130" t="s">
        <v>175</v>
      </c>
      <c r="AT201" s="130" t="s">
        <v>170</v>
      </c>
      <c r="AU201" s="130" t="s">
        <v>78</v>
      </c>
      <c r="AY201" s="19" t="s">
        <v>168</v>
      </c>
      <c r="BE201" s="131">
        <f>IF(N201="základní",J201,0)</f>
        <v>0</v>
      </c>
      <c r="BF201" s="131">
        <f>IF(N201="snížená",J201,0)</f>
        <v>0</v>
      </c>
      <c r="BG201" s="131">
        <f>IF(N201="zákl. přenesená",J201,0)</f>
        <v>0</v>
      </c>
      <c r="BH201" s="131">
        <f>IF(N201="sníž. přenesená",J201,0)</f>
        <v>0</v>
      </c>
      <c r="BI201" s="131">
        <f>IF(N201="nulová",J201,0)</f>
        <v>0</v>
      </c>
      <c r="BJ201" s="19" t="s">
        <v>76</v>
      </c>
      <c r="BK201" s="131">
        <f>ROUND(I201*H201,2)</f>
        <v>0</v>
      </c>
      <c r="BL201" s="19" t="s">
        <v>175</v>
      </c>
      <c r="BM201" s="130" t="s">
        <v>3511</v>
      </c>
    </row>
    <row r="202" spans="1:47" s="2" customFormat="1" ht="12">
      <c r="A202" s="273"/>
      <c r="B202" s="276"/>
      <c r="C202" s="273"/>
      <c r="D202" s="304" t="s">
        <v>177</v>
      </c>
      <c r="E202" s="273"/>
      <c r="F202" s="305" t="s">
        <v>3512</v>
      </c>
      <c r="G202" s="273"/>
      <c r="H202" s="273"/>
      <c r="I202" s="263"/>
      <c r="J202" s="273"/>
      <c r="K202" s="273"/>
      <c r="L202" s="32"/>
      <c r="M202" s="132"/>
      <c r="N202" s="133"/>
      <c r="O202" s="50"/>
      <c r="P202" s="50"/>
      <c r="Q202" s="50"/>
      <c r="R202" s="50"/>
      <c r="S202" s="50"/>
      <c r="T202" s="51"/>
      <c r="U202" s="31"/>
      <c r="V202" s="31"/>
      <c r="W202" s="31"/>
      <c r="X202" s="31"/>
      <c r="Y202" s="31"/>
      <c r="Z202" s="31"/>
      <c r="AA202" s="31"/>
      <c r="AB202" s="31"/>
      <c r="AC202" s="31"/>
      <c r="AD202" s="31"/>
      <c r="AE202" s="31"/>
      <c r="AT202" s="19" t="s">
        <v>177</v>
      </c>
      <c r="AU202" s="19" t="s">
        <v>78</v>
      </c>
    </row>
    <row r="203" spans="1:51" s="13" customFormat="1" ht="12">
      <c r="A203" s="306"/>
      <c r="B203" s="307"/>
      <c r="C203" s="306"/>
      <c r="D203" s="308" t="s">
        <v>179</v>
      </c>
      <c r="E203" s="309" t="s">
        <v>3</v>
      </c>
      <c r="F203" s="310" t="s">
        <v>3513</v>
      </c>
      <c r="G203" s="306"/>
      <c r="H203" s="309" t="s">
        <v>3</v>
      </c>
      <c r="I203" s="267"/>
      <c r="J203" s="306"/>
      <c r="K203" s="306"/>
      <c r="L203" s="134"/>
      <c r="M203" s="136"/>
      <c r="N203" s="137"/>
      <c r="O203" s="137"/>
      <c r="P203" s="137"/>
      <c r="Q203" s="137"/>
      <c r="R203" s="137"/>
      <c r="S203" s="137"/>
      <c r="T203" s="138"/>
      <c r="AT203" s="135" t="s">
        <v>179</v>
      </c>
      <c r="AU203" s="135" t="s">
        <v>78</v>
      </c>
      <c r="AV203" s="13" t="s">
        <v>76</v>
      </c>
      <c r="AW203" s="13" t="s">
        <v>30</v>
      </c>
      <c r="AX203" s="13" t="s">
        <v>68</v>
      </c>
      <c r="AY203" s="135" t="s">
        <v>168</v>
      </c>
    </row>
    <row r="204" spans="1:51" s="13" customFormat="1" ht="12">
      <c r="A204" s="306"/>
      <c r="B204" s="307"/>
      <c r="C204" s="306"/>
      <c r="D204" s="308" t="s">
        <v>179</v>
      </c>
      <c r="E204" s="309" t="s">
        <v>3</v>
      </c>
      <c r="F204" s="310" t="s">
        <v>3514</v>
      </c>
      <c r="G204" s="306"/>
      <c r="H204" s="309" t="s">
        <v>3</v>
      </c>
      <c r="I204" s="267"/>
      <c r="J204" s="306"/>
      <c r="K204" s="306"/>
      <c r="L204" s="134"/>
      <c r="M204" s="136"/>
      <c r="N204" s="137"/>
      <c r="O204" s="137"/>
      <c r="P204" s="137"/>
      <c r="Q204" s="137"/>
      <c r="R204" s="137"/>
      <c r="S204" s="137"/>
      <c r="T204" s="138"/>
      <c r="AT204" s="135" t="s">
        <v>179</v>
      </c>
      <c r="AU204" s="135" t="s">
        <v>78</v>
      </c>
      <c r="AV204" s="13" t="s">
        <v>76</v>
      </c>
      <c r="AW204" s="13" t="s">
        <v>30</v>
      </c>
      <c r="AX204" s="13" t="s">
        <v>68</v>
      </c>
      <c r="AY204" s="135" t="s">
        <v>168</v>
      </c>
    </row>
    <row r="205" spans="1:51" s="14" customFormat="1" ht="12">
      <c r="A205" s="311"/>
      <c r="B205" s="312"/>
      <c r="C205" s="311"/>
      <c r="D205" s="308" t="s">
        <v>179</v>
      </c>
      <c r="E205" s="313" t="s">
        <v>3</v>
      </c>
      <c r="F205" s="314" t="s">
        <v>3515</v>
      </c>
      <c r="G205" s="311"/>
      <c r="H205" s="315">
        <v>40</v>
      </c>
      <c r="I205" s="268"/>
      <c r="J205" s="311"/>
      <c r="K205" s="311"/>
      <c r="L205" s="139"/>
      <c r="M205" s="141"/>
      <c r="N205" s="142"/>
      <c r="O205" s="142"/>
      <c r="P205" s="142"/>
      <c r="Q205" s="142"/>
      <c r="R205" s="142"/>
      <c r="S205" s="142"/>
      <c r="T205" s="143"/>
      <c r="AT205" s="140" t="s">
        <v>179</v>
      </c>
      <c r="AU205" s="140" t="s">
        <v>78</v>
      </c>
      <c r="AV205" s="14" t="s">
        <v>78</v>
      </c>
      <c r="AW205" s="14" t="s">
        <v>30</v>
      </c>
      <c r="AX205" s="14" t="s">
        <v>68</v>
      </c>
      <c r="AY205" s="140" t="s">
        <v>168</v>
      </c>
    </row>
    <row r="206" spans="1:51" s="13" customFormat="1" ht="12">
      <c r="A206" s="306"/>
      <c r="B206" s="307"/>
      <c r="C206" s="306"/>
      <c r="D206" s="308" t="s">
        <v>179</v>
      </c>
      <c r="E206" s="309" t="s">
        <v>3</v>
      </c>
      <c r="F206" s="310" t="s">
        <v>3516</v>
      </c>
      <c r="G206" s="306"/>
      <c r="H206" s="309" t="s">
        <v>3</v>
      </c>
      <c r="I206" s="267"/>
      <c r="J206" s="306"/>
      <c r="K206" s="306"/>
      <c r="L206" s="134"/>
      <c r="M206" s="136"/>
      <c r="N206" s="137"/>
      <c r="O206" s="137"/>
      <c r="P206" s="137"/>
      <c r="Q206" s="137"/>
      <c r="R206" s="137"/>
      <c r="S206" s="137"/>
      <c r="T206" s="138"/>
      <c r="AT206" s="135" t="s">
        <v>179</v>
      </c>
      <c r="AU206" s="135" t="s">
        <v>78</v>
      </c>
      <c r="AV206" s="13" t="s">
        <v>76</v>
      </c>
      <c r="AW206" s="13" t="s">
        <v>30</v>
      </c>
      <c r="AX206" s="13" t="s">
        <v>68</v>
      </c>
      <c r="AY206" s="135" t="s">
        <v>168</v>
      </c>
    </row>
    <row r="207" spans="1:51" s="14" customFormat="1" ht="12">
      <c r="A207" s="311"/>
      <c r="B207" s="312"/>
      <c r="C207" s="311"/>
      <c r="D207" s="308" t="s">
        <v>179</v>
      </c>
      <c r="E207" s="313" t="s">
        <v>3</v>
      </c>
      <c r="F207" s="314" t="s">
        <v>545</v>
      </c>
      <c r="G207" s="311"/>
      <c r="H207" s="315">
        <v>15</v>
      </c>
      <c r="I207" s="268"/>
      <c r="J207" s="311"/>
      <c r="K207" s="311"/>
      <c r="L207" s="139"/>
      <c r="M207" s="141"/>
      <c r="N207" s="142"/>
      <c r="O207" s="142"/>
      <c r="P207" s="142"/>
      <c r="Q207" s="142"/>
      <c r="R207" s="142"/>
      <c r="S207" s="142"/>
      <c r="T207" s="143"/>
      <c r="AT207" s="140" t="s">
        <v>179</v>
      </c>
      <c r="AU207" s="140" t="s">
        <v>78</v>
      </c>
      <c r="AV207" s="14" t="s">
        <v>78</v>
      </c>
      <c r="AW207" s="14" t="s">
        <v>30</v>
      </c>
      <c r="AX207" s="14" t="s">
        <v>68</v>
      </c>
      <c r="AY207" s="140" t="s">
        <v>168</v>
      </c>
    </row>
    <row r="208" spans="1:51" s="15" customFormat="1" ht="12">
      <c r="A208" s="316"/>
      <c r="B208" s="317"/>
      <c r="C208" s="316"/>
      <c r="D208" s="308" t="s">
        <v>179</v>
      </c>
      <c r="E208" s="318" t="s">
        <v>3</v>
      </c>
      <c r="F208" s="319" t="s">
        <v>186</v>
      </c>
      <c r="G208" s="316"/>
      <c r="H208" s="320">
        <v>55</v>
      </c>
      <c r="I208" s="269"/>
      <c r="J208" s="316"/>
      <c r="K208" s="316"/>
      <c r="L208" s="144"/>
      <c r="M208" s="146"/>
      <c r="N208" s="147"/>
      <c r="O208" s="147"/>
      <c r="P208" s="147"/>
      <c r="Q208" s="147"/>
      <c r="R208" s="147"/>
      <c r="S208" s="147"/>
      <c r="T208" s="148"/>
      <c r="AT208" s="145" t="s">
        <v>179</v>
      </c>
      <c r="AU208" s="145" t="s">
        <v>78</v>
      </c>
      <c r="AV208" s="15" t="s">
        <v>175</v>
      </c>
      <c r="AW208" s="15" t="s">
        <v>30</v>
      </c>
      <c r="AX208" s="15" t="s">
        <v>76</v>
      </c>
      <c r="AY208" s="145" t="s">
        <v>168</v>
      </c>
    </row>
    <row r="209" spans="1:65" s="2" customFormat="1" ht="24.2" customHeight="1">
      <c r="A209" s="273"/>
      <c r="B209" s="276"/>
      <c r="C209" s="298" t="s">
        <v>390</v>
      </c>
      <c r="D209" s="298" t="s">
        <v>170</v>
      </c>
      <c r="E209" s="299" t="s">
        <v>3517</v>
      </c>
      <c r="F209" s="300" t="s">
        <v>3518</v>
      </c>
      <c r="G209" s="301" t="s">
        <v>263</v>
      </c>
      <c r="H209" s="302">
        <v>50</v>
      </c>
      <c r="I209" s="266"/>
      <c r="J209" s="303">
        <f>ROUND(I209*H209,2)</f>
        <v>0</v>
      </c>
      <c r="K209" s="300" t="s">
        <v>174</v>
      </c>
      <c r="L209" s="32"/>
      <c r="M209" s="126" t="s">
        <v>3</v>
      </c>
      <c r="N209" s="127" t="s">
        <v>39</v>
      </c>
      <c r="O209" s="128">
        <v>0.668</v>
      </c>
      <c r="P209" s="128">
        <f>O209*H209</f>
        <v>33.4</v>
      </c>
      <c r="Q209" s="128">
        <v>0</v>
      </c>
      <c r="R209" s="128">
        <f>Q209*H209</f>
        <v>0</v>
      </c>
      <c r="S209" s="128">
        <v>0</v>
      </c>
      <c r="T209" s="129">
        <f>S209*H209</f>
        <v>0</v>
      </c>
      <c r="U209" s="31"/>
      <c r="V209" s="31"/>
      <c r="W209" s="31"/>
      <c r="X209" s="31"/>
      <c r="Y209" s="31"/>
      <c r="Z209" s="31"/>
      <c r="AA209" s="31"/>
      <c r="AB209" s="31"/>
      <c r="AC209" s="31"/>
      <c r="AD209" s="31"/>
      <c r="AE209" s="31"/>
      <c r="AR209" s="130" t="s">
        <v>175</v>
      </c>
      <c r="AT209" s="130" t="s">
        <v>170</v>
      </c>
      <c r="AU209" s="130" t="s">
        <v>78</v>
      </c>
      <c r="AY209" s="19" t="s">
        <v>168</v>
      </c>
      <c r="BE209" s="131">
        <f>IF(N209="základní",J209,0)</f>
        <v>0</v>
      </c>
      <c r="BF209" s="131">
        <f>IF(N209="snížená",J209,0)</f>
        <v>0</v>
      </c>
      <c r="BG209" s="131">
        <f>IF(N209="zákl. přenesená",J209,0)</f>
        <v>0</v>
      </c>
      <c r="BH209" s="131">
        <f>IF(N209="sníž. přenesená",J209,0)</f>
        <v>0</v>
      </c>
      <c r="BI209" s="131">
        <f>IF(N209="nulová",J209,0)</f>
        <v>0</v>
      </c>
      <c r="BJ209" s="19" t="s">
        <v>76</v>
      </c>
      <c r="BK209" s="131">
        <f>ROUND(I209*H209,2)</f>
        <v>0</v>
      </c>
      <c r="BL209" s="19" t="s">
        <v>175</v>
      </c>
      <c r="BM209" s="130" t="s">
        <v>3519</v>
      </c>
    </row>
    <row r="210" spans="1:47" s="2" customFormat="1" ht="12">
      <c r="A210" s="273"/>
      <c r="B210" s="276"/>
      <c r="C210" s="273"/>
      <c r="D210" s="304" t="s">
        <v>177</v>
      </c>
      <c r="E210" s="273"/>
      <c r="F210" s="305" t="s">
        <v>3520</v>
      </c>
      <c r="G210" s="273"/>
      <c r="H210" s="273"/>
      <c r="I210" s="263"/>
      <c r="J210" s="273"/>
      <c r="K210" s="273"/>
      <c r="L210" s="32"/>
      <c r="M210" s="132"/>
      <c r="N210" s="133"/>
      <c r="O210" s="50"/>
      <c r="P210" s="50"/>
      <c r="Q210" s="50"/>
      <c r="R210" s="50"/>
      <c r="S210" s="50"/>
      <c r="T210" s="51"/>
      <c r="U210" s="31"/>
      <c r="V210" s="31"/>
      <c r="W210" s="31"/>
      <c r="X210" s="31"/>
      <c r="Y210" s="31"/>
      <c r="Z210" s="31"/>
      <c r="AA210" s="31"/>
      <c r="AB210" s="31"/>
      <c r="AC210" s="31"/>
      <c r="AD210" s="31"/>
      <c r="AE210" s="31"/>
      <c r="AT210" s="19" t="s">
        <v>177</v>
      </c>
      <c r="AU210" s="19" t="s">
        <v>78</v>
      </c>
    </row>
    <row r="211" spans="1:51" s="13" customFormat="1" ht="12">
      <c r="A211" s="306"/>
      <c r="B211" s="307"/>
      <c r="C211" s="306"/>
      <c r="D211" s="308" t="s">
        <v>179</v>
      </c>
      <c r="E211" s="309" t="s">
        <v>3</v>
      </c>
      <c r="F211" s="310" t="s">
        <v>3521</v>
      </c>
      <c r="G211" s="306"/>
      <c r="H211" s="309" t="s">
        <v>3</v>
      </c>
      <c r="I211" s="267"/>
      <c r="J211" s="306"/>
      <c r="K211" s="306"/>
      <c r="L211" s="134"/>
      <c r="M211" s="136"/>
      <c r="N211" s="137"/>
      <c r="O211" s="137"/>
      <c r="P211" s="137"/>
      <c r="Q211" s="137"/>
      <c r="R211" s="137"/>
      <c r="S211" s="137"/>
      <c r="T211" s="138"/>
      <c r="AT211" s="135" t="s">
        <v>179</v>
      </c>
      <c r="AU211" s="135" t="s">
        <v>78</v>
      </c>
      <c r="AV211" s="13" t="s">
        <v>76</v>
      </c>
      <c r="AW211" s="13" t="s">
        <v>30</v>
      </c>
      <c r="AX211" s="13" t="s">
        <v>68</v>
      </c>
      <c r="AY211" s="135" t="s">
        <v>168</v>
      </c>
    </row>
    <row r="212" spans="1:51" s="14" customFormat="1" ht="12">
      <c r="A212" s="311"/>
      <c r="B212" s="312"/>
      <c r="C212" s="311"/>
      <c r="D212" s="308" t="s">
        <v>179</v>
      </c>
      <c r="E212" s="313" t="s">
        <v>3</v>
      </c>
      <c r="F212" s="314" t="s">
        <v>3515</v>
      </c>
      <c r="G212" s="311"/>
      <c r="H212" s="315">
        <v>40</v>
      </c>
      <c r="I212" s="268"/>
      <c r="J212" s="311"/>
      <c r="K212" s="311"/>
      <c r="L212" s="139"/>
      <c r="M212" s="141"/>
      <c r="N212" s="142"/>
      <c r="O212" s="142"/>
      <c r="P212" s="142"/>
      <c r="Q212" s="142"/>
      <c r="R212" s="142"/>
      <c r="S212" s="142"/>
      <c r="T212" s="143"/>
      <c r="AT212" s="140" t="s">
        <v>179</v>
      </c>
      <c r="AU212" s="140" t="s">
        <v>78</v>
      </c>
      <c r="AV212" s="14" t="s">
        <v>78</v>
      </c>
      <c r="AW212" s="14" t="s">
        <v>30</v>
      </c>
      <c r="AX212" s="14" t="s">
        <v>68</v>
      </c>
      <c r="AY212" s="140" t="s">
        <v>168</v>
      </c>
    </row>
    <row r="213" spans="1:51" s="13" customFormat="1" ht="12">
      <c r="A213" s="306"/>
      <c r="B213" s="307"/>
      <c r="C213" s="306"/>
      <c r="D213" s="308" t="s">
        <v>179</v>
      </c>
      <c r="E213" s="309" t="s">
        <v>3</v>
      </c>
      <c r="F213" s="310" t="s">
        <v>3522</v>
      </c>
      <c r="G213" s="306"/>
      <c r="H213" s="309" t="s">
        <v>3</v>
      </c>
      <c r="I213" s="267"/>
      <c r="J213" s="306"/>
      <c r="K213" s="306"/>
      <c r="L213" s="134"/>
      <c r="M213" s="136"/>
      <c r="N213" s="137"/>
      <c r="O213" s="137"/>
      <c r="P213" s="137"/>
      <c r="Q213" s="137"/>
      <c r="R213" s="137"/>
      <c r="S213" s="137"/>
      <c r="T213" s="138"/>
      <c r="AT213" s="135" t="s">
        <v>179</v>
      </c>
      <c r="AU213" s="135" t="s">
        <v>78</v>
      </c>
      <c r="AV213" s="13" t="s">
        <v>76</v>
      </c>
      <c r="AW213" s="13" t="s">
        <v>30</v>
      </c>
      <c r="AX213" s="13" t="s">
        <v>68</v>
      </c>
      <c r="AY213" s="135" t="s">
        <v>168</v>
      </c>
    </row>
    <row r="214" spans="1:51" s="14" customFormat="1" ht="12">
      <c r="A214" s="311"/>
      <c r="B214" s="312"/>
      <c r="C214" s="311"/>
      <c r="D214" s="308" t="s">
        <v>179</v>
      </c>
      <c r="E214" s="313" t="s">
        <v>3</v>
      </c>
      <c r="F214" s="314" t="s">
        <v>3479</v>
      </c>
      <c r="G214" s="311"/>
      <c r="H214" s="315">
        <v>10</v>
      </c>
      <c r="I214" s="268"/>
      <c r="J214" s="311"/>
      <c r="K214" s="311"/>
      <c r="L214" s="139"/>
      <c r="M214" s="141"/>
      <c r="N214" s="142"/>
      <c r="O214" s="142"/>
      <c r="P214" s="142"/>
      <c r="Q214" s="142"/>
      <c r="R214" s="142"/>
      <c r="S214" s="142"/>
      <c r="T214" s="143"/>
      <c r="AT214" s="140" t="s">
        <v>179</v>
      </c>
      <c r="AU214" s="140" t="s">
        <v>78</v>
      </c>
      <c r="AV214" s="14" t="s">
        <v>78</v>
      </c>
      <c r="AW214" s="14" t="s">
        <v>30</v>
      </c>
      <c r="AX214" s="14" t="s">
        <v>68</v>
      </c>
      <c r="AY214" s="140" t="s">
        <v>168</v>
      </c>
    </row>
    <row r="215" spans="1:51" s="15" customFormat="1" ht="12">
      <c r="A215" s="316"/>
      <c r="B215" s="317"/>
      <c r="C215" s="316"/>
      <c r="D215" s="308" t="s">
        <v>179</v>
      </c>
      <c r="E215" s="318" t="s">
        <v>3</v>
      </c>
      <c r="F215" s="319" t="s">
        <v>186</v>
      </c>
      <c r="G215" s="316"/>
      <c r="H215" s="320">
        <v>50</v>
      </c>
      <c r="I215" s="269"/>
      <c r="J215" s="316"/>
      <c r="K215" s="316"/>
      <c r="L215" s="144"/>
      <c r="M215" s="146"/>
      <c r="N215" s="147"/>
      <c r="O215" s="147"/>
      <c r="P215" s="147"/>
      <c r="Q215" s="147"/>
      <c r="R215" s="147"/>
      <c r="S215" s="147"/>
      <c r="T215" s="148"/>
      <c r="AT215" s="145" t="s">
        <v>179</v>
      </c>
      <c r="AU215" s="145" t="s">
        <v>78</v>
      </c>
      <c r="AV215" s="15" t="s">
        <v>175</v>
      </c>
      <c r="AW215" s="15" t="s">
        <v>30</v>
      </c>
      <c r="AX215" s="15" t="s">
        <v>76</v>
      </c>
      <c r="AY215" s="145" t="s">
        <v>168</v>
      </c>
    </row>
    <row r="216" spans="1:65" s="2" customFormat="1" ht="24.2" customHeight="1">
      <c r="A216" s="273"/>
      <c r="B216" s="276"/>
      <c r="C216" s="298" t="s">
        <v>398</v>
      </c>
      <c r="D216" s="298" t="s">
        <v>170</v>
      </c>
      <c r="E216" s="299" t="s">
        <v>3523</v>
      </c>
      <c r="F216" s="300" t="s">
        <v>3524</v>
      </c>
      <c r="G216" s="301" t="s">
        <v>263</v>
      </c>
      <c r="H216" s="302">
        <v>15</v>
      </c>
      <c r="I216" s="266"/>
      <c r="J216" s="303">
        <f>ROUND(I216*H216,2)</f>
        <v>0</v>
      </c>
      <c r="K216" s="300" t="s">
        <v>174</v>
      </c>
      <c r="L216" s="32"/>
      <c r="M216" s="126" t="s">
        <v>3</v>
      </c>
      <c r="N216" s="127" t="s">
        <v>39</v>
      </c>
      <c r="O216" s="128">
        <v>0.966</v>
      </c>
      <c r="P216" s="128">
        <f>O216*H216</f>
        <v>14.49</v>
      </c>
      <c r="Q216" s="128">
        <v>0</v>
      </c>
      <c r="R216" s="128">
        <f>Q216*H216</f>
        <v>0</v>
      </c>
      <c r="S216" s="128">
        <v>0</v>
      </c>
      <c r="T216" s="129">
        <f>S216*H216</f>
        <v>0</v>
      </c>
      <c r="U216" s="31"/>
      <c r="V216" s="31"/>
      <c r="W216" s="31"/>
      <c r="X216" s="31"/>
      <c r="Y216" s="31"/>
      <c r="Z216" s="31"/>
      <c r="AA216" s="31"/>
      <c r="AB216" s="31"/>
      <c r="AC216" s="31"/>
      <c r="AD216" s="31"/>
      <c r="AE216" s="31"/>
      <c r="AR216" s="130" t="s">
        <v>175</v>
      </c>
      <c r="AT216" s="130" t="s">
        <v>170</v>
      </c>
      <c r="AU216" s="130" t="s">
        <v>78</v>
      </c>
      <c r="AY216" s="19" t="s">
        <v>168</v>
      </c>
      <c r="BE216" s="131">
        <f>IF(N216="základní",J216,0)</f>
        <v>0</v>
      </c>
      <c r="BF216" s="131">
        <f>IF(N216="snížená",J216,0)</f>
        <v>0</v>
      </c>
      <c r="BG216" s="131">
        <f>IF(N216="zákl. přenesená",J216,0)</f>
        <v>0</v>
      </c>
      <c r="BH216" s="131">
        <f>IF(N216="sníž. přenesená",J216,0)</f>
        <v>0</v>
      </c>
      <c r="BI216" s="131">
        <f>IF(N216="nulová",J216,0)</f>
        <v>0</v>
      </c>
      <c r="BJ216" s="19" t="s">
        <v>76</v>
      </c>
      <c r="BK216" s="131">
        <f>ROUND(I216*H216,2)</f>
        <v>0</v>
      </c>
      <c r="BL216" s="19" t="s">
        <v>175</v>
      </c>
      <c r="BM216" s="130" t="s">
        <v>3525</v>
      </c>
    </row>
    <row r="217" spans="1:47" s="2" customFormat="1" ht="12">
      <c r="A217" s="273"/>
      <c r="B217" s="276"/>
      <c r="C217" s="273"/>
      <c r="D217" s="304" t="s">
        <v>177</v>
      </c>
      <c r="E217" s="273"/>
      <c r="F217" s="305" t="s">
        <v>3526</v>
      </c>
      <c r="G217" s="273"/>
      <c r="H217" s="273"/>
      <c r="I217" s="263"/>
      <c r="J217" s="273"/>
      <c r="K217" s="273"/>
      <c r="L217" s="32"/>
      <c r="M217" s="132"/>
      <c r="N217" s="133"/>
      <c r="O217" s="50"/>
      <c r="P217" s="50"/>
      <c r="Q217" s="50"/>
      <c r="R217" s="50"/>
      <c r="S217" s="50"/>
      <c r="T217" s="51"/>
      <c r="U217" s="31"/>
      <c r="V217" s="31"/>
      <c r="W217" s="31"/>
      <c r="X217" s="31"/>
      <c r="Y217" s="31"/>
      <c r="Z217" s="31"/>
      <c r="AA217" s="31"/>
      <c r="AB217" s="31"/>
      <c r="AC217" s="31"/>
      <c r="AD217" s="31"/>
      <c r="AE217" s="31"/>
      <c r="AT217" s="19" t="s">
        <v>177</v>
      </c>
      <c r="AU217" s="19" t="s">
        <v>78</v>
      </c>
    </row>
    <row r="218" spans="1:51" s="13" customFormat="1" ht="12">
      <c r="A218" s="306"/>
      <c r="B218" s="307"/>
      <c r="C218" s="306"/>
      <c r="D218" s="308" t="s">
        <v>179</v>
      </c>
      <c r="E218" s="309" t="s">
        <v>3</v>
      </c>
      <c r="F218" s="310" t="s">
        <v>3527</v>
      </c>
      <c r="G218" s="306"/>
      <c r="H218" s="309" t="s">
        <v>3</v>
      </c>
      <c r="I218" s="267"/>
      <c r="J218" s="306"/>
      <c r="K218" s="306"/>
      <c r="L218" s="134"/>
      <c r="M218" s="136"/>
      <c r="N218" s="137"/>
      <c r="O218" s="137"/>
      <c r="P218" s="137"/>
      <c r="Q218" s="137"/>
      <c r="R218" s="137"/>
      <c r="S218" s="137"/>
      <c r="T218" s="138"/>
      <c r="AT218" s="135" t="s">
        <v>179</v>
      </c>
      <c r="AU218" s="135" t="s">
        <v>78</v>
      </c>
      <c r="AV218" s="13" t="s">
        <v>76</v>
      </c>
      <c r="AW218" s="13" t="s">
        <v>30</v>
      </c>
      <c r="AX218" s="13" t="s">
        <v>68</v>
      </c>
      <c r="AY218" s="135" t="s">
        <v>168</v>
      </c>
    </row>
    <row r="219" spans="1:51" s="14" customFormat="1" ht="12">
      <c r="A219" s="311"/>
      <c r="B219" s="312"/>
      <c r="C219" s="311"/>
      <c r="D219" s="308" t="s">
        <v>179</v>
      </c>
      <c r="E219" s="313" t="s">
        <v>3</v>
      </c>
      <c r="F219" s="314" t="s">
        <v>545</v>
      </c>
      <c r="G219" s="311"/>
      <c r="H219" s="315">
        <v>15</v>
      </c>
      <c r="I219" s="268"/>
      <c r="J219" s="311"/>
      <c r="K219" s="311"/>
      <c r="L219" s="139"/>
      <c r="M219" s="141"/>
      <c r="N219" s="142"/>
      <c r="O219" s="142"/>
      <c r="P219" s="142"/>
      <c r="Q219" s="142"/>
      <c r="R219" s="142"/>
      <c r="S219" s="142"/>
      <c r="T219" s="143"/>
      <c r="AT219" s="140" t="s">
        <v>179</v>
      </c>
      <c r="AU219" s="140" t="s">
        <v>78</v>
      </c>
      <c r="AV219" s="14" t="s">
        <v>78</v>
      </c>
      <c r="AW219" s="14" t="s">
        <v>30</v>
      </c>
      <c r="AX219" s="14" t="s">
        <v>76</v>
      </c>
      <c r="AY219" s="140" t="s">
        <v>168</v>
      </c>
    </row>
    <row r="220" spans="1:65" s="2" customFormat="1" ht="16.5" customHeight="1">
      <c r="A220" s="273"/>
      <c r="B220" s="276"/>
      <c r="C220" s="326" t="s">
        <v>406</v>
      </c>
      <c r="D220" s="326" t="s">
        <v>332</v>
      </c>
      <c r="E220" s="327" t="s">
        <v>3528</v>
      </c>
      <c r="F220" s="328" t="s">
        <v>3529</v>
      </c>
      <c r="G220" s="329" t="s">
        <v>231</v>
      </c>
      <c r="H220" s="330">
        <v>20.625</v>
      </c>
      <c r="I220" s="272"/>
      <c r="J220" s="331">
        <f>ROUND(I220*H220,2)</f>
        <v>0</v>
      </c>
      <c r="K220" s="328" t="s">
        <v>174</v>
      </c>
      <c r="L220" s="154"/>
      <c r="M220" s="155" t="s">
        <v>3</v>
      </c>
      <c r="N220" s="156" t="s">
        <v>39</v>
      </c>
      <c r="O220" s="128">
        <v>0</v>
      </c>
      <c r="P220" s="128">
        <f>O220*H220</f>
        <v>0</v>
      </c>
      <c r="Q220" s="128">
        <v>1</v>
      </c>
      <c r="R220" s="128">
        <f>Q220*H220</f>
        <v>20.625</v>
      </c>
      <c r="S220" s="128">
        <v>0</v>
      </c>
      <c r="T220" s="129">
        <f>S220*H220</f>
        <v>0</v>
      </c>
      <c r="U220" s="31"/>
      <c r="V220" s="31"/>
      <c r="W220" s="31"/>
      <c r="X220" s="31"/>
      <c r="Y220" s="31"/>
      <c r="Z220" s="31"/>
      <c r="AA220" s="31"/>
      <c r="AB220" s="31"/>
      <c r="AC220" s="31"/>
      <c r="AD220" s="31"/>
      <c r="AE220" s="31"/>
      <c r="AR220" s="130" t="s">
        <v>235</v>
      </c>
      <c r="AT220" s="130" t="s">
        <v>332</v>
      </c>
      <c r="AU220" s="130" t="s">
        <v>78</v>
      </c>
      <c r="AY220" s="19" t="s">
        <v>168</v>
      </c>
      <c r="BE220" s="131">
        <f>IF(N220="základní",J220,0)</f>
        <v>0</v>
      </c>
      <c r="BF220" s="131">
        <f>IF(N220="snížená",J220,0)</f>
        <v>0</v>
      </c>
      <c r="BG220" s="131">
        <f>IF(N220="zákl. přenesená",J220,0)</f>
        <v>0</v>
      </c>
      <c r="BH220" s="131">
        <f>IF(N220="sníž. přenesená",J220,0)</f>
        <v>0</v>
      </c>
      <c r="BI220" s="131">
        <f>IF(N220="nulová",J220,0)</f>
        <v>0</v>
      </c>
      <c r="BJ220" s="19" t="s">
        <v>76</v>
      </c>
      <c r="BK220" s="131">
        <f>ROUND(I220*H220,2)</f>
        <v>0</v>
      </c>
      <c r="BL220" s="19" t="s">
        <v>175</v>
      </c>
      <c r="BM220" s="130" t="s">
        <v>3530</v>
      </c>
    </row>
    <row r="221" spans="1:51" s="14" customFormat="1" ht="12">
      <c r="A221" s="311"/>
      <c r="B221" s="312"/>
      <c r="C221" s="311"/>
      <c r="D221" s="308" t="s">
        <v>179</v>
      </c>
      <c r="E221" s="313" t="s">
        <v>3</v>
      </c>
      <c r="F221" s="314" t="s">
        <v>3531</v>
      </c>
      <c r="G221" s="311"/>
      <c r="H221" s="315">
        <v>8</v>
      </c>
      <c r="I221" s="268"/>
      <c r="J221" s="311"/>
      <c r="K221" s="311"/>
      <c r="L221" s="139"/>
      <c r="M221" s="141"/>
      <c r="N221" s="142"/>
      <c r="O221" s="142"/>
      <c r="P221" s="142"/>
      <c r="Q221" s="142"/>
      <c r="R221" s="142"/>
      <c r="S221" s="142"/>
      <c r="T221" s="143"/>
      <c r="AT221" s="140" t="s">
        <v>179</v>
      </c>
      <c r="AU221" s="140" t="s">
        <v>78</v>
      </c>
      <c r="AV221" s="14" t="s">
        <v>78</v>
      </c>
      <c r="AW221" s="14" t="s">
        <v>30</v>
      </c>
      <c r="AX221" s="14" t="s">
        <v>68</v>
      </c>
      <c r="AY221" s="140" t="s">
        <v>168</v>
      </c>
    </row>
    <row r="222" spans="1:51" s="14" customFormat="1" ht="12">
      <c r="A222" s="311"/>
      <c r="B222" s="312"/>
      <c r="C222" s="311"/>
      <c r="D222" s="308" t="s">
        <v>179</v>
      </c>
      <c r="E222" s="313" t="s">
        <v>3</v>
      </c>
      <c r="F222" s="314" t="s">
        <v>3532</v>
      </c>
      <c r="G222" s="311"/>
      <c r="H222" s="315">
        <v>4.5</v>
      </c>
      <c r="I222" s="268"/>
      <c r="J222" s="311"/>
      <c r="K222" s="311"/>
      <c r="L222" s="139"/>
      <c r="M222" s="141"/>
      <c r="N222" s="142"/>
      <c r="O222" s="142"/>
      <c r="P222" s="142"/>
      <c r="Q222" s="142"/>
      <c r="R222" s="142"/>
      <c r="S222" s="142"/>
      <c r="T222" s="143"/>
      <c r="AT222" s="140" t="s">
        <v>179</v>
      </c>
      <c r="AU222" s="140" t="s">
        <v>78</v>
      </c>
      <c r="AV222" s="14" t="s">
        <v>78</v>
      </c>
      <c r="AW222" s="14" t="s">
        <v>30</v>
      </c>
      <c r="AX222" s="14" t="s">
        <v>68</v>
      </c>
      <c r="AY222" s="140" t="s">
        <v>168</v>
      </c>
    </row>
    <row r="223" spans="1:51" s="15" customFormat="1" ht="12">
      <c r="A223" s="316"/>
      <c r="B223" s="317"/>
      <c r="C223" s="316"/>
      <c r="D223" s="308" t="s">
        <v>179</v>
      </c>
      <c r="E223" s="318" t="s">
        <v>3</v>
      </c>
      <c r="F223" s="319" t="s">
        <v>186</v>
      </c>
      <c r="G223" s="316"/>
      <c r="H223" s="320">
        <v>12.5</v>
      </c>
      <c r="I223" s="269"/>
      <c r="J223" s="316"/>
      <c r="K223" s="316"/>
      <c r="L223" s="144"/>
      <c r="M223" s="146"/>
      <c r="N223" s="147"/>
      <c r="O223" s="147"/>
      <c r="P223" s="147"/>
      <c r="Q223" s="147"/>
      <c r="R223" s="147"/>
      <c r="S223" s="147"/>
      <c r="T223" s="148"/>
      <c r="AT223" s="145" t="s">
        <v>179</v>
      </c>
      <c r="AU223" s="145" t="s">
        <v>78</v>
      </c>
      <c r="AV223" s="15" t="s">
        <v>175</v>
      </c>
      <c r="AW223" s="15" t="s">
        <v>30</v>
      </c>
      <c r="AX223" s="15" t="s">
        <v>76</v>
      </c>
      <c r="AY223" s="145" t="s">
        <v>168</v>
      </c>
    </row>
    <row r="224" spans="1:51" s="14" customFormat="1" ht="12">
      <c r="A224" s="311"/>
      <c r="B224" s="312"/>
      <c r="C224" s="311"/>
      <c r="D224" s="308" t="s">
        <v>179</v>
      </c>
      <c r="E224" s="311"/>
      <c r="F224" s="314" t="s">
        <v>3533</v>
      </c>
      <c r="G224" s="311"/>
      <c r="H224" s="315">
        <v>20.625</v>
      </c>
      <c r="I224" s="268"/>
      <c r="J224" s="311"/>
      <c r="K224" s="311"/>
      <c r="L224" s="139"/>
      <c r="M224" s="141"/>
      <c r="N224" s="142"/>
      <c r="O224" s="142"/>
      <c r="P224" s="142"/>
      <c r="Q224" s="142"/>
      <c r="R224" s="142"/>
      <c r="S224" s="142"/>
      <c r="T224" s="143"/>
      <c r="AT224" s="140" t="s">
        <v>179</v>
      </c>
      <c r="AU224" s="140" t="s">
        <v>78</v>
      </c>
      <c r="AV224" s="14" t="s">
        <v>78</v>
      </c>
      <c r="AW224" s="14" t="s">
        <v>4</v>
      </c>
      <c r="AX224" s="14" t="s">
        <v>76</v>
      </c>
      <c r="AY224" s="140" t="s">
        <v>168</v>
      </c>
    </row>
    <row r="225" spans="1:65" s="2" customFormat="1" ht="16.5" customHeight="1">
      <c r="A225" s="273"/>
      <c r="B225" s="276"/>
      <c r="C225" s="298" t="s">
        <v>412</v>
      </c>
      <c r="D225" s="298" t="s">
        <v>170</v>
      </c>
      <c r="E225" s="299" t="s">
        <v>3534</v>
      </c>
      <c r="F225" s="300" t="s">
        <v>3535</v>
      </c>
      <c r="G225" s="301" t="s">
        <v>263</v>
      </c>
      <c r="H225" s="302">
        <v>55</v>
      </c>
      <c r="I225" s="266"/>
      <c r="J225" s="303">
        <f>ROUND(I225*H225,2)</f>
        <v>0</v>
      </c>
      <c r="K225" s="300" t="s">
        <v>174</v>
      </c>
      <c r="L225" s="32"/>
      <c r="M225" s="126" t="s">
        <v>3</v>
      </c>
      <c r="N225" s="127" t="s">
        <v>39</v>
      </c>
      <c r="O225" s="128">
        <v>0.015</v>
      </c>
      <c r="P225" s="128">
        <f>O225*H225</f>
        <v>0.825</v>
      </c>
      <c r="Q225" s="128">
        <v>0</v>
      </c>
      <c r="R225" s="128">
        <f>Q225*H225</f>
        <v>0</v>
      </c>
      <c r="S225" s="128">
        <v>0</v>
      </c>
      <c r="T225" s="129">
        <f>S225*H225</f>
        <v>0</v>
      </c>
      <c r="U225" s="31"/>
      <c r="V225" s="31"/>
      <c r="W225" s="31"/>
      <c r="X225" s="31"/>
      <c r="Y225" s="31"/>
      <c r="Z225" s="31"/>
      <c r="AA225" s="31"/>
      <c r="AB225" s="31"/>
      <c r="AC225" s="31"/>
      <c r="AD225" s="31"/>
      <c r="AE225" s="31"/>
      <c r="AR225" s="130" t="s">
        <v>175</v>
      </c>
      <c r="AT225" s="130" t="s">
        <v>170</v>
      </c>
      <c r="AU225" s="130" t="s">
        <v>78</v>
      </c>
      <c r="AY225" s="19" t="s">
        <v>168</v>
      </c>
      <c r="BE225" s="131">
        <f>IF(N225="základní",J225,0)</f>
        <v>0</v>
      </c>
      <c r="BF225" s="131">
        <f>IF(N225="snížená",J225,0)</f>
        <v>0</v>
      </c>
      <c r="BG225" s="131">
        <f>IF(N225="zákl. přenesená",J225,0)</f>
        <v>0</v>
      </c>
      <c r="BH225" s="131">
        <f>IF(N225="sníž. přenesená",J225,0)</f>
        <v>0</v>
      </c>
      <c r="BI225" s="131">
        <f>IF(N225="nulová",J225,0)</f>
        <v>0</v>
      </c>
      <c r="BJ225" s="19" t="s">
        <v>76</v>
      </c>
      <c r="BK225" s="131">
        <f>ROUND(I225*H225,2)</f>
        <v>0</v>
      </c>
      <c r="BL225" s="19" t="s">
        <v>175</v>
      </c>
      <c r="BM225" s="130" t="s">
        <v>3536</v>
      </c>
    </row>
    <row r="226" spans="1:47" s="2" customFormat="1" ht="12">
      <c r="A226" s="273"/>
      <c r="B226" s="276"/>
      <c r="C226" s="273"/>
      <c r="D226" s="304" t="s">
        <v>177</v>
      </c>
      <c r="E226" s="273"/>
      <c r="F226" s="305" t="s">
        <v>3537</v>
      </c>
      <c r="G226" s="273"/>
      <c r="H226" s="273"/>
      <c r="I226" s="263"/>
      <c r="J226" s="273"/>
      <c r="K226" s="273"/>
      <c r="L226" s="32"/>
      <c r="M226" s="132"/>
      <c r="N226" s="133"/>
      <c r="O226" s="50"/>
      <c r="P226" s="50"/>
      <c r="Q226" s="50"/>
      <c r="R226" s="50"/>
      <c r="S226" s="50"/>
      <c r="T226" s="51"/>
      <c r="U226" s="31"/>
      <c r="V226" s="31"/>
      <c r="W226" s="31"/>
      <c r="X226" s="31"/>
      <c r="Y226" s="31"/>
      <c r="Z226" s="31"/>
      <c r="AA226" s="31"/>
      <c r="AB226" s="31"/>
      <c r="AC226" s="31"/>
      <c r="AD226" s="31"/>
      <c r="AE226" s="31"/>
      <c r="AT226" s="19" t="s">
        <v>177</v>
      </c>
      <c r="AU226" s="19" t="s">
        <v>78</v>
      </c>
    </row>
    <row r="227" spans="1:65" s="2" customFormat="1" ht="16.5" customHeight="1">
      <c r="A227" s="273"/>
      <c r="B227" s="276"/>
      <c r="C227" s="298" t="s">
        <v>419</v>
      </c>
      <c r="D227" s="298" t="s">
        <v>170</v>
      </c>
      <c r="E227" s="299" t="s">
        <v>3538</v>
      </c>
      <c r="F227" s="300" t="s">
        <v>3539</v>
      </c>
      <c r="G227" s="301" t="s">
        <v>263</v>
      </c>
      <c r="H227" s="302">
        <v>55</v>
      </c>
      <c r="I227" s="266"/>
      <c r="J227" s="303">
        <f>ROUND(I227*H227,2)</f>
        <v>0</v>
      </c>
      <c r="K227" s="300" t="s">
        <v>174</v>
      </c>
      <c r="L227" s="32"/>
      <c r="M227" s="126" t="s">
        <v>3</v>
      </c>
      <c r="N227" s="127" t="s">
        <v>39</v>
      </c>
      <c r="O227" s="128">
        <v>0.001</v>
      </c>
      <c r="P227" s="128">
        <f>O227*H227</f>
        <v>0.055</v>
      </c>
      <c r="Q227" s="128">
        <v>0</v>
      </c>
      <c r="R227" s="128">
        <f>Q227*H227</f>
        <v>0</v>
      </c>
      <c r="S227" s="128">
        <v>0</v>
      </c>
      <c r="T227" s="129">
        <f>S227*H227</f>
        <v>0</v>
      </c>
      <c r="U227" s="31"/>
      <c r="V227" s="31"/>
      <c r="W227" s="31"/>
      <c r="X227" s="31"/>
      <c r="Y227" s="31"/>
      <c r="Z227" s="31"/>
      <c r="AA227" s="31"/>
      <c r="AB227" s="31"/>
      <c r="AC227" s="31"/>
      <c r="AD227" s="31"/>
      <c r="AE227" s="31"/>
      <c r="AR227" s="130" t="s">
        <v>175</v>
      </c>
      <c r="AT227" s="130" t="s">
        <v>170</v>
      </c>
      <c r="AU227" s="130" t="s">
        <v>78</v>
      </c>
      <c r="AY227" s="19" t="s">
        <v>168</v>
      </c>
      <c r="BE227" s="131">
        <f>IF(N227="základní",J227,0)</f>
        <v>0</v>
      </c>
      <c r="BF227" s="131">
        <f>IF(N227="snížená",J227,0)</f>
        <v>0</v>
      </c>
      <c r="BG227" s="131">
        <f>IF(N227="zákl. přenesená",J227,0)</f>
        <v>0</v>
      </c>
      <c r="BH227" s="131">
        <f>IF(N227="sníž. přenesená",J227,0)</f>
        <v>0</v>
      </c>
      <c r="BI227" s="131">
        <f>IF(N227="nulová",J227,0)</f>
        <v>0</v>
      </c>
      <c r="BJ227" s="19" t="s">
        <v>76</v>
      </c>
      <c r="BK227" s="131">
        <f>ROUND(I227*H227,2)</f>
        <v>0</v>
      </c>
      <c r="BL227" s="19" t="s">
        <v>175</v>
      </c>
      <c r="BM227" s="130" t="s">
        <v>3540</v>
      </c>
    </row>
    <row r="228" spans="1:47" s="2" customFormat="1" ht="12">
      <c r="A228" s="273"/>
      <c r="B228" s="276"/>
      <c r="C228" s="273"/>
      <c r="D228" s="304" t="s">
        <v>177</v>
      </c>
      <c r="E228" s="273"/>
      <c r="F228" s="305" t="s">
        <v>3541</v>
      </c>
      <c r="G228" s="273"/>
      <c r="H228" s="273"/>
      <c r="I228" s="263"/>
      <c r="J228" s="273"/>
      <c r="K228" s="273"/>
      <c r="L228" s="32"/>
      <c r="M228" s="132"/>
      <c r="N228" s="133"/>
      <c r="O228" s="50"/>
      <c r="P228" s="50"/>
      <c r="Q228" s="50"/>
      <c r="R228" s="50"/>
      <c r="S228" s="50"/>
      <c r="T228" s="51"/>
      <c r="U228" s="31"/>
      <c r="V228" s="31"/>
      <c r="W228" s="31"/>
      <c r="X228" s="31"/>
      <c r="Y228" s="31"/>
      <c r="Z228" s="31"/>
      <c r="AA228" s="31"/>
      <c r="AB228" s="31"/>
      <c r="AC228" s="31"/>
      <c r="AD228" s="31"/>
      <c r="AE228" s="31"/>
      <c r="AT228" s="19" t="s">
        <v>177</v>
      </c>
      <c r="AU228" s="19" t="s">
        <v>78</v>
      </c>
    </row>
    <row r="229" spans="1:65" s="2" customFormat="1" ht="24.2" customHeight="1">
      <c r="A229" s="273"/>
      <c r="B229" s="276"/>
      <c r="C229" s="298" t="s">
        <v>424</v>
      </c>
      <c r="D229" s="298" t="s">
        <v>170</v>
      </c>
      <c r="E229" s="299" t="s">
        <v>3542</v>
      </c>
      <c r="F229" s="300" t="s">
        <v>3543</v>
      </c>
      <c r="G229" s="301" t="s">
        <v>263</v>
      </c>
      <c r="H229" s="302">
        <v>55</v>
      </c>
      <c r="I229" s="266"/>
      <c r="J229" s="303">
        <f>ROUND(I229*H229,2)</f>
        <v>0</v>
      </c>
      <c r="K229" s="300" t="s">
        <v>174</v>
      </c>
      <c r="L229" s="32"/>
      <c r="M229" s="126" t="s">
        <v>3</v>
      </c>
      <c r="N229" s="127" t="s">
        <v>39</v>
      </c>
      <c r="O229" s="128">
        <v>0.058</v>
      </c>
      <c r="P229" s="128">
        <f>O229*H229</f>
        <v>3.19</v>
      </c>
      <c r="Q229" s="128">
        <v>0</v>
      </c>
      <c r="R229" s="128">
        <f>Q229*H229</f>
        <v>0</v>
      </c>
      <c r="S229" s="128">
        <v>0</v>
      </c>
      <c r="T229" s="129">
        <f>S229*H229</f>
        <v>0</v>
      </c>
      <c r="U229" s="31"/>
      <c r="V229" s="31"/>
      <c r="W229" s="31"/>
      <c r="X229" s="31"/>
      <c r="Y229" s="31"/>
      <c r="Z229" s="31"/>
      <c r="AA229" s="31"/>
      <c r="AB229" s="31"/>
      <c r="AC229" s="31"/>
      <c r="AD229" s="31"/>
      <c r="AE229" s="31"/>
      <c r="AR229" s="130" t="s">
        <v>175</v>
      </c>
      <c r="AT229" s="130" t="s">
        <v>170</v>
      </c>
      <c r="AU229" s="130" t="s">
        <v>78</v>
      </c>
      <c r="AY229" s="19" t="s">
        <v>168</v>
      </c>
      <c r="BE229" s="131">
        <f>IF(N229="základní",J229,0)</f>
        <v>0</v>
      </c>
      <c r="BF229" s="131">
        <f>IF(N229="snížená",J229,0)</f>
        <v>0</v>
      </c>
      <c r="BG229" s="131">
        <f>IF(N229="zákl. přenesená",J229,0)</f>
        <v>0</v>
      </c>
      <c r="BH229" s="131">
        <f>IF(N229="sníž. přenesená",J229,0)</f>
        <v>0</v>
      </c>
      <c r="BI229" s="131">
        <f>IF(N229="nulová",J229,0)</f>
        <v>0</v>
      </c>
      <c r="BJ229" s="19" t="s">
        <v>76</v>
      </c>
      <c r="BK229" s="131">
        <f>ROUND(I229*H229,2)</f>
        <v>0</v>
      </c>
      <c r="BL229" s="19" t="s">
        <v>175</v>
      </c>
      <c r="BM229" s="130" t="s">
        <v>3544</v>
      </c>
    </row>
    <row r="230" spans="1:47" s="2" customFormat="1" ht="12">
      <c r="A230" s="273"/>
      <c r="B230" s="276"/>
      <c r="C230" s="273"/>
      <c r="D230" s="304" t="s">
        <v>177</v>
      </c>
      <c r="E230" s="273"/>
      <c r="F230" s="305" t="s">
        <v>3545</v>
      </c>
      <c r="G230" s="273"/>
      <c r="H230" s="273"/>
      <c r="I230" s="263"/>
      <c r="J230" s="273"/>
      <c r="K230" s="273"/>
      <c r="L230" s="32"/>
      <c r="M230" s="132"/>
      <c r="N230" s="133"/>
      <c r="O230" s="50"/>
      <c r="P230" s="50"/>
      <c r="Q230" s="50"/>
      <c r="R230" s="50"/>
      <c r="S230" s="50"/>
      <c r="T230" s="51"/>
      <c r="U230" s="31"/>
      <c r="V230" s="31"/>
      <c r="W230" s="31"/>
      <c r="X230" s="31"/>
      <c r="Y230" s="31"/>
      <c r="Z230" s="31"/>
      <c r="AA230" s="31"/>
      <c r="AB230" s="31"/>
      <c r="AC230" s="31"/>
      <c r="AD230" s="31"/>
      <c r="AE230" s="31"/>
      <c r="AT230" s="19" t="s">
        <v>177</v>
      </c>
      <c r="AU230" s="19" t="s">
        <v>78</v>
      </c>
    </row>
    <row r="231" spans="1:51" s="13" customFormat="1" ht="12">
      <c r="A231" s="306"/>
      <c r="B231" s="307"/>
      <c r="C231" s="306"/>
      <c r="D231" s="308" t="s">
        <v>179</v>
      </c>
      <c r="E231" s="309" t="s">
        <v>3</v>
      </c>
      <c r="F231" s="310" t="s">
        <v>3514</v>
      </c>
      <c r="G231" s="306"/>
      <c r="H231" s="309" t="s">
        <v>3</v>
      </c>
      <c r="I231" s="267"/>
      <c r="J231" s="306"/>
      <c r="K231" s="306"/>
      <c r="L231" s="134"/>
      <c r="M231" s="136"/>
      <c r="N231" s="137"/>
      <c r="O231" s="137"/>
      <c r="P231" s="137"/>
      <c r="Q231" s="137"/>
      <c r="R231" s="137"/>
      <c r="S231" s="137"/>
      <c r="T231" s="138"/>
      <c r="AT231" s="135" t="s">
        <v>179</v>
      </c>
      <c r="AU231" s="135" t="s">
        <v>78</v>
      </c>
      <c r="AV231" s="13" t="s">
        <v>76</v>
      </c>
      <c r="AW231" s="13" t="s">
        <v>30</v>
      </c>
      <c r="AX231" s="13" t="s">
        <v>68</v>
      </c>
      <c r="AY231" s="135" t="s">
        <v>168</v>
      </c>
    </row>
    <row r="232" spans="1:51" s="14" customFormat="1" ht="12">
      <c r="A232" s="311"/>
      <c r="B232" s="312"/>
      <c r="C232" s="311"/>
      <c r="D232" s="308" t="s">
        <v>179</v>
      </c>
      <c r="E232" s="313" t="s">
        <v>3</v>
      </c>
      <c r="F232" s="314" t="s">
        <v>3515</v>
      </c>
      <c r="G232" s="311"/>
      <c r="H232" s="315">
        <v>40</v>
      </c>
      <c r="I232" s="268"/>
      <c r="J232" s="311"/>
      <c r="K232" s="311"/>
      <c r="L232" s="139"/>
      <c r="M232" s="141"/>
      <c r="N232" s="142"/>
      <c r="O232" s="142"/>
      <c r="P232" s="142"/>
      <c r="Q232" s="142"/>
      <c r="R232" s="142"/>
      <c r="S232" s="142"/>
      <c r="T232" s="143"/>
      <c r="AT232" s="140" t="s">
        <v>179</v>
      </c>
      <c r="AU232" s="140" t="s">
        <v>78</v>
      </c>
      <c r="AV232" s="14" t="s">
        <v>78</v>
      </c>
      <c r="AW232" s="14" t="s">
        <v>30</v>
      </c>
      <c r="AX232" s="14" t="s">
        <v>68</v>
      </c>
      <c r="AY232" s="140" t="s">
        <v>168</v>
      </c>
    </row>
    <row r="233" spans="1:51" s="13" customFormat="1" ht="12">
      <c r="A233" s="306"/>
      <c r="B233" s="307"/>
      <c r="C233" s="306"/>
      <c r="D233" s="308" t="s">
        <v>179</v>
      </c>
      <c r="E233" s="309" t="s">
        <v>3</v>
      </c>
      <c r="F233" s="310" t="s">
        <v>3516</v>
      </c>
      <c r="G233" s="306"/>
      <c r="H233" s="309" t="s">
        <v>3</v>
      </c>
      <c r="I233" s="267"/>
      <c r="J233" s="306"/>
      <c r="K233" s="306"/>
      <c r="L233" s="134"/>
      <c r="M233" s="136"/>
      <c r="N233" s="137"/>
      <c r="O233" s="137"/>
      <c r="P233" s="137"/>
      <c r="Q233" s="137"/>
      <c r="R233" s="137"/>
      <c r="S233" s="137"/>
      <c r="T233" s="138"/>
      <c r="AT233" s="135" t="s">
        <v>179</v>
      </c>
      <c r="AU233" s="135" t="s">
        <v>78</v>
      </c>
      <c r="AV233" s="13" t="s">
        <v>76</v>
      </c>
      <c r="AW233" s="13" t="s">
        <v>30</v>
      </c>
      <c r="AX233" s="13" t="s">
        <v>68</v>
      </c>
      <c r="AY233" s="135" t="s">
        <v>168</v>
      </c>
    </row>
    <row r="234" spans="1:51" s="14" customFormat="1" ht="12">
      <c r="A234" s="311"/>
      <c r="B234" s="312"/>
      <c r="C234" s="311"/>
      <c r="D234" s="308" t="s">
        <v>179</v>
      </c>
      <c r="E234" s="313" t="s">
        <v>3</v>
      </c>
      <c r="F234" s="314" t="s">
        <v>545</v>
      </c>
      <c r="G234" s="311"/>
      <c r="H234" s="315">
        <v>15</v>
      </c>
      <c r="I234" s="268"/>
      <c r="J234" s="311"/>
      <c r="K234" s="311"/>
      <c r="L234" s="139"/>
      <c r="M234" s="141"/>
      <c r="N234" s="142"/>
      <c r="O234" s="142"/>
      <c r="P234" s="142"/>
      <c r="Q234" s="142"/>
      <c r="R234" s="142"/>
      <c r="S234" s="142"/>
      <c r="T234" s="143"/>
      <c r="AT234" s="140" t="s">
        <v>179</v>
      </c>
      <c r="AU234" s="140" t="s">
        <v>78</v>
      </c>
      <c r="AV234" s="14" t="s">
        <v>78</v>
      </c>
      <c r="AW234" s="14" t="s">
        <v>30</v>
      </c>
      <c r="AX234" s="14" t="s">
        <v>68</v>
      </c>
      <c r="AY234" s="140" t="s">
        <v>168</v>
      </c>
    </row>
    <row r="235" spans="1:51" s="15" customFormat="1" ht="12">
      <c r="A235" s="316"/>
      <c r="B235" s="317"/>
      <c r="C235" s="316"/>
      <c r="D235" s="308" t="s">
        <v>179</v>
      </c>
      <c r="E235" s="318" t="s">
        <v>3</v>
      </c>
      <c r="F235" s="319" t="s">
        <v>186</v>
      </c>
      <c r="G235" s="316"/>
      <c r="H235" s="320">
        <v>55</v>
      </c>
      <c r="I235" s="269"/>
      <c r="J235" s="316"/>
      <c r="K235" s="316"/>
      <c r="L235" s="144"/>
      <c r="M235" s="146"/>
      <c r="N235" s="147"/>
      <c r="O235" s="147"/>
      <c r="P235" s="147"/>
      <c r="Q235" s="147"/>
      <c r="R235" s="147"/>
      <c r="S235" s="147"/>
      <c r="T235" s="148"/>
      <c r="AT235" s="145" t="s">
        <v>179</v>
      </c>
      <c r="AU235" s="145" t="s">
        <v>78</v>
      </c>
      <c r="AV235" s="15" t="s">
        <v>175</v>
      </c>
      <c r="AW235" s="15" t="s">
        <v>30</v>
      </c>
      <c r="AX235" s="15" t="s">
        <v>76</v>
      </c>
      <c r="AY235" s="145" t="s">
        <v>168</v>
      </c>
    </row>
    <row r="236" spans="1:65" s="2" customFormat="1" ht="16.5" customHeight="1">
      <c r="A236" s="273"/>
      <c r="B236" s="276"/>
      <c r="C236" s="326" t="s">
        <v>433</v>
      </c>
      <c r="D236" s="326" t="s">
        <v>332</v>
      </c>
      <c r="E236" s="327" t="s">
        <v>3546</v>
      </c>
      <c r="F236" s="328" t="s">
        <v>3547</v>
      </c>
      <c r="G236" s="329" t="s">
        <v>1762</v>
      </c>
      <c r="H236" s="330">
        <v>1.1</v>
      </c>
      <c r="I236" s="272"/>
      <c r="J236" s="331">
        <f>ROUND(I236*H236,2)</f>
        <v>0</v>
      </c>
      <c r="K236" s="328" t="s">
        <v>174</v>
      </c>
      <c r="L236" s="154"/>
      <c r="M236" s="155" t="s">
        <v>3</v>
      </c>
      <c r="N236" s="156" t="s">
        <v>39</v>
      </c>
      <c r="O236" s="128">
        <v>0</v>
      </c>
      <c r="P236" s="128">
        <f>O236*H236</f>
        <v>0</v>
      </c>
      <c r="Q236" s="128">
        <v>0.001</v>
      </c>
      <c r="R236" s="128">
        <f>Q236*H236</f>
        <v>0.0011</v>
      </c>
      <c r="S236" s="128">
        <v>0</v>
      </c>
      <c r="T236" s="129">
        <f>S236*H236</f>
        <v>0</v>
      </c>
      <c r="U236" s="31"/>
      <c r="V236" s="31"/>
      <c r="W236" s="31"/>
      <c r="X236" s="31"/>
      <c r="Y236" s="31"/>
      <c r="Z236" s="31"/>
      <c r="AA236" s="31"/>
      <c r="AB236" s="31"/>
      <c r="AC236" s="31"/>
      <c r="AD236" s="31"/>
      <c r="AE236" s="31"/>
      <c r="AR236" s="130" t="s">
        <v>235</v>
      </c>
      <c r="AT236" s="130" t="s">
        <v>332</v>
      </c>
      <c r="AU236" s="130" t="s">
        <v>78</v>
      </c>
      <c r="AY236" s="19" t="s">
        <v>168</v>
      </c>
      <c r="BE236" s="131">
        <f>IF(N236="základní",J236,0)</f>
        <v>0</v>
      </c>
      <c r="BF236" s="131">
        <f>IF(N236="snížená",J236,0)</f>
        <v>0</v>
      </c>
      <c r="BG236" s="131">
        <f>IF(N236="zákl. přenesená",J236,0)</f>
        <v>0</v>
      </c>
      <c r="BH236" s="131">
        <f>IF(N236="sníž. přenesená",J236,0)</f>
        <v>0</v>
      </c>
      <c r="BI236" s="131">
        <f>IF(N236="nulová",J236,0)</f>
        <v>0</v>
      </c>
      <c r="BJ236" s="19" t="s">
        <v>76</v>
      </c>
      <c r="BK236" s="131">
        <f>ROUND(I236*H236,2)</f>
        <v>0</v>
      </c>
      <c r="BL236" s="19" t="s">
        <v>175</v>
      </c>
      <c r="BM236" s="130" t="s">
        <v>3548</v>
      </c>
    </row>
    <row r="237" spans="1:51" s="14" customFormat="1" ht="12">
      <c r="A237" s="311"/>
      <c r="B237" s="312"/>
      <c r="C237" s="311"/>
      <c r="D237" s="308" t="s">
        <v>179</v>
      </c>
      <c r="E237" s="311"/>
      <c r="F237" s="314" t="s">
        <v>3549</v>
      </c>
      <c r="G237" s="311"/>
      <c r="H237" s="315">
        <v>1.1</v>
      </c>
      <c r="I237" s="268"/>
      <c r="J237" s="311"/>
      <c r="K237" s="311"/>
      <c r="L237" s="139"/>
      <c r="M237" s="141"/>
      <c r="N237" s="142"/>
      <c r="O237" s="142"/>
      <c r="P237" s="142"/>
      <c r="Q237" s="142"/>
      <c r="R237" s="142"/>
      <c r="S237" s="142"/>
      <c r="T237" s="143"/>
      <c r="AT237" s="140" t="s">
        <v>179</v>
      </c>
      <c r="AU237" s="140" t="s">
        <v>78</v>
      </c>
      <c r="AV237" s="14" t="s">
        <v>78</v>
      </c>
      <c r="AW237" s="14" t="s">
        <v>4</v>
      </c>
      <c r="AX237" s="14" t="s">
        <v>76</v>
      </c>
      <c r="AY237" s="140" t="s">
        <v>168</v>
      </c>
    </row>
    <row r="238" spans="1:63" s="12" customFormat="1" ht="22.9" customHeight="1">
      <c r="A238" s="291"/>
      <c r="B238" s="292"/>
      <c r="C238" s="291"/>
      <c r="D238" s="293" t="s">
        <v>67</v>
      </c>
      <c r="E238" s="296" t="s">
        <v>78</v>
      </c>
      <c r="F238" s="296" t="s">
        <v>245</v>
      </c>
      <c r="G238" s="291"/>
      <c r="H238" s="291"/>
      <c r="I238" s="271"/>
      <c r="J238" s="297">
        <f>BK238</f>
        <v>0</v>
      </c>
      <c r="K238" s="291"/>
      <c r="L238" s="118"/>
      <c r="M238" s="120"/>
      <c r="N238" s="121"/>
      <c r="O238" s="121"/>
      <c r="P238" s="122">
        <f>SUM(P239:P280)</f>
        <v>52.211106</v>
      </c>
      <c r="Q238" s="121"/>
      <c r="R238" s="122">
        <f>SUM(R239:R280)</f>
        <v>33.19747904</v>
      </c>
      <c r="S238" s="121"/>
      <c r="T238" s="123">
        <f>SUM(T239:T280)</f>
        <v>0</v>
      </c>
      <c r="AR238" s="119" t="s">
        <v>76</v>
      </c>
      <c r="AT238" s="124" t="s">
        <v>67</v>
      </c>
      <c r="AU238" s="124" t="s">
        <v>76</v>
      </c>
      <c r="AY238" s="119" t="s">
        <v>168</v>
      </c>
      <c r="BK238" s="125">
        <f>SUM(BK239:BK280)</f>
        <v>0</v>
      </c>
    </row>
    <row r="239" spans="1:65" s="2" customFormat="1" ht="24.2" customHeight="1">
      <c r="A239" s="273"/>
      <c r="B239" s="276"/>
      <c r="C239" s="298" t="s">
        <v>440</v>
      </c>
      <c r="D239" s="298" t="s">
        <v>170</v>
      </c>
      <c r="E239" s="299" t="s">
        <v>2135</v>
      </c>
      <c r="F239" s="300" t="s">
        <v>2136</v>
      </c>
      <c r="G239" s="301" t="s">
        <v>173</v>
      </c>
      <c r="H239" s="302">
        <v>2</v>
      </c>
      <c r="I239" s="266"/>
      <c r="J239" s="303">
        <f>ROUND(I239*H239,2)</f>
        <v>0</v>
      </c>
      <c r="K239" s="300" t="s">
        <v>174</v>
      </c>
      <c r="L239" s="32"/>
      <c r="M239" s="126" t="s">
        <v>3</v>
      </c>
      <c r="N239" s="127" t="s">
        <v>39</v>
      </c>
      <c r="O239" s="128">
        <v>0.92</v>
      </c>
      <c r="P239" s="128">
        <f>O239*H239</f>
        <v>1.84</v>
      </c>
      <c r="Q239" s="128">
        <v>1.63</v>
      </c>
      <c r="R239" s="128">
        <f>Q239*H239</f>
        <v>3.26</v>
      </c>
      <c r="S239" s="128">
        <v>0</v>
      </c>
      <c r="T239" s="129">
        <f>S239*H239</f>
        <v>0</v>
      </c>
      <c r="U239" s="31"/>
      <c r="V239" s="31"/>
      <c r="W239" s="31"/>
      <c r="X239" s="31"/>
      <c r="Y239" s="31"/>
      <c r="Z239" s="31"/>
      <c r="AA239" s="31"/>
      <c r="AB239" s="31"/>
      <c r="AC239" s="31"/>
      <c r="AD239" s="31"/>
      <c r="AE239" s="31"/>
      <c r="AR239" s="130" t="s">
        <v>175</v>
      </c>
      <c r="AT239" s="130" t="s">
        <v>170</v>
      </c>
      <c r="AU239" s="130" t="s">
        <v>78</v>
      </c>
      <c r="AY239" s="19" t="s">
        <v>168</v>
      </c>
      <c r="BE239" s="131">
        <f>IF(N239="základní",J239,0)</f>
        <v>0</v>
      </c>
      <c r="BF239" s="131">
        <f>IF(N239="snížená",J239,0)</f>
        <v>0</v>
      </c>
      <c r="BG239" s="131">
        <f>IF(N239="zákl. přenesená",J239,0)</f>
        <v>0</v>
      </c>
      <c r="BH239" s="131">
        <f>IF(N239="sníž. přenesená",J239,0)</f>
        <v>0</v>
      </c>
      <c r="BI239" s="131">
        <f>IF(N239="nulová",J239,0)</f>
        <v>0</v>
      </c>
      <c r="BJ239" s="19" t="s">
        <v>76</v>
      </c>
      <c r="BK239" s="131">
        <f>ROUND(I239*H239,2)</f>
        <v>0</v>
      </c>
      <c r="BL239" s="19" t="s">
        <v>175</v>
      </c>
      <c r="BM239" s="130" t="s">
        <v>3550</v>
      </c>
    </row>
    <row r="240" spans="1:47" s="2" customFormat="1" ht="12">
      <c r="A240" s="273"/>
      <c r="B240" s="276"/>
      <c r="C240" s="273"/>
      <c r="D240" s="304" t="s">
        <v>177</v>
      </c>
      <c r="E240" s="273"/>
      <c r="F240" s="305" t="s">
        <v>2138</v>
      </c>
      <c r="G240" s="273"/>
      <c r="H240" s="273"/>
      <c r="I240" s="263"/>
      <c r="J240" s="273"/>
      <c r="K240" s="273"/>
      <c r="L240" s="32"/>
      <c r="M240" s="132"/>
      <c r="N240" s="133"/>
      <c r="O240" s="50"/>
      <c r="P240" s="50"/>
      <c r="Q240" s="50"/>
      <c r="R240" s="50"/>
      <c r="S240" s="50"/>
      <c r="T240" s="51"/>
      <c r="U240" s="31"/>
      <c r="V240" s="31"/>
      <c r="W240" s="31"/>
      <c r="X240" s="31"/>
      <c r="Y240" s="31"/>
      <c r="Z240" s="31"/>
      <c r="AA240" s="31"/>
      <c r="AB240" s="31"/>
      <c r="AC240" s="31"/>
      <c r="AD240" s="31"/>
      <c r="AE240" s="31"/>
      <c r="AT240" s="19" t="s">
        <v>177</v>
      </c>
      <c r="AU240" s="19" t="s">
        <v>78</v>
      </c>
    </row>
    <row r="241" spans="1:51" s="13" customFormat="1" ht="12">
      <c r="A241" s="306"/>
      <c r="B241" s="307"/>
      <c r="C241" s="306"/>
      <c r="D241" s="308" t="s">
        <v>179</v>
      </c>
      <c r="E241" s="309" t="s">
        <v>3</v>
      </c>
      <c r="F241" s="310" t="s">
        <v>3551</v>
      </c>
      <c r="G241" s="306"/>
      <c r="H241" s="309" t="s">
        <v>3</v>
      </c>
      <c r="I241" s="267"/>
      <c r="J241" s="306"/>
      <c r="K241" s="306"/>
      <c r="L241" s="134"/>
      <c r="M241" s="136"/>
      <c r="N241" s="137"/>
      <c r="O241" s="137"/>
      <c r="P241" s="137"/>
      <c r="Q241" s="137"/>
      <c r="R241" s="137"/>
      <c r="S241" s="137"/>
      <c r="T241" s="138"/>
      <c r="AT241" s="135" t="s">
        <v>179</v>
      </c>
      <c r="AU241" s="135" t="s">
        <v>78</v>
      </c>
      <c r="AV241" s="13" t="s">
        <v>76</v>
      </c>
      <c r="AW241" s="13" t="s">
        <v>30</v>
      </c>
      <c r="AX241" s="13" t="s">
        <v>68</v>
      </c>
      <c r="AY241" s="135" t="s">
        <v>168</v>
      </c>
    </row>
    <row r="242" spans="1:51" s="13" customFormat="1" ht="12">
      <c r="A242" s="306"/>
      <c r="B242" s="307"/>
      <c r="C242" s="306"/>
      <c r="D242" s="308" t="s">
        <v>179</v>
      </c>
      <c r="E242" s="309" t="s">
        <v>3</v>
      </c>
      <c r="F242" s="310" t="s">
        <v>3552</v>
      </c>
      <c r="G242" s="306"/>
      <c r="H242" s="309" t="s">
        <v>3</v>
      </c>
      <c r="I242" s="267"/>
      <c r="J242" s="306"/>
      <c r="K242" s="306"/>
      <c r="L242" s="134"/>
      <c r="M242" s="136"/>
      <c r="N242" s="137"/>
      <c r="O242" s="137"/>
      <c r="P242" s="137"/>
      <c r="Q242" s="137"/>
      <c r="R242" s="137"/>
      <c r="S242" s="137"/>
      <c r="T242" s="138"/>
      <c r="AT242" s="135" t="s">
        <v>179</v>
      </c>
      <c r="AU242" s="135" t="s">
        <v>78</v>
      </c>
      <c r="AV242" s="13" t="s">
        <v>76</v>
      </c>
      <c r="AW242" s="13" t="s">
        <v>30</v>
      </c>
      <c r="AX242" s="13" t="s">
        <v>68</v>
      </c>
      <c r="AY242" s="135" t="s">
        <v>168</v>
      </c>
    </row>
    <row r="243" spans="1:51" s="14" customFormat="1" ht="12">
      <c r="A243" s="311"/>
      <c r="B243" s="312"/>
      <c r="C243" s="311"/>
      <c r="D243" s="308" t="s">
        <v>179</v>
      </c>
      <c r="E243" s="313" t="s">
        <v>3</v>
      </c>
      <c r="F243" s="314" t="s">
        <v>3553</v>
      </c>
      <c r="G243" s="311"/>
      <c r="H243" s="315">
        <v>2</v>
      </c>
      <c r="I243" s="268"/>
      <c r="J243" s="311"/>
      <c r="K243" s="311"/>
      <c r="L243" s="139"/>
      <c r="M243" s="141"/>
      <c r="N243" s="142"/>
      <c r="O243" s="142"/>
      <c r="P243" s="142"/>
      <c r="Q243" s="142"/>
      <c r="R243" s="142"/>
      <c r="S243" s="142"/>
      <c r="T243" s="143"/>
      <c r="AT243" s="140" t="s">
        <v>179</v>
      </c>
      <c r="AU243" s="140" t="s">
        <v>78</v>
      </c>
      <c r="AV243" s="14" t="s">
        <v>78</v>
      </c>
      <c r="AW243" s="14" t="s">
        <v>30</v>
      </c>
      <c r="AX243" s="14" t="s">
        <v>76</v>
      </c>
      <c r="AY243" s="140" t="s">
        <v>168</v>
      </c>
    </row>
    <row r="244" spans="1:65" s="2" customFormat="1" ht="24.2" customHeight="1">
      <c r="A244" s="273"/>
      <c r="B244" s="276"/>
      <c r="C244" s="298" t="s">
        <v>447</v>
      </c>
      <c r="D244" s="298" t="s">
        <v>170</v>
      </c>
      <c r="E244" s="299" t="s">
        <v>2143</v>
      </c>
      <c r="F244" s="300" t="s">
        <v>2144</v>
      </c>
      <c r="G244" s="301" t="s">
        <v>263</v>
      </c>
      <c r="H244" s="302">
        <v>22.8</v>
      </c>
      <c r="I244" s="266"/>
      <c r="J244" s="303">
        <f>ROUND(I244*H244,2)</f>
        <v>0</v>
      </c>
      <c r="K244" s="300" t="s">
        <v>174</v>
      </c>
      <c r="L244" s="32"/>
      <c r="M244" s="126" t="s">
        <v>3</v>
      </c>
      <c r="N244" s="127" t="s">
        <v>39</v>
      </c>
      <c r="O244" s="128">
        <v>0.075</v>
      </c>
      <c r="P244" s="128">
        <f>O244*H244</f>
        <v>1.71</v>
      </c>
      <c r="Q244" s="128">
        <v>0.00017</v>
      </c>
      <c r="R244" s="128">
        <f>Q244*H244</f>
        <v>0.0038760000000000005</v>
      </c>
      <c r="S244" s="128">
        <v>0</v>
      </c>
      <c r="T244" s="129">
        <f>S244*H244</f>
        <v>0</v>
      </c>
      <c r="U244" s="31"/>
      <c r="V244" s="31"/>
      <c r="W244" s="31"/>
      <c r="X244" s="31"/>
      <c r="Y244" s="31"/>
      <c r="Z244" s="31"/>
      <c r="AA244" s="31"/>
      <c r="AB244" s="31"/>
      <c r="AC244" s="31"/>
      <c r="AD244" s="31"/>
      <c r="AE244" s="31"/>
      <c r="AR244" s="130" t="s">
        <v>175</v>
      </c>
      <c r="AT244" s="130" t="s">
        <v>170</v>
      </c>
      <c r="AU244" s="130" t="s">
        <v>78</v>
      </c>
      <c r="AY244" s="19" t="s">
        <v>168</v>
      </c>
      <c r="BE244" s="131">
        <f>IF(N244="základní",J244,0)</f>
        <v>0</v>
      </c>
      <c r="BF244" s="131">
        <f>IF(N244="snížená",J244,0)</f>
        <v>0</v>
      </c>
      <c r="BG244" s="131">
        <f>IF(N244="zákl. přenesená",J244,0)</f>
        <v>0</v>
      </c>
      <c r="BH244" s="131">
        <f>IF(N244="sníž. přenesená",J244,0)</f>
        <v>0</v>
      </c>
      <c r="BI244" s="131">
        <f>IF(N244="nulová",J244,0)</f>
        <v>0</v>
      </c>
      <c r="BJ244" s="19" t="s">
        <v>76</v>
      </c>
      <c r="BK244" s="131">
        <f>ROUND(I244*H244,2)</f>
        <v>0</v>
      </c>
      <c r="BL244" s="19" t="s">
        <v>175</v>
      </c>
      <c r="BM244" s="130" t="s">
        <v>3554</v>
      </c>
    </row>
    <row r="245" spans="1:47" s="2" customFormat="1" ht="12">
      <c r="A245" s="273"/>
      <c r="B245" s="276"/>
      <c r="C245" s="273"/>
      <c r="D245" s="304" t="s">
        <v>177</v>
      </c>
      <c r="E245" s="273"/>
      <c r="F245" s="305" t="s">
        <v>2146</v>
      </c>
      <c r="G245" s="273"/>
      <c r="H245" s="273"/>
      <c r="I245" s="263"/>
      <c r="J245" s="273"/>
      <c r="K245" s="273"/>
      <c r="L245" s="32"/>
      <c r="M245" s="132"/>
      <c r="N245" s="133"/>
      <c r="O245" s="50"/>
      <c r="P245" s="50"/>
      <c r="Q245" s="50"/>
      <c r="R245" s="50"/>
      <c r="S245" s="50"/>
      <c r="T245" s="51"/>
      <c r="U245" s="31"/>
      <c r="V245" s="31"/>
      <c r="W245" s="31"/>
      <c r="X245" s="31"/>
      <c r="Y245" s="31"/>
      <c r="Z245" s="31"/>
      <c r="AA245" s="31"/>
      <c r="AB245" s="31"/>
      <c r="AC245" s="31"/>
      <c r="AD245" s="31"/>
      <c r="AE245" s="31"/>
      <c r="AT245" s="19" t="s">
        <v>177</v>
      </c>
      <c r="AU245" s="19" t="s">
        <v>78</v>
      </c>
    </row>
    <row r="246" spans="1:51" s="13" customFormat="1" ht="12">
      <c r="A246" s="306"/>
      <c r="B246" s="307"/>
      <c r="C246" s="306"/>
      <c r="D246" s="308" t="s">
        <v>179</v>
      </c>
      <c r="E246" s="309" t="s">
        <v>3</v>
      </c>
      <c r="F246" s="310" t="s">
        <v>3551</v>
      </c>
      <c r="G246" s="306"/>
      <c r="H246" s="309" t="s">
        <v>3</v>
      </c>
      <c r="I246" s="267"/>
      <c r="J246" s="306"/>
      <c r="K246" s="306"/>
      <c r="L246" s="134"/>
      <c r="M246" s="136"/>
      <c r="N246" s="137"/>
      <c r="O246" s="137"/>
      <c r="P246" s="137"/>
      <c r="Q246" s="137"/>
      <c r="R246" s="137"/>
      <c r="S246" s="137"/>
      <c r="T246" s="138"/>
      <c r="AT246" s="135" t="s">
        <v>179</v>
      </c>
      <c r="AU246" s="135" t="s">
        <v>78</v>
      </c>
      <c r="AV246" s="13" t="s">
        <v>76</v>
      </c>
      <c r="AW246" s="13" t="s">
        <v>30</v>
      </c>
      <c r="AX246" s="13" t="s">
        <v>68</v>
      </c>
      <c r="AY246" s="135" t="s">
        <v>168</v>
      </c>
    </row>
    <row r="247" spans="1:51" s="14" customFormat="1" ht="12">
      <c r="A247" s="311"/>
      <c r="B247" s="312"/>
      <c r="C247" s="311"/>
      <c r="D247" s="308" t="s">
        <v>179</v>
      </c>
      <c r="E247" s="313" t="s">
        <v>3</v>
      </c>
      <c r="F247" s="314" t="s">
        <v>3555</v>
      </c>
      <c r="G247" s="311"/>
      <c r="H247" s="315">
        <v>22.8</v>
      </c>
      <c r="I247" s="268"/>
      <c r="J247" s="311"/>
      <c r="K247" s="311"/>
      <c r="L247" s="139"/>
      <c r="M247" s="141"/>
      <c r="N247" s="142"/>
      <c r="O247" s="142"/>
      <c r="P247" s="142"/>
      <c r="Q247" s="142"/>
      <c r="R247" s="142"/>
      <c r="S247" s="142"/>
      <c r="T247" s="143"/>
      <c r="AT247" s="140" t="s">
        <v>179</v>
      </c>
      <c r="AU247" s="140" t="s">
        <v>78</v>
      </c>
      <c r="AV247" s="14" t="s">
        <v>78</v>
      </c>
      <c r="AW247" s="14" t="s">
        <v>30</v>
      </c>
      <c r="AX247" s="14" t="s">
        <v>76</v>
      </c>
      <c r="AY247" s="140" t="s">
        <v>168</v>
      </c>
    </row>
    <row r="248" spans="1:65" s="2" customFormat="1" ht="16.5" customHeight="1">
      <c r="A248" s="273"/>
      <c r="B248" s="276"/>
      <c r="C248" s="326" t="s">
        <v>454</v>
      </c>
      <c r="D248" s="326" t="s">
        <v>332</v>
      </c>
      <c r="E248" s="327" t="s">
        <v>2150</v>
      </c>
      <c r="F248" s="328" t="s">
        <v>2151</v>
      </c>
      <c r="G248" s="329" t="s">
        <v>263</v>
      </c>
      <c r="H248" s="330">
        <v>27.007</v>
      </c>
      <c r="I248" s="272"/>
      <c r="J248" s="331">
        <f>ROUND(I248*H248,2)</f>
        <v>0</v>
      </c>
      <c r="K248" s="328" t="s">
        <v>174</v>
      </c>
      <c r="L248" s="154"/>
      <c r="M248" s="155" t="s">
        <v>3</v>
      </c>
      <c r="N248" s="156" t="s">
        <v>39</v>
      </c>
      <c r="O248" s="128">
        <v>0</v>
      </c>
      <c r="P248" s="128">
        <f>O248*H248</f>
        <v>0</v>
      </c>
      <c r="Q248" s="128">
        <v>0.0003</v>
      </c>
      <c r="R248" s="128">
        <f>Q248*H248</f>
        <v>0.0081021</v>
      </c>
      <c r="S248" s="128">
        <v>0</v>
      </c>
      <c r="T248" s="129">
        <f>S248*H248</f>
        <v>0</v>
      </c>
      <c r="U248" s="31"/>
      <c r="V248" s="31"/>
      <c r="W248" s="31"/>
      <c r="X248" s="31"/>
      <c r="Y248" s="31"/>
      <c r="Z248" s="31"/>
      <c r="AA248" s="31"/>
      <c r="AB248" s="31"/>
      <c r="AC248" s="31"/>
      <c r="AD248" s="31"/>
      <c r="AE248" s="31"/>
      <c r="AR248" s="130" t="s">
        <v>235</v>
      </c>
      <c r="AT248" s="130" t="s">
        <v>332</v>
      </c>
      <c r="AU248" s="130" t="s">
        <v>78</v>
      </c>
      <c r="AY248" s="19" t="s">
        <v>168</v>
      </c>
      <c r="BE248" s="131">
        <f>IF(N248="základní",J248,0)</f>
        <v>0</v>
      </c>
      <c r="BF248" s="131">
        <f>IF(N248="snížená",J248,0)</f>
        <v>0</v>
      </c>
      <c r="BG248" s="131">
        <f>IF(N248="zákl. přenesená",J248,0)</f>
        <v>0</v>
      </c>
      <c r="BH248" s="131">
        <f>IF(N248="sníž. přenesená",J248,0)</f>
        <v>0</v>
      </c>
      <c r="BI248" s="131">
        <f>IF(N248="nulová",J248,0)</f>
        <v>0</v>
      </c>
      <c r="BJ248" s="19" t="s">
        <v>76</v>
      </c>
      <c r="BK248" s="131">
        <f>ROUND(I248*H248,2)</f>
        <v>0</v>
      </c>
      <c r="BL248" s="19" t="s">
        <v>175</v>
      </c>
      <c r="BM248" s="130" t="s">
        <v>3556</v>
      </c>
    </row>
    <row r="249" spans="1:51" s="14" customFormat="1" ht="12">
      <c r="A249" s="311"/>
      <c r="B249" s="312"/>
      <c r="C249" s="311"/>
      <c r="D249" s="308" t="s">
        <v>179</v>
      </c>
      <c r="E249" s="311"/>
      <c r="F249" s="314" t="s">
        <v>3557</v>
      </c>
      <c r="G249" s="311"/>
      <c r="H249" s="315">
        <v>27.007</v>
      </c>
      <c r="I249" s="268"/>
      <c r="J249" s="311"/>
      <c r="K249" s="311"/>
      <c r="L249" s="139"/>
      <c r="M249" s="141"/>
      <c r="N249" s="142"/>
      <c r="O249" s="142"/>
      <c r="P249" s="142"/>
      <c r="Q249" s="142"/>
      <c r="R249" s="142"/>
      <c r="S249" s="142"/>
      <c r="T249" s="143"/>
      <c r="AT249" s="140" t="s">
        <v>179</v>
      </c>
      <c r="AU249" s="140" t="s">
        <v>78</v>
      </c>
      <c r="AV249" s="14" t="s">
        <v>78</v>
      </c>
      <c r="AW249" s="14" t="s">
        <v>4</v>
      </c>
      <c r="AX249" s="14" t="s">
        <v>76</v>
      </c>
      <c r="AY249" s="140" t="s">
        <v>168</v>
      </c>
    </row>
    <row r="250" spans="1:65" s="2" customFormat="1" ht="16.5" customHeight="1">
      <c r="A250" s="273"/>
      <c r="B250" s="276"/>
      <c r="C250" s="298" t="s">
        <v>459</v>
      </c>
      <c r="D250" s="298" t="s">
        <v>170</v>
      </c>
      <c r="E250" s="299" t="s">
        <v>3558</v>
      </c>
      <c r="F250" s="300" t="s">
        <v>3559</v>
      </c>
      <c r="G250" s="301" t="s">
        <v>173</v>
      </c>
      <c r="H250" s="302">
        <v>2.257</v>
      </c>
      <c r="I250" s="266"/>
      <c r="J250" s="303">
        <f>ROUND(I250*H250,2)</f>
        <v>0</v>
      </c>
      <c r="K250" s="300" t="s">
        <v>174</v>
      </c>
      <c r="L250" s="32"/>
      <c r="M250" s="126" t="s">
        <v>3</v>
      </c>
      <c r="N250" s="127" t="s">
        <v>39</v>
      </c>
      <c r="O250" s="128">
        <v>0.584</v>
      </c>
      <c r="P250" s="128">
        <f>O250*H250</f>
        <v>1.318088</v>
      </c>
      <c r="Q250" s="128">
        <v>2.30102</v>
      </c>
      <c r="R250" s="128">
        <f>Q250*H250</f>
        <v>5.19340214</v>
      </c>
      <c r="S250" s="128">
        <v>0</v>
      </c>
      <c r="T250" s="129">
        <f>S250*H250</f>
        <v>0</v>
      </c>
      <c r="U250" s="31"/>
      <c r="V250" s="31"/>
      <c r="W250" s="31"/>
      <c r="X250" s="31"/>
      <c r="Y250" s="31"/>
      <c r="Z250" s="31"/>
      <c r="AA250" s="31"/>
      <c r="AB250" s="31"/>
      <c r="AC250" s="31"/>
      <c r="AD250" s="31"/>
      <c r="AE250" s="31"/>
      <c r="AR250" s="130" t="s">
        <v>175</v>
      </c>
      <c r="AT250" s="130" t="s">
        <v>170</v>
      </c>
      <c r="AU250" s="130" t="s">
        <v>78</v>
      </c>
      <c r="AY250" s="19" t="s">
        <v>168</v>
      </c>
      <c r="BE250" s="131">
        <f>IF(N250="základní",J250,0)</f>
        <v>0</v>
      </c>
      <c r="BF250" s="131">
        <f>IF(N250="snížená",J250,0)</f>
        <v>0</v>
      </c>
      <c r="BG250" s="131">
        <f>IF(N250="zákl. přenesená",J250,0)</f>
        <v>0</v>
      </c>
      <c r="BH250" s="131">
        <f>IF(N250="sníž. přenesená",J250,0)</f>
        <v>0</v>
      </c>
      <c r="BI250" s="131">
        <f>IF(N250="nulová",J250,0)</f>
        <v>0</v>
      </c>
      <c r="BJ250" s="19" t="s">
        <v>76</v>
      </c>
      <c r="BK250" s="131">
        <f>ROUND(I250*H250,2)</f>
        <v>0</v>
      </c>
      <c r="BL250" s="19" t="s">
        <v>175</v>
      </c>
      <c r="BM250" s="130" t="s">
        <v>3560</v>
      </c>
    </row>
    <row r="251" spans="1:47" s="2" customFormat="1" ht="12">
      <c r="A251" s="273"/>
      <c r="B251" s="276"/>
      <c r="C251" s="273"/>
      <c r="D251" s="304" t="s">
        <v>177</v>
      </c>
      <c r="E251" s="273"/>
      <c r="F251" s="305" t="s">
        <v>3561</v>
      </c>
      <c r="G251" s="273"/>
      <c r="H251" s="273"/>
      <c r="I251" s="263"/>
      <c r="J251" s="273"/>
      <c r="K251" s="273"/>
      <c r="L251" s="32"/>
      <c r="M251" s="132"/>
      <c r="N251" s="133"/>
      <c r="O251" s="50"/>
      <c r="P251" s="50"/>
      <c r="Q251" s="50"/>
      <c r="R251" s="50"/>
      <c r="S251" s="50"/>
      <c r="T251" s="51"/>
      <c r="U251" s="31"/>
      <c r="V251" s="31"/>
      <c r="W251" s="31"/>
      <c r="X251" s="31"/>
      <c r="Y251" s="31"/>
      <c r="Z251" s="31"/>
      <c r="AA251" s="31"/>
      <c r="AB251" s="31"/>
      <c r="AC251" s="31"/>
      <c r="AD251" s="31"/>
      <c r="AE251" s="31"/>
      <c r="AT251" s="19" t="s">
        <v>177</v>
      </c>
      <c r="AU251" s="19" t="s">
        <v>78</v>
      </c>
    </row>
    <row r="252" spans="1:51" s="13" customFormat="1" ht="12">
      <c r="A252" s="306"/>
      <c r="B252" s="307"/>
      <c r="C252" s="306"/>
      <c r="D252" s="308" t="s">
        <v>179</v>
      </c>
      <c r="E252" s="309" t="s">
        <v>3</v>
      </c>
      <c r="F252" s="310" t="s">
        <v>3562</v>
      </c>
      <c r="G252" s="306"/>
      <c r="H252" s="309" t="s">
        <v>3</v>
      </c>
      <c r="I252" s="267"/>
      <c r="J252" s="306"/>
      <c r="K252" s="306"/>
      <c r="L252" s="134"/>
      <c r="M252" s="136"/>
      <c r="N252" s="137"/>
      <c r="O252" s="137"/>
      <c r="P252" s="137"/>
      <c r="Q252" s="137"/>
      <c r="R252" s="137"/>
      <c r="S252" s="137"/>
      <c r="T252" s="138"/>
      <c r="AT252" s="135" t="s">
        <v>179</v>
      </c>
      <c r="AU252" s="135" t="s">
        <v>78</v>
      </c>
      <c r="AV252" s="13" t="s">
        <v>76</v>
      </c>
      <c r="AW252" s="13" t="s">
        <v>30</v>
      </c>
      <c r="AX252" s="13" t="s">
        <v>68</v>
      </c>
      <c r="AY252" s="135" t="s">
        <v>168</v>
      </c>
    </row>
    <row r="253" spans="1:51" s="13" customFormat="1" ht="12">
      <c r="A253" s="306"/>
      <c r="B253" s="307"/>
      <c r="C253" s="306"/>
      <c r="D253" s="308" t="s">
        <v>179</v>
      </c>
      <c r="E253" s="309" t="s">
        <v>3</v>
      </c>
      <c r="F253" s="310" t="s">
        <v>3563</v>
      </c>
      <c r="G253" s="306"/>
      <c r="H253" s="309" t="s">
        <v>3</v>
      </c>
      <c r="I253" s="267"/>
      <c r="J253" s="306"/>
      <c r="K253" s="306"/>
      <c r="L253" s="134"/>
      <c r="M253" s="136"/>
      <c r="N253" s="137"/>
      <c r="O253" s="137"/>
      <c r="P253" s="137"/>
      <c r="Q253" s="137"/>
      <c r="R253" s="137"/>
      <c r="S253" s="137"/>
      <c r="T253" s="138"/>
      <c r="AT253" s="135" t="s">
        <v>179</v>
      </c>
      <c r="AU253" s="135" t="s">
        <v>78</v>
      </c>
      <c r="AV253" s="13" t="s">
        <v>76</v>
      </c>
      <c r="AW253" s="13" t="s">
        <v>30</v>
      </c>
      <c r="AX253" s="13" t="s">
        <v>68</v>
      </c>
      <c r="AY253" s="135" t="s">
        <v>168</v>
      </c>
    </row>
    <row r="254" spans="1:51" s="14" customFormat="1" ht="12">
      <c r="A254" s="311"/>
      <c r="B254" s="312"/>
      <c r="C254" s="311"/>
      <c r="D254" s="308" t="s">
        <v>179</v>
      </c>
      <c r="E254" s="313" t="s">
        <v>3</v>
      </c>
      <c r="F254" s="314" t="s">
        <v>3495</v>
      </c>
      <c r="G254" s="311"/>
      <c r="H254" s="315">
        <v>1.408</v>
      </c>
      <c r="I254" s="268"/>
      <c r="J254" s="311"/>
      <c r="K254" s="311"/>
      <c r="L254" s="139"/>
      <c r="M254" s="141"/>
      <c r="N254" s="142"/>
      <c r="O254" s="142"/>
      <c r="P254" s="142"/>
      <c r="Q254" s="142"/>
      <c r="R254" s="142"/>
      <c r="S254" s="142"/>
      <c r="T254" s="143"/>
      <c r="AT254" s="140" t="s">
        <v>179</v>
      </c>
      <c r="AU254" s="140" t="s">
        <v>78</v>
      </c>
      <c r="AV254" s="14" t="s">
        <v>78</v>
      </c>
      <c r="AW254" s="14" t="s">
        <v>30</v>
      </c>
      <c r="AX254" s="14" t="s">
        <v>68</v>
      </c>
      <c r="AY254" s="140" t="s">
        <v>168</v>
      </c>
    </row>
    <row r="255" spans="1:51" s="14" customFormat="1" ht="12">
      <c r="A255" s="311"/>
      <c r="B255" s="312"/>
      <c r="C255" s="311"/>
      <c r="D255" s="308" t="s">
        <v>179</v>
      </c>
      <c r="E255" s="313" t="s">
        <v>3</v>
      </c>
      <c r="F255" s="314" t="s">
        <v>3496</v>
      </c>
      <c r="G255" s="311"/>
      <c r="H255" s="315">
        <v>0.849</v>
      </c>
      <c r="I255" s="268"/>
      <c r="J255" s="311"/>
      <c r="K255" s="311"/>
      <c r="L255" s="139"/>
      <c r="M255" s="141"/>
      <c r="N255" s="142"/>
      <c r="O255" s="142"/>
      <c r="P255" s="142"/>
      <c r="Q255" s="142"/>
      <c r="R255" s="142"/>
      <c r="S255" s="142"/>
      <c r="T255" s="143"/>
      <c r="AT255" s="140" t="s">
        <v>179</v>
      </c>
      <c r="AU255" s="140" t="s">
        <v>78</v>
      </c>
      <c r="AV255" s="14" t="s">
        <v>78</v>
      </c>
      <c r="AW255" s="14" t="s">
        <v>30</v>
      </c>
      <c r="AX255" s="14" t="s">
        <v>68</v>
      </c>
      <c r="AY255" s="140" t="s">
        <v>168</v>
      </c>
    </row>
    <row r="256" spans="1:51" s="15" customFormat="1" ht="12">
      <c r="A256" s="316"/>
      <c r="B256" s="317"/>
      <c r="C256" s="316"/>
      <c r="D256" s="308" t="s">
        <v>179</v>
      </c>
      <c r="E256" s="318" t="s">
        <v>3</v>
      </c>
      <c r="F256" s="319" t="s">
        <v>186</v>
      </c>
      <c r="G256" s="316"/>
      <c r="H256" s="320">
        <v>2.257</v>
      </c>
      <c r="I256" s="269"/>
      <c r="J256" s="316"/>
      <c r="K256" s="316"/>
      <c r="L256" s="144"/>
      <c r="M256" s="146"/>
      <c r="N256" s="147"/>
      <c r="O256" s="147"/>
      <c r="P256" s="147"/>
      <c r="Q256" s="147"/>
      <c r="R256" s="147"/>
      <c r="S256" s="147"/>
      <c r="T256" s="148"/>
      <c r="AT256" s="145" t="s">
        <v>179</v>
      </c>
      <c r="AU256" s="145" t="s">
        <v>78</v>
      </c>
      <c r="AV256" s="15" t="s">
        <v>175</v>
      </c>
      <c r="AW256" s="15" t="s">
        <v>30</v>
      </c>
      <c r="AX256" s="15" t="s">
        <v>76</v>
      </c>
      <c r="AY256" s="145" t="s">
        <v>168</v>
      </c>
    </row>
    <row r="257" spans="1:65" s="2" customFormat="1" ht="16.5" customHeight="1">
      <c r="A257" s="273"/>
      <c r="B257" s="276"/>
      <c r="C257" s="298" t="s">
        <v>472</v>
      </c>
      <c r="D257" s="298" t="s">
        <v>170</v>
      </c>
      <c r="E257" s="299" t="s">
        <v>3564</v>
      </c>
      <c r="F257" s="300" t="s">
        <v>3565</v>
      </c>
      <c r="G257" s="301" t="s">
        <v>263</v>
      </c>
      <c r="H257" s="302">
        <v>4.365</v>
      </c>
      <c r="I257" s="266"/>
      <c r="J257" s="303">
        <f>ROUND(I257*H257,2)</f>
        <v>0</v>
      </c>
      <c r="K257" s="300" t="s">
        <v>174</v>
      </c>
      <c r="L257" s="32"/>
      <c r="M257" s="126" t="s">
        <v>3</v>
      </c>
      <c r="N257" s="127" t="s">
        <v>39</v>
      </c>
      <c r="O257" s="128">
        <v>0.274</v>
      </c>
      <c r="P257" s="128">
        <f>O257*H257</f>
        <v>1.1960100000000002</v>
      </c>
      <c r="Q257" s="128">
        <v>0.00264</v>
      </c>
      <c r="R257" s="128">
        <f>Q257*H257</f>
        <v>0.0115236</v>
      </c>
      <c r="S257" s="128">
        <v>0</v>
      </c>
      <c r="T257" s="129">
        <f>S257*H257</f>
        <v>0</v>
      </c>
      <c r="U257" s="31"/>
      <c r="V257" s="31"/>
      <c r="W257" s="31"/>
      <c r="X257" s="31"/>
      <c r="Y257" s="31"/>
      <c r="Z257" s="31"/>
      <c r="AA257" s="31"/>
      <c r="AB257" s="31"/>
      <c r="AC257" s="31"/>
      <c r="AD257" s="31"/>
      <c r="AE257" s="31"/>
      <c r="AR257" s="130" t="s">
        <v>175</v>
      </c>
      <c r="AT257" s="130" t="s">
        <v>170</v>
      </c>
      <c r="AU257" s="130" t="s">
        <v>78</v>
      </c>
      <c r="AY257" s="19" t="s">
        <v>168</v>
      </c>
      <c r="BE257" s="131">
        <f>IF(N257="základní",J257,0)</f>
        <v>0</v>
      </c>
      <c r="BF257" s="131">
        <f>IF(N257="snížená",J257,0)</f>
        <v>0</v>
      </c>
      <c r="BG257" s="131">
        <f>IF(N257="zákl. přenesená",J257,0)</f>
        <v>0</v>
      </c>
      <c r="BH257" s="131">
        <f>IF(N257="sníž. přenesená",J257,0)</f>
        <v>0</v>
      </c>
      <c r="BI257" s="131">
        <f>IF(N257="nulová",J257,0)</f>
        <v>0</v>
      </c>
      <c r="BJ257" s="19" t="s">
        <v>76</v>
      </c>
      <c r="BK257" s="131">
        <f>ROUND(I257*H257,2)</f>
        <v>0</v>
      </c>
      <c r="BL257" s="19" t="s">
        <v>175</v>
      </c>
      <c r="BM257" s="130" t="s">
        <v>3566</v>
      </c>
    </row>
    <row r="258" spans="1:47" s="2" customFormat="1" ht="12">
      <c r="A258" s="273"/>
      <c r="B258" s="276"/>
      <c r="C258" s="273"/>
      <c r="D258" s="304" t="s">
        <v>177</v>
      </c>
      <c r="E258" s="273"/>
      <c r="F258" s="305" t="s">
        <v>3567</v>
      </c>
      <c r="G258" s="273"/>
      <c r="H258" s="273"/>
      <c r="I258" s="263"/>
      <c r="J258" s="273"/>
      <c r="K258" s="273"/>
      <c r="L258" s="32"/>
      <c r="M258" s="132"/>
      <c r="N258" s="133"/>
      <c r="O258" s="50"/>
      <c r="P258" s="50"/>
      <c r="Q258" s="50"/>
      <c r="R258" s="50"/>
      <c r="S258" s="50"/>
      <c r="T258" s="51"/>
      <c r="U258" s="31"/>
      <c r="V258" s="31"/>
      <c r="W258" s="31"/>
      <c r="X258" s="31"/>
      <c r="Y258" s="31"/>
      <c r="Z258" s="31"/>
      <c r="AA258" s="31"/>
      <c r="AB258" s="31"/>
      <c r="AC258" s="31"/>
      <c r="AD258" s="31"/>
      <c r="AE258" s="31"/>
      <c r="AT258" s="19" t="s">
        <v>177</v>
      </c>
      <c r="AU258" s="19" t="s">
        <v>78</v>
      </c>
    </row>
    <row r="259" spans="1:51" s="13" customFormat="1" ht="12">
      <c r="A259" s="306"/>
      <c r="B259" s="307"/>
      <c r="C259" s="306"/>
      <c r="D259" s="308" t="s">
        <v>179</v>
      </c>
      <c r="E259" s="309" t="s">
        <v>3</v>
      </c>
      <c r="F259" s="310" t="s">
        <v>3562</v>
      </c>
      <c r="G259" s="306"/>
      <c r="H259" s="309" t="s">
        <v>3</v>
      </c>
      <c r="I259" s="267"/>
      <c r="J259" s="306"/>
      <c r="K259" s="306"/>
      <c r="L259" s="134"/>
      <c r="M259" s="136"/>
      <c r="N259" s="137"/>
      <c r="O259" s="137"/>
      <c r="P259" s="137"/>
      <c r="Q259" s="137"/>
      <c r="R259" s="137"/>
      <c r="S259" s="137"/>
      <c r="T259" s="138"/>
      <c r="AT259" s="135" t="s">
        <v>179</v>
      </c>
      <c r="AU259" s="135" t="s">
        <v>78</v>
      </c>
      <c r="AV259" s="13" t="s">
        <v>76</v>
      </c>
      <c r="AW259" s="13" t="s">
        <v>30</v>
      </c>
      <c r="AX259" s="13" t="s">
        <v>68</v>
      </c>
      <c r="AY259" s="135" t="s">
        <v>168</v>
      </c>
    </row>
    <row r="260" spans="1:51" s="13" customFormat="1" ht="12">
      <c r="A260" s="306"/>
      <c r="B260" s="307"/>
      <c r="C260" s="306"/>
      <c r="D260" s="308" t="s">
        <v>179</v>
      </c>
      <c r="E260" s="309" t="s">
        <v>3</v>
      </c>
      <c r="F260" s="310" t="s">
        <v>3563</v>
      </c>
      <c r="G260" s="306"/>
      <c r="H260" s="309" t="s">
        <v>3</v>
      </c>
      <c r="I260" s="267"/>
      <c r="J260" s="306"/>
      <c r="K260" s="306"/>
      <c r="L260" s="134"/>
      <c r="M260" s="136"/>
      <c r="N260" s="137"/>
      <c r="O260" s="137"/>
      <c r="P260" s="137"/>
      <c r="Q260" s="137"/>
      <c r="R260" s="137"/>
      <c r="S260" s="137"/>
      <c r="T260" s="138"/>
      <c r="AT260" s="135" t="s">
        <v>179</v>
      </c>
      <c r="AU260" s="135" t="s">
        <v>78</v>
      </c>
      <c r="AV260" s="13" t="s">
        <v>76</v>
      </c>
      <c r="AW260" s="13" t="s">
        <v>30</v>
      </c>
      <c r="AX260" s="13" t="s">
        <v>68</v>
      </c>
      <c r="AY260" s="135" t="s">
        <v>168</v>
      </c>
    </row>
    <row r="261" spans="1:51" s="14" customFormat="1" ht="12">
      <c r="A261" s="311"/>
      <c r="B261" s="312"/>
      <c r="C261" s="311"/>
      <c r="D261" s="308" t="s">
        <v>179</v>
      </c>
      <c r="E261" s="313" t="s">
        <v>3</v>
      </c>
      <c r="F261" s="314" t="s">
        <v>3568</v>
      </c>
      <c r="G261" s="311"/>
      <c r="H261" s="315">
        <v>3.2</v>
      </c>
      <c r="I261" s="268"/>
      <c r="J261" s="311"/>
      <c r="K261" s="311"/>
      <c r="L261" s="139"/>
      <c r="M261" s="141"/>
      <c r="N261" s="142"/>
      <c r="O261" s="142"/>
      <c r="P261" s="142"/>
      <c r="Q261" s="142"/>
      <c r="R261" s="142"/>
      <c r="S261" s="142"/>
      <c r="T261" s="143"/>
      <c r="AT261" s="140" t="s">
        <v>179</v>
      </c>
      <c r="AU261" s="140" t="s">
        <v>78</v>
      </c>
      <c r="AV261" s="14" t="s">
        <v>78</v>
      </c>
      <c r="AW261" s="14" t="s">
        <v>30</v>
      </c>
      <c r="AX261" s="14" t="s">
        <v>68</v>
      </c>
      <c r="AY261" s="140" t="s">
        <v>168</v>
      </c>
    </row>
    <row r="262" spans="1:51" s="14" customFormat="1" ht="12">
      <c r="A262" s="311"/>
      <c r="B262" s="312"/>
      <c r="C262" s="311"/>
      <c r="D262" s="308" t="s">
        <v>179</v>
      </c>
      <c r="E262" s="313" t="s">
        <v>3</v>
      </c>
      <c r="F262" s="314" t="s">
        <v>3569</v>
      </c>
      <c r="G262" s="311"/>
      <c r="H262" s="315">
        <v>1.165</v>
      </c>
      <c r="I262" s="268"/>
      <c r="J262" s="311"/>
      <c r="K262" s="311"/>
      <c r="L262" s="139"/>
      <c r="M262" s="141"/>
      <c r="N262" s="142"/>
      <c r="O262" s="142"/>
      <c r="P262" s="142"/>
      <c r="Q262" s="142"/>
      <c r="R262" s="142"/>
      <c r="S262" s="142"/>
      <c r="T262" s="143"/>
      <c r="AT262" s="140" t="s">
        <v>179</v>
      </c>
      <c r="AU262" s="140" t="s">
        <v>78</v>
      </c>
      <c r="AV262" s="14" t="s">
        <v>78</v>
      </c>
      <c r="AW262" s="14" t="s">
        <v>30</v>
      </c>
      <c r="AX262" s="14" t="s">
        <v>68</v>
      </c>
      <c r="AY262" s="140" t="s">
        <v>168</v>
      </c>
    </row>
    <row r="263" spans="1:51" s="15" customFormat="1" ht="12">
      <c r="A263" s="316"/>
      <c r="B263" s="317"/>
      <c r="C263" s="316"/>
      <c r="D263" s="308" t="s">
        <v>179</v>
      </c>
      <c r="E263" s="318" t="s">
        <v>3</v>
      </c>
      <c r="F263" s="319" t="s">
        <v>186</v>
      </c>
      <c r="G263" s="316"/>
      <c r="H263" s="320">
        <v>4.365</v>
      </c>
      <c r="I263" s="269"/>
      <c r="J263" s="316"/>
      <c r="K263" s="316"/>
      <c r="L263" s="144"/>
      <c r="M263" s="146"/>
      <c r="N263" s="147"/>
      <c r="O263" s="147"/>
      <c r="P263" s="147"/>
      <c r="Q263" s="147"/>
      <c r="R263" s="147"/>
      <c r="S263" s="147"/>
      <c r="T263" s="148"/>
      <c r="AT263" s="145" t="s">
        <v>179</v>
      </c>
      <c r="AU263" s="145" t="s">
        <v>78</v>
      </c>
      <c r="AV263" s="15" t="s">
        <v>175</v>
      </c>
      <c r="AW263" s="15" t="s">
        <v>30</v>
      </c>
      <c r="AX263" s="15" t="s">
        <v>76</v>
      </c>
      <c r="AY263" s="145" t="s">
        <v>168</v>
      </c>
    </row>
    <row r="264" spans="1:65" s="2" customFormat="1" ht="16.5" customHeight="1">
      <c r="A264" s="273"/>
      <c r="B264" s="276"/>
      <c r="C264" s="298" t="s">
        <v>478</v>
      </c>
      <c r="D264" s="298" t="s">
        <v>170</v>
      </c>
      <c r="E264" s="299" t="s">
        <v>3570</v>
      </c>
      <c r="F264" s="300" t="s">
        <v>3571</v>
      </c>
      <c r="G264" s="301" t="s">
        <v>263</v>
      </c>
      <c r="H264" s="302">
        <v>4.365</v>
      </c>
      <c r="I264" s="266"/>
      <c r="J264" s="303">
        <f>ROUND(I264*H264,2)</f>
        <v>0</v>
      </c>
      <c r="K264" s="300" t="s">
        <v>174</v>
      </c>
      <c r="L264" s="32"/>
      <c r="M264" s="126" t="s">
        <v>3</v>
      </c>
      <c r="N264" s="127" t="s">
        <v>39</v>
      </c>
      <c r="O264" s="128">
        <v>0.092</v>
      </c>
      <c r="P264" s="128">
        <f>O264*H264</f>
        <v>0.40158</v>
      </c>
      <c r="Q264" s="128">
        <v>0</v>
      </c>
      <c r="R264" s="128">
        <f>Q264*H264</f>
        <v>0</v>
      </c>
      <c r="S264" s="128">
        <v>0</v>
      </c>
      <c r="T264" s="129">
        <f>S264*H264</f>
        <v>0</v>
      </c>
      <c r="U264" s="31"/>
      <c r="V264" s="31"/>
      <c r="W264" s="31"/>
      <c r="X264" s="31"/>
      <c r="Y264" s="31"/>
      <c r="Z264" s="31"/>
      <c r="AA264" s="31"/>
      <c r="AB264" s="31"/>
      <c r="AC264" s="31"/>
      <c r="AD264" s="31"/>
      <c r="AE264" s="31"/>
      <c r="AR264" s="130" t="s">
        <v>175</v>
      </c>
      <c r="AT264" s="130" t="s">
        <v>170</v>
      </c>
      <c r="AU264" s="130" t="s">
        <v>78</v>
      </c>
      <c r="AY264" s="19" t="s">
        <v>168</v>
      </c>
      <c r="BE264" s="131">
        <f>IF(N264="základní",J264,0)</f>
        <v>0</v>
      </c>
      <c r="BF264" s="131">
        <f>IF(N264="snížená",J264,0)</f>
        <v>0</v>
      </c>
      <c r="BG264" s="131">
        <f>IF(N264="zákl. přenesená",J264,0)</f>
        <v>0</v>
      </c>
      <c r="BH264" s="131">
        <f>IF(N264="sníž. přenesená",J264,0)</f>
        <v>0</v>
      </c>
      <c r="BI264" s="131">
        <f>IF(N264="nulová",J264,0)</f>
        <v>0</v>
      </c>
      <c r="BJ264" s="19" t="s">
        <v>76</v>
      </c>
      <c r="BK264" s="131">
        <f>ROUND(I264*H264,2)</f>
        <v>0</v>
      </c>
      <c r="BL264" s="19" t="s">
        <v>175</v>
      </c>
      <c r="BM264" s="130" t="s">
        <v>3572</v>
      </c>
    </row>
    <row r="265" spans="1:47" s="2" customFormat="1" ht="12">
      <c r="A265" s="273"/>
      <c r="B265" s="276"/>
      <c r="C265" s="273"/>
      <c r="D265" s="304" t="s">
        <v>177</v>
      </c>
      <c r="E265" s="273"/>
      <c r="F265" s="305" t="s">
        <v>3573</v>
      </c>
      <c r="G265" s="273"/>
      <c r="H265" s="273"/>
      <c r="I265" s="263"/>
      <c r="J265" s="273"/>
      <c r="K265" s="273"/>
      <c r="L265" s="32"/>
      <c r="M265" s="132"/>
      <c r="N265" s="133"/>
      <c r="O265" s="50"/>
      <c r="P265" s="50"/>
      <c r="Q265" s="50"/>
      <c r="R265" s="50"/>
      <c r="S265" s="50"/>
      <c r="T265" s="51"/>
      <c r="U265" s="31"/>
      <c r="V265" s="31"/>
      <c r="W265" s="31"/>
      <c r="X265" s="31"/>
      <c r="Y265" s="31"/>
      <c r="Z265" s="31"/>
      <c r="AA265" s="31"/>
      <c r="AB265" s="31"/>
      <c r="AC265" s="31"/>
      <c r="AD265" s="31"/>
      <c r="AE265" s="31"/>
      <c r="AT265" s="19" t="s">
        <v>177</v>
      </c>
      <c r="AU265" s="19" t="s">
        <v>78</v>
      </c>
    </row>
    <row r="266" spans="1:65" s="2" customFormat="1" ht="24.2" customHeight="1">
      <c r="A266" s="273"/>
      <c r="B266" s="276"/>
      <c r="C266" s="298" t="s">
        <v>488</v>
      </c>
      <c r="D266" s="298" t="s">
        <v>170</v>
      </c>
      <c r="E266" s="299" t="s">
        <v>3574</v>
      </c>
      <c r="F266" s="300" t="s">
        <v>3575</v>
      </c>
      <c r="G266" s="301" t="s">
        <v>263</v>
      </c>
      <c r="H266" s="302">
        <v>44</v>
      </c>
      <c r="I266" s="266"/>
      <c r="J266" s="303">
        <f>ROUND(I266*H266,2)</f>
        <v>0</v>
      </c>
      <c r="K266" s="300" t="s">
        <v>174</v>
      </c>
      <c r="L266" s="32"/>
      <c r="M266" s="126" t="s">
        <v>3</v>
      </c>
      <c r="N266" s="127" t="s">
        <v>39</v>
      </c>
      <c r="O266" s="128">
        <v>0.78</v>
      </c>
      <c r="P266" s="128">
        <f>O266*H266</f>
        <v>34.32</v>
      </c>
      <c r="Q266" s="128">
        <v>0.5496</v>
      </c>
      <c r="R266" s="128">
        <f>Q266*H266</f>
        <v>24.182399999999998</v>
      </c>
      <c r="S266" s="128">
        <v>0</v>
      </c>
      <c r="T266" s="129">
        <f>S266*H266</f>
        <v>0</v>
      </c>
      <c r="U266" s="31"/>
      <c r="V266" s="31"/>
      <c r="W266" s="31"/>
      <c r="X266" s="31"/>
      <c r="Y266" s="31"/>
      <c r="Z266" s="31"/>
      <c r="AA266" s="31"/>
      <c r="AB266" s="31"/>
      <c r="AC266" s="31"/>
      <c r="AD266" s="31"/>
      <c r="AE266" s="31"/>
      <c r="AR266" s="130" t="s">
        <v>175</v>
      </c>
      <c r="AT266" s="130" t="s">
        <v>170</v>
      </c>
      <c r="AU266" s="130" t="s">
        <v>78</v>
      </c>
      <c r="AY266" s="19" t="s">
        <v>168</v>
      </c>
      <c r="BE266" s="131">
        <f>IF(N266="základní",J266,0)</f>
        <v>0</v>
      </c>
      <c r="BF266" s="131">
        <f>IF(N266="snížená",J266,0)</f>
        <v>0</v>
      </c>
      <c r="BG266" s="131">
        <f>IF(N266="zákl. přenesená",J266,0)</f>
        <v>0</v>
      </c>
      <c r="BH266" s="131">
        <f>IF(N266="sníž. přenesená",J266,0)</f>
        <v>0</v>
      </c>
      <c r="BI266" s="131">
        <f>IF(N266="nulová",J266,0)</f>
        <v>0</v>
      </c>
      <c r="BJ266" s="19" t="s">
        <v>76</v>
      </c>
      <c r="BK266" s="131">
        <f>ROUND(I266*H266,2)</f>
        <v>0</v>
      </c>
      <c r="BL266" s="19" t="s">
        <v>175</v>
      </c>
      <c r="BM266" s="130" t="s">
        <v>3576</v>
      </c>
    </row>
    <row r="267" spans="1:47" s="2" customFormat="1" ht="12">
      <c r="A267" s="273"/>
      <c r="B267" s="276"/>
      <c r="C267" s="273"/>
      <c r="D267" s="304" t="s">
        <v>177</v>
      </c>
      <c r="E267" s="273"/>
      <c r="F267" s="305" t="s">
        <v>3577</v>
      </c>
      <c r="G267" s="273"/>
      <c r="H267" s="273"/>
      <c r="I267" s="263"/>
      <c r="J267" s="273"/>
      <c r="K267" s="273"/>
      <c r="L267" s="32"/>
      <c r="M267" s="132"/>
      <c r="N267" s="133"/>
      <c r="O267" s="50"/>
      <c r="P267" s="50"/>
      <c r="Q267" s="50"/>
      <c r="R267" s="50"/>
      <c r="S267" s="50"/>
      <c r="T267" s="51"/>
      <c r="U267" s="31"/>
      <c r="V267" s="31"/>
      <c r="W267" s="31"/>
      <c r="X267" s="31"/>
      <c r="Y267" s="31"/>
      <c r="Z267" s="31"/>
      <c r="AA267" s="31"/>
      <c r="AB267" s="31"/>
      <c r="AC267" s="31"/>
      <c r="AD267" s="31"/>
      <c r="AE267" s="31"/>
      <c r="AT267" s="19" t="s">
        <v>177</v>
      </c>
      <c r="AU267" s="19" t="s">
        <v>78</v>
      </c>
    </row>
    <row r="268" spans="1:51" s="13" customFormat="1" ht="12">
      <c r="A268" s="306"/>
      <c r="B268" s="307"/>
      <c r="C268" s="306"/>
      <c r="D268" s="308" t="s">
        <v>179</v>
      </c>
      <c r="E268" s="309" t="s">
        <v>3</v>
      </c>
      <c r="F268" s="310" t="s">
        <v>3578</v>
      </c>
      <c r="G268" s="306"/>
      <c r="H268" s="309" t="s">
        <v>3</v>
      </c>
      <c r="I268" s="267"/>
      <c r="J268" s="306"/>
      <c r="K268" s="306"/>
      <c r="L268" s="134"/>
      <c r="M268" s="136"/>
      <c r="N268" s="137"/>
      <c r="O268" s="137"/>
      <c r="P268" s="137"/>
      <c r="Q268" s="137"/>
      <c r="R268" s="137"/>
      <c r="S268" s="137"/>
      <c r="T268" s="138"/>
      <c r="AT268" s="135" t="s">
        <v>179</v>
      </c>
      <c r="AU268" s="135" t="s">
        <v>78</v>
      </c>
      <c r="AV268" s="13" t="s">
        <v>76</v>
      </c>
      <c r="AW268" s="13" t="s">
        <v>30</v>
      </c>
      <c r="AX268" s="13" t="s">
        <v>68</v>
      </c>
      <c r="AY268" s="135" t="s">
        <v>168</v>
      </c>
    </row>
    <row r="269" spans="1:51" s="14" customFormat="1" ht="12">
      <c r="A269" s="311"/>
      <c r="B269" s="312"/>
      <c r="C269" s="311"/>
      <c r="D269" s="308" t="s">
        <v>179</v>
      </c>
      <c r="E269" s="313" t="s">
        <v>3</v>
      </c>
      <c r="F269" s="314" t="s">
        <v>3579</v>
      </c>
      <c r="G269" s="311"/>
      <c r="H269" s="315">
        <v>37.5</v>
      </c>
      <c r="I269" s="268"/>
      <c r="J269" s="311"/>
      <c r="K269" s="311"/>
      <c r="L269" s="139"/>
      <c r="M269" s="141"/>
      <c r="N269" s="142"/>
      <c r="O269" s="142"/>
      <c r="P269" s="142"/>
      <c r="Q269" s="142"/>
      <c r="R269" s="142"/>
      <c r="S269" s="142"/>
      <c r="T269" s="143"/>
      <c r="AT269" s="140" t="s">
        <v>179</v>
      </c>
      <c r="AU269" s="140" t="s">
        <v>78</v>
      </c>
      <c r="AV269" s="14" t="s">
        <v>78</v>
      </c>
      <c r="AW269" s="14" t="s">
        <v>30</v>
      </c>
      <c r="AX269" s="14" t="s">
        <v>68</v>
      </c>
      <c r="AY269" s="140" t="s">
        <v>168</v>
      </c>
    </row>
    <row r="270" spans="1:51" s="14" customFormat="1" ht="12">
      <c r="A270" s="311"/>
      <c r="B270" s="312"/>
      <c r="C270" s="311"/>
      <c r="D270" s="308" t="s">
        <v>179</v>
      </c>
      <c r="E270" s="313" t="s">
        <v>3</v>
      </c>
      <c r="F270" s="314" t="s">
        <v>3580</v>
      </c>
      <c r="G270" s="311"/>
      <c r="H270" s="315">
        <v>6.5</v>
      </c>
      <c r="I270" s="268"/>
      <c r="J270" s="311"/>
      <c r="K270" s="311"/>
      <c r="L270" s="139"/>
      <c r="M270" s="141"/>
      <c r="N270" s="142"/>
      <c r="O270" s="142"/>
      <c r="P270" s="142"/>
      <c r="Q270" s="142"/>
      <c r="R270" s="142"/>
      <c r="S270" s="142"/>
      <c r="T270" s="143"/>
      <c r="AT270" s="140" t="s">
        <v>179</v>
      </c>
      <c r="AU270" s="140" t="s">
        <v>78</v>
      </c>
      <c r="AV270" s="14" t="s">
        <v>78</v>
      </c>
      <c r="AW270" s="14" t="s">
        <v>30</v>
      </c>
      <c r="AX270" s="14" t="s">
        <v>68</v>
      </c>
      <c r="AY270" s="140" t="s">
        <v>168</v>
      </c>
    </row>
    <row r="271" spans="1:51" s="15" customFormat="1" ht="12">
      <c r="A271" s="316"/>
      <c r="B271" s="317"/>
      <c r="C271" s="316"/>
      <c r="D271" s="308" t="s">
        <v>179</v>
      </c>
      <c r="E271" s="318" t="s">
        <v>3</v>
      </c>
      <c r="F271" s="319" t="s">
        <v>186</v>
      </c>
      <c r="G271" s="316"/>
      <c r="H271" s="320">
        <v>44</v>
      </c>
      <c r="I271" s="269"/>
      <c r="J271" s="316"/>
      <c r="K271" s="316"/>
      <c r="L271" s="144"/>
      <c r="M271" s="146"/>
      <c r="N271" s="147"/>
      <c r="O271" s="147"/>
      <c r="P271" s="147"/>
      <c r="Q271" s="147"/>
      <c r="R271" s="147"/>
      <c r="S271" s="147"/>
      <c r="T271" s="148"/>
      <c r="AT271" s="145" t="s">
        <v>179</v>
      </c>
      <c r="AU271" s="145" t="s">
        <v>78</v>
      </c>
      <c r="AV271" s="15" t="s">
        <v>175</v>
      </c>
      <c r="AW271" s="15" t="s">
        <v>30</v>
      </c>
      <c r="AX271" s="15" t="s">
        <v>76</v>
      </c>
      <c r="AY271" s="145" t="s">
        <v>168</v>
      </c>
    </row>
    <row r="272" spans="1:65" s="2" customFormat="1" ht="33" customHeight="1">
      <c r="A272" s="273"/>
      <c r="B272" s="276"/>
      <c r="C272" s="298" t="s">
        <v>503</v>
      </c>
      <c r="D272" s="298" t="s">
        <v>170</v>
      </c>
      <c r="E272" s="299" t="s">
        <v>290</v>
      </c>
      <c r="F272" s="300" t="s">
        <v>291</v>
      </c>
      <c r="G272" s="301" t="s">
        <v>231</v>
      </c>
      <c r="H272" s="302">
        <v>0.508</v>
      </c>
      <c r="I272" s="266"/>
      <c r="J272" s="303">
        <f>ROUND(I272*H272,2)</f>
        <v>0</v>
      </c>
      <c r="K272" s="300" t="s">
        <v>174</v>
      </c>
      <c r="L272" s="32"/>
      <c r="M272" s="126" t="s">
        <v>3</v>
      </c>
      <c r="N272" s="127" t="s">
        <v>39</v>
      </c>
      <c r="O272" s="128">
        <v>22.491</v>
      </c>
      <c r="P272" s="128">
        <f>O272*H272</f>
        <v>11.425428</v>
      </c>
      <c r="Q272" s="128">
        <v>1.0594</v>
      </c>
      <c r="R272" s="128">
        <f>Q272*H272</f>
        <v>0.5381752</v>
      </c>
      <c r="S272" s="128">
        <v>0</v>
      </c>
      <c r="T272" s="129">
        <f>S272*H272</f>
        <v>0</v>
      </c>
      <c r="U272" s="31"/>
      <c r="V272" s="31"/>
      <c r="W272" s="31"/>
      <c r="X272" s="31"/>
      <c r="Y272" s="31"/>
      <c r="Z272" s="31"/>
      <c r="AA272" s="31"/>
      <c r="AB272" s="31"/>
      <c r="AC272" s="31"/>
      <c r="AD272" s="31"/>
      <c r="AE272" s="31"/>
      <c r="AR272" s="130" t="s">
        <v>175</v>
      </c>
      <c r="AT272" s="130" t="s">
        <v>170</v>
      </c>
      <c r="AU272" s="130" t="s">
        <v>78</v>
      </c>
      <c r="AY272" s="19" t="s">
        <v>168</v>
      </c>
      <c r="BE272" s="131">
        <f>IF(N272="základní",J272,0)</f>
        <v>0</v>
      </c>
      <c r="BF272" s="131">
        <f>IF(N272="snížená",J272,0)</f>
        <v>0</v>
      </c>
      <c r="BG272" s="131">
        <f>IF(N272="zákl. přenesená",J272,0)</f>
        <v>0</v>
      </c>
      <c r="BH272" s="131">
        <f>IF(N272="sníž. přenesená",J272,0)</f>
        <v>0</v>
      </c>
      <c r="BI272" s="131">
        <f>IF(N272="nulová",J272,0)</f>
        <v>0</v>
      </c>
      <c r="BJ272" s="19" t="s">
        <v>76</v>
      </c>
      <c r="BK272" s="131">
        <f>ROUND(I272*H272,2)</f>
        <v>0</v>
      </c>
      <c r="BL272" s="19" t="s">
        <v>175</v>
      </c>
      <c r="BM272" s="130" t="s">
        <v>292</v>
      </c>
    </row>
    <row r="273" spans="1:47" s="2" customFormat="1" ht="12">
      <c r="A273" s="273"/>
      <c r="B273" s="276"/>
      <c r="C273" s="273"/>
      <c r="D273" s="304" t="s">
        <v>177</v>
      </c>
      <c r="E273" s="273"/>
      <c r="F273" s="305" t="s">
        <v>293</v>
      </c>
      <c r="G273" s="273"/>
      <c r="H273" s="273"/>
      <c r="I273" s="263"/>
      <c r="J273" s="273"/>
      <c r="K273" s="273"/>
      <c r="L273" s="32"/>
      <c r="M273" s="132"/>
      <c r="N273" s="133"/>
      <c r="O273" s="50"/>
      <c r="P273" s="50"/>
      <c r="Q273" s="50"/>
      <c r="R273" s="50"/>
      <c r="S273" s="50"/>
      <c r="T273" s="51"/>
      <c r="U273" s="31"/>
      <c r="V273" s="31"/>
      <c r="W273" s="31"/>
      <c r="X273" s="31"/>
      <c r="Y273" s="31"/>
      <c r="Z273" s="31"/>
      <c r="AA273" s="31"/>
      <c r="AB273" s="31"/>
      <c r="AC273" s="31"/>
      <c r="AD273" s="31"/>
      <c r="AE273" s="31"/>
      <c r="AT273" s="19" t="s">
        <v>177</v>
      </c>
      <c r="AU273" s="19" t="s">
        <v>78</v>
      </c>
    </row>
    <row r="274" spans="1:51" s="13" customFormat="1" ht="12">
      <c r="A274" s="306"/>
      <c r="B274" s="307"/>
      <c r="C274" s="306"/>
      <c r="D274" s="308" t="s">
        <v>179</v>
      </c>
      <c r="E274" s="309" t="s">
        <v>3</v>
      </c>
      <c r="F274" s="310" t="s">
        <v>3578</v>
      </c>
      <c r="G274" s="306"/>
      <c r="H274" s="309" t="s">
        <v>3</v>
      </c>
      <c r="I274" s="267"/>
      <c r="J274" s="306"/>
      <c r="K274" s="306"/>
      <c r="L274" s="134"/>
      <c r="M274" s="136"/>
      <c r="N274" s="137"/>
      <c r="O274" s="137"/>
      <c r="P274" s="137"/>
      <c r="Q274" s="137"/>
      <c r="R274" s="137"/>
      <c r="S274" s="137"/>
      <c r="T274" s="138"/>
      <c r="AT274" s="135" t="s">
        <v>179</v>
      </c>
      <c r="AU274" s="135" t="s">
        <v>78</v>
      </c>
      <c r="AV274" s="13" t="s">
        <v>76</v>
      </c>
      <c r="AW274" s="13" t="s">
        <v>30</v>
      </c>
      <c r="AX274" s="13" t="s">
        <v>68</v>
      </c>
      <c r="AY274" s="135" t="s">
        <v>168</v>
      </c>
    </row>
    <row r="275" spans="1:51" s="13" customFormat="1" ht="12">
      <c r="A275" s="306"/>
      <c r="B275" s="307"/>
      <c r="C275" s="306"/>
      <c r="D275" s="308" t="s">
        <v>179</v>
      </c>
      <c r="E275" s="309" t="s">
        <v>3</v>
      </c>
      <c r="F275" s="310" t="s">
        <v>294</v>
      </c>
      <c r="G275" s="306"/>
      <c r="H275" s="309" t="s">
        <v>3</v>
      </c>
      <c r="I275" s="267"/>
      <c r="J275" s="306"/>
      <c r="K275" s="306"/>
      <c r="L275" s="134"/>
      <c r="M275" s="136"/>
      <c r="N275" s="137"/>
      <c r="O275" s="137"/>
      <c r="P275" s="137"/>
      <c r="Q275" s="137"/>
      <c r="R275" s="137"/>
      <c r="S275" s="137"/>
      <c r="T275" s="138"/>
      <c r="AT275" s="135" t="s">
        <v>179</v>
      </c>
      <c r="AU275" s="135" t="s">
        <v>78</v>
      </c>
      <c r="AV275" s="13" t="s">
        <v>76</v>
      </c>
      <c r="AW275" s="13" t="s">
        <v>30</v>
      </c>
      <c r="AX275" s="13" t="s">
        <v>68</v>
      </c>
      <c r="AY275" s="135" t="s">
        <v>168</v>
      </c>
    </row>
    <row r="276" spans="1:51" s="14" customFormat="1" ht="12">
      <c r="A276" s="311"/>
      <c r="B276" s="312"/>
      <c r="C276" s="311"/>
      <c r="D276" s="308" t="s">
        <v>179</v>
      </c>
      <c r="E276" s="313" t="s">
        <v>3</v>
      </c>
      <c r="F276" s="314" t="s">
        <v>3581</v>
      </c>
      <c r="G276" s="311"/>
      <c r="H276" s="315">
        <v>0.213</v>
      </c>
      <c r="I276" s="268"/>
      <c r="J276" s="311"/>
      <c r="K276" s="311"/>
      <c r="L276" s="139"/>
      <c r="M276" s="141"/>
      <c r="N276" s="142"/>
      <c r="O276" s="142"/>
      <c r="P276" s="142"/>
      <c r="Q276" s="142"/>
      <c r="R276" s="142"/>
      <c r="S276" s="142"/>
      <c r="T276" s="143"/>
      <c r="AT276" s="140" t="s">
        <v>179</v>
      </c>
      <c r="AU276" s="140" t="s">
        <v>78</v>
      </c>
      <c r="AV276" s="14" t="s">
        <v>78</v>
      </c>
      <c r="AW276" s="14" t="s">
        <v>30</v>
      </c>
      <c r="AX276" s="14" t="s">
        <v>68</v>
      </c>
      <c r="AY276" s="140" t="s">
        <v>168</v>
      </c>
    </row>
    <row r="277" spans="1:51" s="14" customFormat="1" ht="12">
      <c r="A277" s="311"/>
      <c r="B277" s="312"/>
      <c r="C277" s="311"/>
      <c r="D277" s="308" t="s">
        <v>179</v>
      </c>
      <c r="E277" s="313" t="s">
        <v>3</v>
      </c>
      <c r="F277" s="314" t="s">
        <v>3582</v>
      </c>
      <c r="G277" s="311"/>
      <c r="H277" s="315">
        <v>0.018</v>
      </c>
      <c r="I277" s="268"/>
      <c r="J277" s="311"/>
      <c r="K277" s="311"/>
      <c r="L277" s="139"/>
      <c r="M277" s="141"/>
      <c r="N277" s="142"/>
      <c r="O277" s="142"/>
      <c r="P277" s="142"/>
      <c r="Q277" s="142"/>
      <c r="R277" s="142"/>
      <c r="S277" s="142"/>
      <c r="T277" s="143"/>
      <c r="AT277" s="140" t="s">
        <v>179</v>
      </c>
      <c r="AU277" s="140" t="s">
        <v>78</v>
      </c>
      <c r="AV277" s="14" t="s">
        <v>78</v>
      </c>
      <c r="AW277" s="14" t="s">
        <v>30</v>
      </c>
      <c r="AX277" s="14" t="s">
        <v>68</v>
      </c>
      <c r="AY277" s="140" t="s">
        <v>168</v>
      </c>
    </row>
    <row r="278" spans="1:51" s="13" customFormat="1" ht="12">
      <c r="A278" s="306"/>
      <c r="B278" s="307"/>
      <c r="C278" s="306"/>
      <c r="D278" s="308" t="s">
        <v>179</v>
      </c>
      <c r="E278" s="309" t="s">
        <v>3</v>
      </c>
      <c r="F278" s="310" t="s">
        <v>319</v>
      </c>
      <c r="G278" s="306"/>
      <c r="H278" s="309" t="s">
        <v>3</v>
      </c>
      <c r="I278" s="267"/>
      <c r="J278" s="306"/>
      <c r="K278" s="306"/>
      <c r="L278" s="134"/>
      <c r="M278" s="136"/>
      <c r="N278" s="137"/>
      <c r="O278" s="137"/>
      <c r="P278" s="137"/>
      <c r="Q278" s="137"/>
      <c r="R278" s="137"/>
      <c r="S278" s="137"/>
      <c r="T278" s="138"/>
      <c r="AT278" s="135" t="s">
        <v>179</v>
      </c>
      <c r="AU278" s="135" t="s">
        <v>78</v>
      </c>
      <c r="AV278" s="13" t="s">
        <v>76</v>
      </c>
      <c r="AW278" s="13" t="s">
        <v>30</v>
      </c>
      <c r="AX278" s="13" t="s">
        <v>68</v>
      </c>
      <c r="AY278" s="135" t="s">
        <v>168</v>
      </c>
    </row>
    <row r="279" spans="1:51" s="14" customFormat="1" ht="12">
      <c r="A279" s="311"/>
      <c r="B279" s="312"/>
      <c r="C279" s="311"/>
      <c r="D279" s="308" t="s">
        <v>179</v>
      </c>
      <c r="E279" s="313" t="s">
        <v>3</v>
      </c>
      <c r="F279" s="314" t="s">
        <v>3583</v>
      </c>
      <c r="G279" s="311"/>
      <c r="H279" s="315">
        <v>0.277</v>
      </c>
      <c r="I279" s="268"/>
      <c r="J279" s="311"/>
      <c r="K279" s="311"/>
      <c r="L279" s="139"/>
      <c r="M279" s="141"/>
      <c r="N279" s="142"/>
      <c r="O279" s="142"/>
      <c r="P279" s="142"/>
      <c r="Q279" s="142"/>
      <c r="R279" s="142"/>
      <c r="S279" s="142"/>
      <c r="T279" s="143"/>
      <c r="AT279" s="140" t="s">
        <v>179</v>
      </c>
      <c r="AU279" s="140" t="s">
        <v>78</v>
      </c>
      <c r="AV279" s="14" t="s">
        <v>78</v>
      </c>
      <c r="AW279" s="14" t="s">
        <v>30</v>
      </c>
      <c r="AX279" s="14" t="s">
        <v>68</v>
      </c>
      <c r="AY279" s="140" t="s">
        <v>168</v>
      </c>
    </row>
    <row r="280" spans="1:51" s="15" customFormat="1" ht="12">
      <c r="A280" s="316"/>
      <c r="B280" s="317"/>
      <c r="C280" s="316"/>
      <c r="D280" s="308" t="s">
        <v>179</v>
      </c>
      <c r="E280" s="318" t="s">
        <v>3</v>
      </c>
      <c r="F280" s="319" t="s">
        <v>186</v>
      </c>
      <c r="G280" s="316"/>
      <c r="H280" s="320">
        <v>0.508</v>
      </c>
      <c r="I280" s="269"/>
      <c r="J280" s="316"/>
      <c r="K280" s="316"/>
      <c r="L280" s="144"/>
      <c r="M280" s="146"/>
      <c r="N280" s="147"/>
      <c r="O280" s="147"/>
      <c r="P280" s="147"/>
      <c r="Q280" s="147"/>
      <c r="R280" s="147"/>
      <c r="S280" s="147"/>
      <c r="T280" s="148"/>
      <c r="AT280" s="145" t="s">
        <v>179</v>
      </c>
      <c r="AU280" s="145" t="s">
        <v>78</v>
      </c>
      <c r="AV280" s="15" t="s">
        <v>175</v>
      </c>
      <c r="AW280" s="15" t="s">
        <v>30</v>
      </c>
      <c r="AX280" s="15" t="s">
        <v>76</v>
      </c>
      <c r="AY280" s="145" t="s">
        <v>168</v>
      </c>
    </row>
    <row r="281" spans="1:63" s="12" customFormat="1" ht="22.9" customHeight="1">
      <c r="A281" s="291"/>
      <c r="B281" s="292"/>
      <c r="C281" s="291"/>
      <c r="D281" s="293" t="s">
        <v>67</v>
      </c>
      <c r="E281" s="296" t="s">
        <v>199</v>
      </c>
      <c r="F281" s="296" t="s">
        <v>302</v>
      </c>
      <c r="G281" s="291"/>
      <c r="H281" s="291"/>
      <c r="I281" s="271"/>
      <c r="J281" s="297">
        <f>BK281</f>
        <v>0</v>
      </c>
      <c r="K281" s="291"/>
      <c r="L281" s="118"/>
      <c r="M281" s="120"/>
      <c r="N281" s="121"/>
      <c r="O281" s="121"/>
      <c r="P281" s="122">
        <f>SUM(P282:P334)</f>
        <v>63.581799999999994</v>
      </c>
      <c r="Q281" s="121"/>
      <c r="R281" s="122">
        <f>SUM(R282:R334)</f>
        <v>8.141939999999998</v>
      </c>
      <c r="S281" s="121"/>
      <c r="T281" s="123">
        <f>SUM(T282:T334)</f>
        <v>0</v>
      </c>
      <c r="AR281" s="119" t="s">
        <v>76</v>
      </c>
      <c r="AT281" s="124" t="s">
        <v>67</v>
      </c>
      <c r="AU281" s="124" t="s">
        <v>76</v>
      </c>
      <c r="AY281" s="119" t="s">
        <v>168</v>
      </c>
      <c r="BK281" s="125">
        <f>SUM(BK282:BK334)</f>
        <v>0</v>
      </c>
    </row>
    <row r="282" spans="1:65" s="2" customFormat="1" ht="24.2" customHeight="1">
      <c r="A282" s="273"/>
      <c r="B282" s="276"/>
      <c r="C282" s="298" t="s">
        <v>508</v>
      </c>
      <c r="D282" s="298" t="s">
        <v>170</v>
      </c>
      <c r="E282" s="299" t="s">
        <v>3584</v>
      </c>
      <c r="F282" s="300" t="s">
        <v>3585</v>
      </c>
      <c r="G282" s="301" t="s">
        <v>326</v>
      </c>
      <c r="H282" s="302">
        <v>13</v>
      </c>
      <c r="I282" s="266"/>
      <c r="J282" s="303">
        <f>ROUND(I282*H282,2)</f>
        <v>0</v>
      </c>
      <c r="K282" s="300" t="s">
        <v>174</v>
      </c>
      <c r="L282" s="32"/>
      <c r="M282" s="126" t="s">
        <v>3</v>
      </c>
      <c r="N282" s="127" t="s">
        <v>39</v>
      </c>
      <c r="O282" s="128">
        <v>0.34</v>
      </c>
      <c r="P282" s="128">
        <f>O282*H282</f>
        <v>4.42</v>
      </c>
      <c r="Q282" s="128">
        <v>0.00468</v>
      </c>
      <c r="R282" s="128">
        <f>Q282*H282</f>
        <v>0.060840000000000005</v>
      </c>
      <c r="S282" s="128">
        <v>0</v>
      </c>
      <c r="T282" s="129">
        <f>S282*H282</f>
        <v>0</v>
      </c>
      <c r="U282" s="31"/>
      <c r="V282" s="31"/>
      <c r="W282" s="31"/>
      <c r="X282" s="31"/>
      <c r="Y282" s="31"/>
      <c r="Z282" s="31"/>
      <c r="AA282" s="31"/>
      <c r="AB282" s="31"/>
      <c r="AC282" s="31"/>
      <c r="AD282" s="31"/>
      <c r="AE282" s="31"/>
      <c r="AR282" s="130" t="s">
        <v>175</v>
      </c>
      <c r="AT282" s="130" t="s">
        <v>170</v>
      </c>
      <c r="AU282" s="130" t="s">
        <v>78</v>
      </c>
      <c r="AY282" s="19" t="s">
        <v>168</v>
      </c>
      <c r="BE282" s="131">
        <f>IF(N282="základní",J282,0)</f>
        <v>0</v>
      </c>
      <c r="BF282" s="131">
        <f>IF(N282="snížená",J282,0)</f>
        <v>0</v>
      </c>
      <c r="BG282" s="131">
        <f>IF(N282="zákl. přenesená",J282,0)</f>
        <v>0</v>
      </c>
      <c r="BH282" s="131">
        <f>IF(N282="sníž. přenesená",J282,0)</f>
        <v>0</v>
      </c>
      <c r="BI282" s="131">
        <f>IF(N282="nulová",J282,0)</f>
        <v>0</v>
      </c>
      <c r="BJ282" s="19" t="s">
        <v>76</v>
      </c>
      <c r="BK282" s="131">
        <f>ROUND(I282*H282,2)</f>
        <v>0</v>
      </c>
      <c r="BL282" s="19" t="s">
        <v>175</v>
      </c>
      <c r="BM282" s="130" t="s">
        <v>3586</v>
      </c>
    </row>
    <row r="283" spans="1:47" s="2" customFormat="1" ht="12">
      <c r="A283" s="273"/>
      <c r="B283" s="276"/>
      <c r="C283" s="273"/>
      <c r="D283" s="304" t="s">
        <v>177</v>
      </c>
      <c r="E283" s="273"/>
      <c r="F283" s="305" t="s">
        <v>3587</v>
      </c>
      <c r="G283" s="273"/>
      <c r="H283" s="273"/>
      <c r="I283" s="263"/>
      <c r="J283" s="273"/>
      <c r="K283" s="273"/>
      <c r="L283" s="32"/>
      <c r="M283" s="132"/>
      <c r="N283" s="133"/>
      <c r="O283" s="50"/>
      <c r="P283" s="50"/>
      <c r="Q283" s="50"/>
      <c r="R283" s="50"/>
      <c r="S283" s="50"/>
      <c r="T283" s="51"/>
      <c r="U283" s="31"/>
      <c r="V283" s="31"/>
      <c r="W283" s="31"/>
      <c r="X283" s="31"/>
      <c r="Y283" s="31"/>
      <c r="Z283" s="31"/>
      <c r="AA283" s="31"/>
      <c r="AB283" s="31"/>
      <c r="AC283" s="31"/>
      <c r="AD283" s="31"/>
      <c r="AE283" s="31"/>
      <c r="AT283" s="19" t="s">
        <v>177</v>
      </c>
      <c r="AU283" s="19" t="s">
        <v>78</v>
      </c>
    </row>
    <row r="284" spans="1:51" s="13" customFormat="1" ht="12">
      <c r="A284" s="306"/>
      <c r="B284" s="307"/>
      <c r="C284" s="306"/>
      <c r="D284" s="308" t="s">
        <v>179</v>
      </c>
      <c r="E284" s="309" t="s">
        <v>3</v>
      </c>
      <c r="F284" s="310" t="s">
        <v>3588</v>
      </c>
      <c r="G284" s="306"/>
      <c r="H284" s="309" t="s">
        <v>3</v>
      </c>
      <c r="I284" s="267"/>
      <c r="J284" s="306"/>
      <c r="K284" s="306"/>
      <c r="L284" s="134"/>
      <c r="M284" s="136"/>
      <c r="N284" s="137"/>
      <c r="O284" s="137"/>
      <c r="P284" s="137"/>
      <c r="Q284" s="137"/>
      <c r="R284" s="137"/>
      <c r="S284" s="137"/>
      <c r="T284" s="138"/>
      <c r="AT284" s="135" t="s">
        <v>179</v>
      </c>
      <c r="AU284" s="135" t="s">
        <v>78</v>
      </c>
      <c r="AV284" s="13" t="s">
        <v>76</v>
      </c>
      <c r="AW284" s="13" t="s">
        <v>30</v>
      </c>
      <c r="AX284" s="13" t="s">
        <v>68</v>
      </c>
      <c r="AY284" s="135" t="s">
        <v>168</v>
      </c>
    </row>
    <row r="285" spans="1:51" s="14" customFormat="1" ht="12">
      <c r="A285" s="311"/>
      <c r="B285" s="312"/>
      <c r="C285" s="311"/>
      <c r="D285" s="308" t="s">
        <v>179</v>
      </c>
      <c r="E285" s="313" t="s">
        <v>3</v>
      </c>
      <c r="F285" s="314" t="s">
        <v>289</v>
      </c>
      <c r="G285" s="311"/>
      <c r="H285" s="315">
        <v>13</v>
      </c>
      <c r="I285" s="268"/>
      <c r="J285" s="311"/>
      <c r="K285" s="311"/>
      <c r="L285" s="139"/>
      <c r="M285" s="141"/>
      <c r="N285" s="142"/>
      <c r="O285" s="142"/>
      <c r="P285" s="142"/>
      <c r="Q285" s="142"/>
      <c r="R285" s="142"/>
      <c r="S285" s="142"/>
      <c r="T285" s="143"/>
      <c r="AT285" s="140" t="s">
        <v>179</v>
      </c>
      <c r="AU285" s="140" t="s">
        <v>78</v>
      </c>
      <c r="AV285" s="14" t="s">
        <v>78</v>
      </c>
      <c r="AW285" s="14" t="s">
        <v>30</v>
      </c>
      <c r="AX285" s="14" t="s">
        <v>76</v>
      </c>
      <c r="AY285" s="140" t="s">
        <v>168</v>
      </c>
    </row>
    <row r="286" spans="1:65" s="2" customFormat="1" ht="24.2" customHeight="1">
      <c r="A286" s="273"/>
      <c r="B286" s="276"/>
      <c r="C286" s="326" t="s">
        <v>525</v>
      </c>
      <c r="D286" s="326" t="s">
        <v>332</v>
      </c>
      <c r="E286" s="327" t="s">
        <v>3589</v>
      </c>
      <c r="F286" s="328" t="s">
        <v>3590</v>
      </c>
      <c r="G286" s="329" t="s">
        <v>326</v>
      </c>
      <c r="H286" s="330">
        <v>13</v>
      </c>
      <c r="I286" s="272"/>
      <c r="J286" s="331">
        <f>ROUND(I286*H286,2)</f>
        <v>0</v>
      </c>
      <c r="K286" s="328" t="s">
        <v>3</v>
      </c>
      <c r="L286" s="154"/>
      <c r="M286" s="155" t="s">
        <v>3</v>
      </c>
      <c r="N286" s="156" t="s">
        <v>39</v>
      </c>
      <c r="O286" s="128">
        <v>0</v>
      </c>
      <c r="P286" s="128">
        <f>O286*H286</f>
        <v>0</v>
      </c>
      <c r="Q286" s="128">
        <v>0.0053</v>
      </c>
      <c r="R286" s="128">
        <f>Q286*H286</f>
        <v>0.0689</v>
      </c>
      <c r="S286" s="128">
        <v>0</v>
      </c>
      <c r="T286" s="129">
        <f>S286*H286</f>
        <v>0</v>
      </c>
      <c r="U286" s="31"/>
      <c r="V286" s="31"/>
      <c r="W286" s="31"/>
      <c r="X286" s="31"/>
      <c r="Y286" s="31"/>
      <c r="Z286" s="31"/>
      <c r="AA286" s="31"/>
      <c r="AB286" s="31"/>
      <c r="AC286" s="31"/>
      <c r="AD286" s="31"/>
      <c r="AE286" s="31"/>
      <c r="AR286" s="130" t="s">
        <v>235</v>
      </c>
      <c r="AT286" s="130" t="s">
        <v>332</v>
      </c>
      <c r="AU286" s="130" t="s">
        <v>78</v>
      </c>
      <c r="AY286" s="19" t="s">
        <v>168</v>
      </c>
      <c r="BE286" s="131">
        <f>IF(N286="základní",J286,0)</f>
        <v>0</v>
      </c>
      <c r="BF286" s="131">
        <f>IF(N286="snížená",J286,0)</f>
        <v>0</v>
      </c>
      <c r="BG286" s="131">
        <f>IF(N286="zákl. přenesená",J286,0)</f>
        <v>0</v>
      </c>
      <c r="BH286" s="131">
        <f>IF(N286="sníž. přenesená",J286,0)</f>
        <v>0</v>
      </c>
      <c r="BI286" s="131">
        <f>IF(N286="nulová",J286,0)</f>
        <v>0</v>
      </c>
      <c r="BJ286" s="19" t="s">
        <v>76</v>
      </c>
      <c r="BK286" s="131">
        <f>ROUND(I286*H286,2)</f>
        <v>0</v>
      </c>
      <c r="BL286" s="19" t="s">
        <v>175</v>
      </c>
      <c r="BM286" s="130" t="s">
        <v>3591</v>
      </c>
    </row>
    <row r="287" spans="1:65" s="2" customFormat="1" ht="24.2" customHeight="1">
      <c r="A287" s="273"/>
      <c r="B287" s="276"/>
      <c r="C287" s="298" t="s">
        <v>530</v>
      </c>
      <c r="D287" s="298" t="s">
        <v>170</v>
      </c>
      <c r="E287" s="299" t="s">
        <v>3592</v>
      </c>
      <c r="F287" s="300" t="s">
        <v>3593</v>
      </c>
      <c r="G287" s="301" t="s">
        <v>326</v>
      </c>
      <c r="H287" s="302">
        <v>10</v>
      </c>
      <c r="I287" s="266"/>
      <c r="J287" s="303">
        <f>ROUND(I287*H287,2)</f>
        <v>0</v>
      </c>
      <c r="K287" s="300" t="s">
        <v>174</v>
      </c>
      <c r="L287" s="32"/>
      <c r="M287" s="126" t="s">
        <v>3</v>
      </c>
      <c r="N287" s="127" t="s">
        <v>39</v>
      </c>
      <c r="O287" s="128">
        <v>0.34</v>
      </c>
      <c r="P287" s="128">
        <f>O287*H287</f>
        <v>3.4000000000000004</v>
      </c>
      <c r="Q287" s="128">
        <v>0.17489</v>
      </c>
      <c r="R287" s="128">
        <f>Q287*H287</f>
        <v>1.7489</v>
      </c>
      <c r="S287" s="128">
        <v>0</v>
      </c>
      <c r="T287" s="129">
        <f>S287*H287</f>
        <v>0</v>
      </c>
      <c r="U287" s="31"/>
      <c r="V287" s="31"/>
      <c r="W287" s="31"/>
      <c r="X287" s="31"/>
      <c r="Y287" s="31"/>
      <c r="Z287" s="31"/>
      <c r="AA287" s="31"/>
      <c r="AB287" s="31"/>
      <c r="AC287" s="31"/>
      <c r="AD287" s="31"/>
      <c r="AE287" s="31"/>
      <c r="AR287" s="130" t="s">
        <v>175</v>
      </c>
      <c r="AT287" s="130" t="s">
        <v>170</v>
      </c>
      <c r="AU287" s="130" t="s">
        <v>78</v>
      </c>
      <c r="AY287" s="19" t="s">
        <v>168</v>
      </c>
      <c r="BE287" s="131">
        <f>IF(N287="základní",J287,0)</f>
        <v>0</v>
      </c>
      <c r="BF287" s="131">
        <f>IF(N287="snížená",J287,0)</f>
        <v>0</v>
      </c>
      <c r="BG287" s="131">
        <f>IF(N287="zákl. přenesená",J287,0)</f>
        <v>0</v>
      </c>
      <c r="BH287" s="131">
        <f>IF(N287="sníž. přenesená",J287,0)</f>
        <v>0</v>
      </c>
      <c r="BI287" s="131">
        <f>IF(N287="nulová",J287,0)</f>
        <v>0</v>
      </c>
      <c r="BJ287" s="19" t="s">
        <v>76</v>
      </c>
      <c r="BK287" s="131">
        <f>ROUND(I287*H287,2)</f>
        <v>0</v>
      </c>
      <c r="BL287" s="19" t="s">
        <v>175</v>
      </c>
      <c r="BM287" s="130" t="s">
        <v>3594</v>
      </c>
    </row>
    <row r="288" spans="1:47" s="2" customFormat="1" ht="12">
      <c r="A288" s="273"/>
      <c r="B288" s="276"/>
      <c r="C288" s="273"/>
      <c r="D288" s="304" t="s">
        <v>177</v>
      </c>
      <c r="E288" s="273"/>
      <c r="F288" s="305" t="s">
        <v>3595</v>
      </c>
      <c r="G288" s="273"/>
      <c r="H288" s="273"/>
      <c r="I288" s="263"/>
      <c r="J288" s="273"/>
      <c r="K288" s="273"/>
      <c r="L288" s="32"/>
      <c r="M288" s="132"/>
      <c r="N288" s="133"/>
      <c r="O288" s="50"/>
      <c r="P288" s="50"/>
      <c r="Q288" s="50"/>
      <c r="R288" s="50"/>
      <c r="S288" s="50"/>
      <c r="T288" s="51"/>
      <c r="U288" s="31"/>
      <c r="V288" s="31"/>
      <c r="W288" s="31"/>
      <c r="X288" s="31"/>
      <c r="Y288" s="31"/>
      <c r="Z288" s="31"/>
      <c r="AA288" s="31"/>
      <c r="AB288" s="31"/>
      <c r="AC288" s="31"/>
      <c r="AD288" s="31"/>
      <c r="AE288" s="31"/>
      <c r="AT288" s="19" t="s">
        <v>177</v>
      </c>
      <c r="AU288" s="19" t="s">
        <v>78</v>
      </c>
    </row>
    <row r="289" spans="1:51" s="13" customFormat="1" ht="12">
      <c r="A289" s="306"/>
      <c r="B289" s="307"/>
      <c r="C289" s="306"/>
      <c r="D289" s="308" t="s">
        <v>179</v>
      </c>
      <c r="E289" s="309" t="s">
        <v>3</v>
      </c>
      <c r="F289" s="310" t="s">
        <v>3596</v>
      </c>
      <c r="G289" s="306"/>
      <c r="H289" s="309" t="s">
        <v>3</v>
      </c>
      <c r="I289" s="267"/>
      <c r="J289" s="306"/>
      <c r="K289" s="306"/>
      <c r="L289" s="134"/>
      <c r="M289" s="136"/>
      <c r="N289" s="137"/>
      <c r="O289" s="137"/>
      <c r="P289" s="137"/>
      <c r="Q289" s="137"/>
      <c r="R289" s="137"/>
      <c r="S289" s="137"/>
      <c r="T289" s="138"/>
      <c r="AT289" s="135" t="s">
        <v>179</v>
      </c>
      <c r="AU289" s="135" t="s">
        <v>78</v>
      </c>
      <c r="AV289" s="13" t="s">
        <v>76</v>
      </c>
      <c r="AW289" s="13" t="s">
        <v>30</v>
      </c>
      <c r="AX289" s="13" t="s">
        <v>68</v>
      </c>
      <c r="AY289" s="135" t="s">
        <v>168</v>
      </c>
    </row>
    <row r="290" spans="1:51" s="14" customFormat="1" ht="12">
      <c r="A290" s="311"/>
      <c r="B290" s="312"/>
      <c r="C290" s="311"/>
      <c r="D290" s="308" t="s">
        <v>179</v>
      </c>
      <c r="E290" s="313" t="s">
        <v>3</v>
      </c>
      <c r="F290" s="314" t="s">
        <v>235</v>
      </c>
      <c r="G290" s="311"/>
      <c r="H290" s="315">
        <v>8</v>
      </c>
      <c r="I290" s="268"/>
      <c r="J290" s="311"/>
      <c r="K290" s="311"/>
      <c r="L290" s="139"/>
      <c r="M290" s="141"/>
      <c r="N290" s="142"/>
      <c r="O290" s="142"/>
      <c r="P290" s="142"/>
      <c r="Q290" s="142"/>
      <c r="R290" s="142"/>
      <c r="S290" s="142"/>
      <c r="T290" s="143"/>
      <c r="AT290" s="140" t="s">
        <v>179</v>
      </c>
      <c r="AU290" s="140" t="s">
        <v>78</v>
      </c>
      <c r="AV290" s="14" t="s">
        <v>78</v>
      </c>
      <c r="AW290" s="14" t="s">
        <v>30</v>
      </c>
      <c r="AX290" s="14" t="s">
        <v>68</v>
      </c>
      <c r="AY290" s="140" t="s">
        <v>168</v>
      </c>
    </row>
    <row r="291" spans="1:51" s="13" customFormat="1" ht="12">
      <c r="A291" s="306"/>
      <c r="B291" s="307"/>
      <c r="C291" s="306"/>
      <c r="D291" s="308" t="s">
        <v>179</v>
      </c>
      <c r="E291" s="309" t="s">
        <v>3</v>
      </c>
      <c r="F291" s="310" t="s">
        <v>3597</v>
      </c>
      <c r="G291" s="306"/>
      <c r="H291" s="309" t="s">
        <v>3</v>
      </c>
      <c r="I291" s="267"/>
      <c r="J291" s="306"/>
      <c r="K291" s="306"/>
      <c r="L291" s="134"/>
      <c r="M291" s="136"/>
      <c r="N291" s="137"/>
      <c r="O291" s="137"/>
      <c r="P291" s="137"/>
      <c r="Q291" s="137"/>
      <c r="R291" s="137"/>
      <c r="S291" s="137"/>
      <c r="T291" s="138"/>
      <c r="AT291" s="135" t="s">
        <v>179</v>
      </c>
      <c r="AU291" s="135" t="s">
        <v>78</v>
      </c>
      <c r="AV291" s="13" t="s">
        <v>76</v>
      </c>
      <c r="AW291" s="13" t="s">
        <v>30</v>
      </c>
      <c r="AX291" s="13" t="s">
        <v>68</v>
      </c>
      <c r="AY291" s="135" t="s">
        <v>168</v>
      </c>
    </row>
    <row r="292" spans="1:51" s="14" customFormat="1" ht="12">
      <c r="A292" s="311"/>
      <c r="B292" s="312"/>
      <c r="C292" s="311"/>
      <c r="D292" s="308" t="s">
        <v>179</v>
      </c>
      <c r="E292" s="313" t="s">
        <v>3</v>
      </c>
      <c r="F292" s="314" t="s">
        <v>78</v>
      </c>
      <c r="G292" s="311"/>
      <c r="H292" s="315">
        <v>2</v>
      </c>
      <c r="I292" s="268"/>
      <c r="J292" s="311"/>
      <c r="K292" s="311"/>
      <c r="L292" s="139"/>
      <c r="M292" s="141"/>
      <c r="N292" s="142"/>
      <c r="O292" s="142"/>
      <c r="P292" s="142"/>
      <c r="Q292" s="142"/>
      <c r="R292" s="142"/>
      <c r="S292" s="142"/>
      <c r="T292" s="143"/>
      <c r="AT292" s="140" t="s">
        <v>179</v>
      </c>
      <c r="AU292" s="140" t="s">
        <v>78</v>
      </c>
      <c r="AV292" s="14" t="s">
        <v>78</v>
      </c>
      <c r="AW292" s="14" t="s">
        <v>30</v>
      </c>
      <c r="AX292" s="14" t="s">
        <v>68</v>
      </c>
      <c r="AY292" s="140" t="s">
        <v>168</v>
      </c>
    </row>
    <row r="293" spans="1:51" s="15" customFormat="1" ht="12">
      <c r="A293" s="316"/>
      <c r="B293" s="317"/>
      <c r="C293" s="316"/>
      <c r="D293" s="308" t="s">
        <v>179</v>
      </c>
      <c r="E293" s="318" t="s">
        <v>3</v>
      </c>
      <c r="F293" s="319" t="s">
        <v>186</v>
      </c>
      <c r="G293" s="316"/>
      <c r="H293" s="320">
        <v>10</v>
      </c>
      <c r="I293" s="269"/>
      <c r="J293" s="316"/>
      <c r="K293" s="316"/>
      <c r="L293" s="144"/>
      <c r="M293" s="146"/>
      <c r="N293" s="147"/>
      <c r="O293" s="147"/>
      <c r="P293" s="147"/>
      <c r="Q293" s="147"/>
      <c r="R293" s="147"/>
      <c r="S293" s="147"/>
      <c r="T293" s="148"/>
      <c r="AT293" s="145" t="s">
        <v>179</v>
      </c>
      <c r="AU293" s="145" t="s">
        <v>78</v>
      </c>
      <c r="AV293" s="15" t="s">
        <v>175</v>
      </c>
      <c r="AW293" s="15" t="s">
        <v>30</v>
      </c>
      <c r="AX293" s="15" t="s">
        <v>76</v>
      </c>
      <c r="AY293" s="145" t="s">
        <v>168</v>
      </c>
    </row>
    <row r="294" spans="1:65" s="2" customFormat="1" ht="24.2" customHeight="1">
      <c r="A294" s="273"/>
      <c r="B294" s="276"/>
      <c r="C294" s="326" t="s">
        <v>535</v>
      </c>
      <c r="D294" s="326" t="s">
        <v>332</v>
      </c>
      <c r="E294" s="327" t="s">
        <v>3589</v>
      </c>
      <c r="F294" s="328" t="s">
        <v>3590</v>
      </c>
      <c r="G294" s="329" t="s">
        <v>326</v>
      </c>
      <c r="H294" s="330">
        <v>10</v>
      </c>
      <c r="I294" s="272"/>
      <c r="J294" s="331">
        <f>ROUND(I294*H294,2)</f>
        <v>0</v>
      </c>
      <c r="K294" s="328" t="s">
        <v>3</v>
      </c>
      <c r="L294" s="154"/>
      <c r="M294" s="155" t="s">
        <v>3</v>
      </c>
      <c r="N294" s="156" t="s">
        <v>39</v>
      </c>
      <c r="O294" s="128">
        <v>0</v>
      </c>
      <c r="P294" s="128">
        <f>O294*H294</f>
        <v>0</v>
      </c>
      <c r="Q294" s="128">
        <v>0.0053</v>
      </c>
      <c r="R294" s="128">
        <f>Q294*H294</f>
        <v>0.053</v>
      </c>
      <c r="S294" s="128">
        <v>0</v>
      </c>
      <c r="T294" s="129">
        <f>S294*H294</f>
        <v>0</v>
      </c>
      <c r="U294" s="31"/>
      <c r="V294" s="31"/>
      <c r="W294" s="31"/>
      <c r="X294" s="31"/>
      <c r="Y294" s="31"/>
      <c r="Z294" s="31"/>
      <c r="AA294" s="31"/>
      <c r="AB294" s="31"/>
      <c r="AC294" s="31"/>
      <c r="AD294" s="31"/>
      <c r="AE294" s="31"/>
      <c r="AR294" s="130" t="s">
        <v>235</v>
      </c>
      <c r="AT294" s="130" t="s">
        <v>332</v>
      </c>
      <c r="AU294" s="130" t="s">
        <v>78</v>
      </c>
      <c r="AY294" s="19" t="s">
        <v>168</v>
      </c>
      <c r="BE294" s="131">
        <f>IF(N294="základní",J294,0)</f>
        <v>0</v>
      </c>
      <c r="BF294" s="131">
        <f>IF(N294="snížená",J294,0)</f>
        <v>0</v>
      </c>
      <c r="BG294" s="131">
        <f>IF(N294="zákl. přenesená",J294,0)</f>
        <v>0</v>
      </c>
      <c r="BH294" s="131">
        <f>IF(N294="sníž. přenesená",J294,0)</f>
        <v>0</v>
      </c>
      <c r="BI294" s="131">
        <f>IF(N294="nulová",J294,0)</f>
        <v>0</v>
      </c>
      <c r="BJ294" s="19" t="s">
        <v>76</v>
      </c>
      <c r="BK294" s="131">
        <f>ROUND(I294*H294,2)</f>
        <v>0</v>
      </c>
      <c r="BL294" s="19" t="s">
        <v>175</v>
      </c>
      <c r="BM294" s="130" t="s">
        <v>3598</v>
      </c>
    </row>
    <row r="295" spans="1:65" s="2" customFormat="1" ht="16.5" customHeight="1">
      <c r="A295" s="273"/>
      <c r="B295" s="276"/>
      <c r="C295" s="298" t="s">
        <v>547</v>
      </c>
      <c r="D295" s="298" t="s">
        <v>170</v>
      </c>
      <c r="E295" s="299" t="s">
        <v>3599</v>
      </c>
      <c r="F295" s="300" t="s">
        <v>3600</v>
      </c>
      <c r="G295" s="301" t="s">
        <v>335</v>
      </c>
      <c r="H295" s="302">
        <v>20</v>
      </c>
      <c r="I295" s="266"/>
      <c r="J295" s="303">
        <f>ROUND(I295*H295,2)</f>
        <v>0</v>
      </c>
      <c r="K295" s="300" t="s">
        <v>174</v>
      </c>
      <c r="L295" s="32"/>
      <c r="M295" s="126" t="s">
        <v>3</v>
      </c>
      <c r="N295" s="127" t="s">
        <v>39</v>
      </c>
      <c r="O295" s="128">
        <v>0.645</v>
      </c>
      <c r="P295" s="128">
        <f>O295*H295</f>
        <v>12.9</v>
      </c>
      <c r="Q295" s="128">
        <v>0.12064</v>
      </c>
      <c r="R295" s="128">
        <f>Q295*H295</f>
        <v>2.4128</v>
      </c>
      <c r="S295" s="128">
        <v>0</v>
      </c>
      <c r="T295" s="129">
        <f>S295*H295</f>
        <v>0</v>
      </c>
      <c r="U295" s="31"/>
      <c r="V295" s="31"/>
      <c r="W295" s="31"/>
      <c r="X295" s="31"/>
      <c r="Y295" s="31"/>
      <c r="Z295" s="31"/>
      <c r="AA295" s="31"/>
      <c r="AB295" s="31"/>
      <c r="AC295" s="31"/>
      <c r="AD295" s="31"/>
      <c r="AE295" s="31"/>
      <c r="AR295" s="130" t="s">
        <v>175</v>
      </c>
      <c r="AT295" s="130" t="s">
        <v>170</v>
      </c>
      <c r="AU295" s="130" t="s">
        <v>78</v>
      </c>
      <c r="AY295" s="19" t="s">
        <v>168</v>
      </c>
      <c r="BE295" s="131">
        <f>IF(N295="základní",J295,0)</f>
        <v>0</v>
      </c>
      <c r="BF295" s="131">
        <f>IF(N295="snížená",J295,0)</f>
        <v>0</v>
      </c>
      <c r="BG295" s="131">
        <f>IF(N295="zákl. přenesená",J295,0)</f>
        <v>0</v>
      </c>
      <c r="BH295" s="131">
        <f>IF(N295="sníž. přenesená",J295,0)</f>
        <v>0</v>
      </c>
      <c r="BI295" s="131">
        <f>IF(N295="nulová",J295,0)</f>
        <v>0</v>
      </c>
      <c r="BJ295" s="19" t="s">
        <v>76</v>
      </c>
      <c r="BK295" s="131">
        <f>ROUND(I295*H295,2)</f>
        <v>0</v>
      </c>
      <c r="BL295" s="19" t="s">
        <v>175</v>
      </c>
      <c r="BM295" s="130" t="s">
        <v>3601</v>
      </c>
    </row>
    <row r="296" spans="1:47" s="2" customFormat="1" ht="12">
      <c r="A296" s="273"/>
      <c r="B296" s="276"/>
      <c r="C296" s="273"/>
      <c r="D296" s="304" t="s">
        <v>177</v>
      </c>
      <c r="E296" s="273"/>
      <c r="F296" s="305" t="s">
        <v>3602</v>
      </c>
      <c r="G296" s="273"/>
      <c r="H296" s="273"/>
      <c r="I296" s="263"/>
      <c r="J296" s="273"/>
      <c r="K296" s="273"/>
      <c r="L296" s="32"/>
      <c r="M296" s="132"/>
      <c r="N296" s="133"/>
      <c r="O296" s="50"/>
      <c r="P296" s="50"/>
      <c r="Q296" s="50"/>
      <c r="R296" s="50"/>
      <c r="S296" s="50"/>
      <c r="T296" s="51"/>
      <c r="U296" s="31"/>
      <c r="V296" s="31"/>
      <c r="W296" s="31"/>
      <c r="X296" s="31"/>
      <c r="Y296" s="31"/>
      <c r="Z296" s="31"/>
      <c r="AA296" s="31"/>
      <c r="AB296" s="31"/>
      <c r="AC296" s="31"/>
      <c r="AD296" s="31"/>
      <c r="AE296" s="31"/>
      <c r="AT296" s="19" t="s">
        <v>177</v>
      </c>
      <c r="AU296" s="19" t="s">
        <v>78</v>
      </c>
    </row>
    <row r="297" spans="1:51" s="13" customFormat="1" ht="12">
      <c r="A297" s="306"/>
      <c r="B297" s="307"/>
      <c r="C297" s="306"/>
      <c r="D297" s="308" t="s">
        <v>179</v>
      </c>
      <c r="E297" s="309" t="s">
        <v>3</v>
      </c>
      <c r="F297" s="310" t="s">
        <v>3603</v>
      </c>
      <c r="G297" s="306"/>
      <c r="H297" s="309" t="s">
        <v>3</v>
      </c>
      <c r="I297" s="267"/>
      <c r="J297" s="306"/>
      <c r="K297" s="306"/>
      <c r="L297" s="134"/>
      <c r="M297" s="136"/>
      <c r="N297" s="137"/>
      <c r="O297" s="137"/>
      <c r="P297" s="137"/>
      <c r="Q297" s="137"/>
      <c r="R297" s="137"/>
      <c r="S297" s="137"/>
      <c r="T297" s="138"/>
      <c r="AT297" s="135" t="s">
        <v>179</v>
      </c>
      <c r="AU297" s="135" t="s">
        <v>78</v>
      </c>
      <c r="AV297" s="13" t="s">
        <v>76</v>
      </c>
      <c r="AW297" s="13" t="s">
        <v>30</v>
      </c>
      <c r="AX297" s="13" t="s">
        <v>68</v>
      </c>
      <c r="AY297" s="135" t="s">
        <v>168</v>
      </c>
    </row>
    <row r="298" spans="1:51" s="14" customFormat="1" ht="12">
      <c r="A298" s="311"/>
      <c r="B298" s="312"/>
      <c r="C298" s="311"/>
      <c r="D298" s="308" t="s">
        <v>179</v>
      </c>
      <c r="E298" s="313" t="s">
        <v>3</v>
      </c>
      <c r="F298" s="314" t="s">
        <v>3604</v>
      </c>
      <c r="G298" s="311"/>
      <c r="H298" s="315">
        <v>20</v>
      </c>
      <c r="I298" s="268"/>
      <c r="J298" s="311"/>
      <c r="K298" s="311"/>
      <c r="L298" s="139"/>
      <c r="M298" s="141"/>
      <c r="N298" s="142"/>
      <c r="O298" s="142"/>
      <c r="P298" s="142"/>
      <c r="Q298" s="142"/>
      <c r="R298" s="142"/>
      <c r="S298" s="142"/>
      <c r="T298" s="143"/>
      <c r="AT298" s="140" t="s">
        <v>179</v>
      </c>
      <c r="AU298" s="140" t="s">
        <v>78</v>
      </c>
      <c r="AV298" s="14" t="s">
        <v>78</v>
      </c>
      <c r="AW298" s="14" t="s">
        <v>30</v>
      </c>
      <c r="AX298" s="14" t="s">
        <v>76</v>
      </c>
      <c r="AY298" s="140" t="s">
        <v>168</v>
      </c>
    </row>
    <row r="299" spans="1:65" s="2" customFormat="1" ht="16.5" customHeight="1">
      <c r="A299" s="273"/>
      <c r="B299" s="276"/>
      <c r="C299" s="326" t="s">
        <v>562</v>
      </c>
      <c r="D299" s="326" t="s">
        <v>332</v>
      </c>
      <c r="E299" s="327" t="s">
        <v>3605</v>
      </c>
      <c r="F299" s="328" t="s">
        <v>3606</v>
      </c>
      <c r="G299" s="329" t="s">
        <v>326</v>
      </c>
      <c r="H299" s="330">
        <v>181.8</v>
      </c>
      <c r="I299" s="272"/>
      <c r="J299" s="331">
        <f>ROUND(I299*H299,2)</f>
        <v>0</v>
      </c>
      <c r="K299" s="328" t="s">
        <v>174</v>
      </c>
      <c r="L299" s="154"/>
      <c r="M299" s="155" t="s">
        <v>3</v>
      </c>
      <c r="N299" s="156" t="s">
        <v>39</v>
      </c>
      <c r="O299" s="128">
        <v>0</v>
      </c>
      <c r="P299" s="128">
        <f>O299*H299</f>
        <v>0</v>
      </c>
      <c r="Q299" s="128">
        <v>0.011</v>
      </c>
      <c r="R299" s="128">
        <f>Q299*H299</f>
        <v>1.9998</v>
      </c>
      <c r="S299" s="128">
        <v>0</v>
      </c>
      <c r="T299" s="129">
        <f>S299*H299</f>
        <v>0</v>
      </c>
      <c r="U299" s="31"/>
      <c r="V299" s="31"/>
      <c r="W299" s="31"/>
      <c r="X299" s="31"/>
      <c r="Y299" s="31"/>
      <c r="Z299" s="31"/>
      <c r="AA299" s="31"/>
      <c r="AB299" s="31"/>
      <c r="AC299" s="31"/>
      <c r="AD299" s="31"/>
      <c r="AE299" s="31"/>
      <c r="AR299" s="130" t="s">
        <v>235</v>
      </c>
      <c r="AT299" s="130" t="s">
        <v>332</v>
      </c>
      <c r="AU299" s="130" t="s">
        <v>78</v>
      </c>
      <c r="AY299" s="19" t="s">
        <v>168</v>
      </c>
      <c r="BE299" s="131">
        <f>IF(N299="základní",J299,0)</f>
        <v>0</v>
      </c>
      <c r="BF299" s="131">
        <f>IF(N299="snížená",J299,0)</f>
        <v>0</v>
      </c>
      <c r="BG299" s="131">
        <f>IF(N299="zákl. přenesená",J299,0)</f>
        <v>0</v>
      </c>
      <c r="BH299" s="131">
        <f>IF(N299="sníž. přenesená",J299,0)</f>
        <v>0</v>
      </c>
      <c r="BI299" s="131">
        <f>IF(N299="nulová",J299,0)</f>
        <v>0</v>
      </c>
      <c r="BJ299" s="19" t="s">
        <v>76</v>
      </c>
      <c r="BK299" s="131">
        <f>ROUND(I299*H299,2)</f>
        <v>0</v>
      </c>
      <c r="BL299" s="19" t="s">
        <v>175</v>
      </c>
      <c r="BM299" s="130" t="s">
        <v>3607</v>
      </c>
    </row>
    <row r="300" spans="1:51" s="14" customFormat="1" ht="12">
      <c r="A300" s="311"/>
      <c r="B300" s="312"/>
      <c r="C300" s="311"/>
      <c r="D300" s="308" t="s">
        <v>179</v>
      </c>
      <c r="E300" s="311"/>
      <c r="F300" s="314" t="s">
        <v>3608</v>
      </c>
      <c r="G300" s="311"/>
      <c r="H300" s="315">
        <v>181.8</v>
      </c>
      <c r="I300" s="268"/>
      <c r="J300" s="311"/>
      <c r="K300" s="311"/>
      <c r="L300" s="139"/>
      <c r="M300" s="141"/>
      <c r="N300" s="142"/>
      <c r="O300" s="142"/>
      <c r="P300" s="142"/>
      <c r="Q300" s="142"/>
      <c r="R300" s="142"/>
      <c r="S300" s="142"/>
      <c r="T300" s="143"/>
      <c r="AT300" s="140" t="s">
        <v>179</v>
      </c>
      <c r="AU300" s="140" t="s">
        <v>78</v>
      </c>
      <c r="AV300" s="14" t="s">
        <v>78</v>
      </c>
      <c r="AW300" s="14" t="s">
        <v>4</v>
      </c>
      <c r="AX300" s="14" t="s">
        <v>76</v>
      </c>
      <c r="AY300" s="140" t="s">
        <v>168</v>
      </c>
    </row>
    <row r="301" spans="1:65" s="2" customFormat="1" ht="16.5" customHeight="1">
      <c r="A301" s="273"/>
      <c r="B301" s="276"/>
      <c r="C301" s="298" t="s">
        <v>570</v>
      </c>
      <c r="D301" s="298" t="s">
        <v>170</v>
      </c>
      <c r="E301" s="299" t="s">
        <v>3609</v>
      </c>
      <c r="F301" s="300" t="s">
        <v>3610</v>
      </c>
      <c r="G301" s="301" t="s">
        <v>326</v>
      </c>
      <c r="H301" s="302">
        <v>2</v>
      </c>
      <c r="I301" s="266"/>
      <c r="J301" s="303">
        <f>ROUND(I301*H301,2)</f>
        <v>0</v>
      </c>
      <c r="K301" s="300" t="s">
        <v>174</v>
      </c>
      <c r="L301" s="32"/>
      <c r="M301" s="126" t="s">
        <v>3</v>
      </c>
      <c r="N301" s="127" t="s">
        <v>39</v>
      </c>
      <c r="O301" s="128">
        <v>0.86</v>
      </c>
      <c r="P301" s="128">
        <f>O301*H301</f>
        <v>1.72</v>
      </c>
      <c r="Q301" s="128">
        <v>0</v>
      </c>
      <c r="R301" s="128">
        <f>Q301*H301</f>
        <v>0</v>
      </c>
      <c r="S301" s="128">
        <v>0</v>
      </c>
      <c r="T301" s="129">
        <f>S301*H301</f>
        <v>0</v>
      </c>
      <c r="U301" s="31"/>
      <c r="V301" s="31"/>
      <c r="W301" s="31"/>
      <c r="X301" s="31"/>
      <c r="Y301" s="31"/>
      <c r="Z301" s="31"/>
      <c r="AA301" s="31"/>
      <c r="AB301" s="31"/>
      <c r="AC301" s="31"/>
      <c r="AD301" s="31"/>
      <c r="AE301" s="31"/>
      <c r="AR301" s="130" t="s">
        <v>175</v>
      </c>
      <c r="AT301" s="130" t="s">
        <v>170</v>
      </c>
      <c r="AU301" s="130" t="s">
        <v>78</v>
      </c>
      <c r="AY301" s="19" t="s">
        <v>168</v>
      </c>
      <c r="BE301" s="131">
        <f>IF(N301="základní",J301,0)</f>
        <v>0</v>
      </c>
      <c r="BF301" s="131">
        <f>IF(N301="snížená",J301,0)</f>
        <v>0</v>
      </c>
      <c r="BG301" s="131">
        <f>IF(N301="zákl. přenesená",J301,0)</f>
        <v>0</v>
      </c>
      <c r="BH301" s="131">
        <f>IF(N301="sníž. přenesená",J301,0)</f>
        <v>0</v>
      </c>
      <c r="BI301" s="131">
        <f>IF(N301="nulová",J301,0)</f>
        <v>0</v>
      </c>
      <c r="BJ301" s="19" t="s">
        <v>76</v>
      </c>
      <c r="BK301" s="131">
        <f>ROUND(I301*H301,2)</f>
        <v>0</v>
      </c>
      <c r="BL301" s="19" t="s">
        <v>175</v>
      </c>
      <c r="BM301" s="130" t="s">
        <v>3611</v>
      </c>
    </row>
    <row r="302" spans="1:47" s="2" customFormat="1" ht="12">
      <c r="A302" s="273"/>
      <c r="B302" s="276"/>
      <c r="C302" s="273"/>
      <c r="D302" s="304" t="s">
        <v>177</v>
      </c>
      <c r="E302" s="273"/>
      <c r="F302" s="305" t="s">
        <v>3612</v>
      </c>
      <c r="G302" s="273"/>
      <c r="H302" s="273"/>
      <c r="I302" s="263"/>
      <c r="J302" s="273"/>
      <c r="K302" s="273"/>
      <c r="L302" s="32"/>
      <c r="M302" s="132"/>
      <c r="N302" s="133"/>
      <c r="O302" s="50"/>
      <c r="P302" s="50"/>
      <c r="Q302" s="50"/>
      <c r="R302" s="50"/>
      <c r="S302" s="50"/>
      <c r="T302" s="51"/>
      <c r="U302" s="31"/>
      <c r="V302" s="31"/>
      <c r="W302" s="31"/>
      <c r="X302" s="31"/>
      <c r="Y302" s="31"/>
      <c r="Z302" s="31"/>
      <c r="AA302" s="31"/>
      <c r="AB302" s="31"/>
      <c r="AC302" s="31"/>
      <c r="AD302" s="31"/>
      <c r="AE302" s="31"/>
      <c r="AT302" s="19" t="s">
        <v>177</v>
      </c>
      <c r="AU302" s="19" t="s">
        <v>78</v>
      </c>
    </row>
    <row r="303" spans="1:51" s="13" customFormat="1" ht="12">
      <c r="A303" s="306"/>
      <c r="B303" s="307"/>
      <c r="C303" s="306"/>
      <c r="D303" s="308" t="s">
        <v>179</v>
      </c>
      <c r="E303" s="309" t="s">
        <v>3</v>
      </c>
      <c r="F303" s="310" t="s">
        <v>3596</v>
      </c>
      <c r="G303" s="306"/>
      <c r="H303" s="309" t="s">
        <v>3</v>
      </c>
      <c r="I303" s="267"/>
      <c r="J303" s="306"/>
      <c r="K303" s="306"/>
      <c r="L303" s="134"/>
      <c r="M303" s="136"/>
      <c r="N303" s="137"/>
      <c r="O303" s="137"/>
      <c r="P303" s="137"/>
      <c r="Q303" s="137"/>
      <c r="R303" s="137"/>
      <c r="S303" s="137"/>
      <c r="T303" s="138"/>
      <c r="AT303" s="135" t="s">
        <v>179</v>
      </c>
      <c r="AU303" s="135" t="s">
        <v>78</v>
      </c>
      <c r="AV303" s="13" t="s">
        <v>76</v>
      </c>
      <c r="AW303" s="13" t="s">
        <v>30</v>
      </c>
      <c r="AX303" s="13" t="s">
        <v>68</v>
      </c>
      <c r="AY303" s="135" t="s">
        <v>168</v>
      </c>
    </row>
    <row r="304" spans="1:51" s="14" customFormat="1" ht="12">
      <c r="A304" s="311"/>
      <c r="B304" s="312"/>
      <c r="C304" s="311"/>
      <c r="D304" s="308" t="s">
        <v>179</v>
      </c>
      <c r="E304" s="313" t="s">
        <v>3</v>
      </c>
      <c r="F304" s="314" t="s">
        <v>78</v>
      </c>
      <c r="G304" s="311"/>
      <c r="H304" s="315">
        <v>2</v>
      </c>
      <c r="I304" s="268"/>
      <c r="J304" s="311"/>
      <c r="K304" s="311"/>
      <c r="L304" s="139"/>
      <c r="M304" s="141"/>
      <c r="N304" s="142"/>
      <c r="O304" s="142"/>
      <c r="P304" s="142"/>
      <c r="Q304" s="142"/>
      <c r="R304" s="142"/>
      <c r="S304" s="142"/>
      <c r="T304" s="143"/>
      <c r="AT304" s="140" t="s">
        <v>179</v>
      </c>
      <c r="AU304" s="140" t="s">
        <v>78</v>
      </c>
      <c r="AV304" s="14" t="s">
        <v>78</v>
      </c>
      <c r="AW304" s="14" t="s">
        <v>30</v>
      </c>
      <c r="AX304" s="14" t="s">
        <v>76</v>
      </c>
      <c r="AY304" s="140" t="s">
        <v>168</v>
      </c>
    </row>
    <row r="305" spans="1:65" s="2" customFormat="1" ht="16.5" customHeight="1">
      <c r="A305" s="273"/>
      <c r="B305" s="276"/>
      <c r="C305" s="326" t="s">
        <v>577</v>
      </c>
      <c r="D305" s="326" t="s">
        <v>332</v>
      </c>
      <c r="E305" s="327" t="s">
        <v>3613</v>
      </c>
      <c r="F305" s="328" t="s">
        <v>3614</v>
      </c>
      <c r="G305" s="329" t="s">
        <v>326</v>
      </c>
      <c r="H305" s="330">
        <v>2</v>
      </c>
      <c r="I305" s="272"/>
      <c r="J305" s="331">
        <f>ROUND(I305*H305,2)</f>
        <v>0</v>
      </c>
      <c r="K305" s="328" t="s">
        <v>3</v>
      </c>
      <c r="L305" s="154"/>
      <c r="M305" s="155" t="s">
        <v>3</v>
      </c>
      <c r="N305" s="156" t="s">
        <v>39</v>
      </c>
      <c r="O305" s="128">
        <v>0</v>
      </c>
      <c r="P305" s="128">
        <f>O305*H305</f>
        <v>0</v>
      </c>
      <c r="Q305" s="128">
        <v>0</v>
      </c>
      <c r="R305" s="128">
        <f>Q305*H305</f>
        <v>0</v>
      </c>
      <c r="S305" s="128">
        <v>0</v>
      </c>
      <c r="T305" s="129">
        <f>S305*H305</f>
        <v>0</v>
      </c>
      <c r="U305" s="31"/>
      <c r="V305" s="31"/>
      <c r="W305" s="31"/>
      <c r="X305" s="31"/>
      <c r="Y305" s="31"/>
      <c r="Z305" s="31"/>
      <c r="AA305" s="31"/>
      <c r="AB305" s="31"/>
      <c r="AC305" s="31"/>
      <c r="AD305" s="31"/>
      <c r="AE305" s="31"/>
      <c r="AR305" s="130" t="s">
        <v>235</v>
      </c>
      <c r="AT305" s="130" t="s">
        <v>332</v>
      </c>
      <c r="AU305" s="130" t="s">
        <v>78</v>
      </c>
      <c r="AY305" s="19" t="s">
        <v>168</v>
      </c>
      <c r="BE305" s="131">
        <f>IF(N305="základní",J305,0)</f>
        <v>0</v>
      </c>
      <c r="BF305" s="131">
        <f>IF(N305="snížená",J305,0)</f>
        <v>0</v>
      </c>
      <c r="BG305" s="131">
        <f>IF(N305="zákl. přenesená",J305,0)</f>
        <v>0</v>
      </c>
      <c r="BH305" s="131">
        <f>IF(N305="sníž. přenesená",J305,0)</f>
        <v>0</v>
      </c>
      <c r="BI305" s="131">
        <f>IF(N305="nulová",J305,0)</f>
        <v>0</v>
      </c>
      <c r="BJ305" s="19" t="s">
        <v>76</v>
      </c>
      <c r="BK305" s="131">
        <f>ROUND(I305*H305,2)</f>
        <v>0</v>
      </c>
      <c r="BL305" s="19" t="s">
        <v>175</v>
      </c>
      <c r="BM305" s="130" t="s">
        <v>3615</v>
      </c>
    </row>
    <row r="306" spans="1:65" s="2" customFormat="1" ht="16.5" customHeight="1">
      <c r="A306" s="273"/>
      <c r="B306" s="276"/>
      <c r="C306" s="298" t="s">
        <v>591</v>
      </c>
      <c r="D306" s="298" t="s">
        <v>170</v>
      </c>
      <c r="E306" s="299" t="s">
        <v>3616</v>
      </c>
      <c r="F306" s="300" t="s">
        <v>3617</v>
      </c>
      <c r="G306" s="301" t="s">
        <v>326</v>
      </c>
      <c r="H306" s="302">
        <v>1</v>
      </c>
      <c r="I306" s="266"/>
      <c r="J306" s="303">
        <f>ROUND(I306*H306,2)</f>
        <v>0</v>
      </c>
      <c r="K306" s="300" t="s">
        <v>174</v>
      </c>
      <c r="L306" s="32"/>
      <c r="M306" s="126" t="s">
        <v>3</v>
      </c>
      <c r="N306" s="127" t="s">
        <v>39</v>
      </c>
      <c r="O306" s="128">
        <v>1.02</v>
      </c>
      <c r="P306" s="128">
        <f>O306*H306</f>
        <v>1.02</v>
      </c>
      <c r="Q306" s="128">
        <v>0</v>
      </c>
      <c r="R306" s="128">
        <f>Q306*H306</f>
        <v>0</v>
      </c>
      <c r="S306" s="128">
        <v>0</v>
      </c>
      <c r="T306" s="129">
        <f>S306*H306</f>
        <v>0</v>
      </c>
      <c r="U306" s="31"/>
      <c r="V306" s="31"/>
      <c r="W306" s="31"/>
      <c r="X306" s="31"/>
      <c r="Y306" s="31"/>
      <c r="Z306" s="31"/>
      <c r="AA306" s="31"/>
      <c r="AB306" s="31"/>
      <c r="AC306" s="31"/>
      <c r="AD306" s="31"/>
      <c r="AE306" s="31"/>
      <c r="AR306" s="130" t="s">
        <v>175</v>
      </c>
      <c r="AT306" s="130" t="s">
        <v>170</v>
      </c>
      <c r="AU306" s="130" t="s">
        <v>78</v>
      </c>
      <c r="AY306" s="19" t="s">
        <v>168</v>
      </c>
      <c r="BE306" s="131">
        <f>IF(N306="základní",J306,0)</f>
        <v>0</v>
      </c>
      <c r="BF306" s="131">
        <f>IF(N306="snížená",J306,0)</f>
        <v>0</v>
      </c>
      <c r="BG306" s="131">
        <f>IF(N306="zákl. přenesená",J306,0)</f>
        <v>0</v>
      </c>
      <c r="BH306" s="131">
        <f>IF(N306="sníž. přenesená",J306,0)</f>
        <v>0</v>
      </c>
      <c r="BI306" s="131">
        <f>IF(N306="nulová",J306,0)</f>
        <v>0</v>
      </c>
      <c r="BJ306" s="19" t="s">
        <v>76</v>
      </c>
      <c r="BK306" s="131">
        <f>ROUND(I306*H306,2)</f>
        <v>0</v>
      </c>
      <c r="BL306" s="19" t="s">
        <v>175</v>
      </c>
      <c r="BM306" s="130" t="s">
        <v>3618</v>
      </c>
    </row>
    <row r="307" spans="1:47" s="2" customFormat="1" ht="12">
      <c r="A307" s="273"/>
      <c r="B307" s="276"/>
      <c r="C307" s="273"/>
      <c r="D307" s="304" t="s">
        <v>177</v>
      </c>
      <c r="E307" s="273"/>
      <c r="F307" s="305" t="s">
        <v>3619</v>
      </c>
      <c r="G307" s="273"/>
      <c r="H307" s="273"/>
      <c r="I307" s="263"/>
      <c r="J307" s="273"/>
      <c r="K307" s="273"/>
      <c r="L307" s="32"/>
      <c r="M307" s="132"/>
      <c r="N307" s="133"/>
      <c r="O307" s="50"/>
      <c r="P307" s="50"/>
      <c r="Q307" s="50"/>
      <c r="R307" s="50"/>
      <c r="S307" s="50"/>
      <c r="T307" s="51"/>
      <c r="U307" s="31"/>
      <c r="V307" s="31"/>
      <c r="W307" s="31"/>
      <c r="X307" s="31"/>
      <c r="Y307" s="31"/>
      <c r="Z307" s="31"/>
      <c r="AA307" s="31"/>
      <c r="AB307" s="31"/>
      <c r="AC307" s="31"/>
      <c r="AD307" s="31"/>
      <c r="AE307" s="31"/>
      <c r="AT307" s="19" t="s">
        <v>177</v>
      </c>
      <c r="AU307" s="19" t="s">
        <v>78</v>
      </c>
    </row>
    <row r="308" spans="1:51" s="13" customFormat="1" ht="12">
      <c r="A308" s="306"/>
      <c r="B308" s="307"/>
      <c r="C308" s="306"/>
      <c r="D308" s="308" t="s">
        <v>179</v>
      </c>
      <c r="E308" s="309" t="s">
        <v>3</v>
      </c>
      <c r="F308" s="310" t="s">
        <v>3597</v>
      </c>
      <c r="G308" s="306"/>
      <c r="H308" s="309" t="s">
        <v>3</v>
      </c>
      <c r="I308" s="267"/>
      <c r="J308" s="306"/>
      <c r="K308" s="306"/>
      <c r="L308" s="134"/>
      <c r="M308" s="136"/>
      <c r="N308" s="137"/>
      <c r="O308" s="137"/>
      <c r="P308" s="137"/>
      <c r="Q308" s="137"/>
      <c r="R308" s="137"/>
      <c r="S308" s="137"/>
      <c r="T308" s="138"/>
      <c r="AT308" s="135" t="s">
        <v>179</v>
      </c>
      <c r="AU308" s="135" t="s">
        <v>78</v>
      </c>
      <c r="AV308" s="13" t="s">
        <v>76</v>
      </c>
      <c r="AW308" s="13" t="s">
        <v>30</v>
      </c>
      <c r="AX308" s="13" t="s">
        <v>68</v>
      </c>
      <c r="AY308" s="135" t="s">
        <v>168</v>
      </c>
    </row>
    <row r="309" spans="1:51" s="14" customFormat="1" ht="12">
      <c r="A309" s="311"/>
      <c r="B309" s="312"/>
      <c r="C309" s="311"/>
      <c r="D309" s="308" t="s">
        <v>179</v>
      </c>
      <c r="E309" s="313" t="s">
        <v>3</v>
      </c>
      <c r="F309" s="314" t="s">
        <v>76</v>
      </c>
      <c r="G309" s="311"/>
      <c r="H309" s="315">
        <v>1</v>
      </c>
      <c r="I309" s="268"/>
      <c r="J309" s="311"/>
      <c r="K309" s="311"/>
      <c r="L309" s="139"/>
      <c r="M309" s="141"/>
      <c r="N309" s="142"/>
      <c r="O309" s="142"/>
      <c r="P309" s="142"/>
      <c r="Q309" s="142"/>
      <c r="R309" s="142"/>
      <c r="S309" s="142"/>
      <c r="T309" s="143"/>
      <c r="AT309" s="140" t="s">
        <v>179</v>
      </c>
      <c r="AU309" s="140" t="s">
        <v>78</v>
      </c>
      <c r="AV309" s="14" t="s">
        <v>78</v>
      </c>
      <c r="AW309" s="14" t="s">
        <v>30</v>
      </c>
      <c r="AX309" s="14" t="s">
        <v>76</v>
      </c>
      <c r="AY309" s="140" t="s">
        <v>168</v>
      </c>
    </row>
    <row r="310" spans="1:65" s="2" customFormat="1" ht="16.5" customHeight="1">
      <c r="A310" s="273"/>
      <c r="B310" s="276"/>
      <c r="C310" s="326" t="s">
        <v>598</v>
      </c>
      <c r="D310" s="326" t="s">
        <v>332</v>
      </c>
      <c r="E310" s="327" t="s">
        <v>3620</v>
      </c>
      <c r="F310" s="328" t="s">
        <v>3621</v>
      </c>
      <c r="G310" s="329" t="s">
        <v>326</v>
      </c>
      <c r="H310" s="330">
        <v>1</v>
      </c>
      <c r="I310" s="272"/>
      <c r="J310" s="331">
        <f>ROUND(I310*H310,2)</f>
        <v>0</v>
      </c>
      <c r="K310" s="328" t="s">
        <v>3</v>
      </c>
      <c r="L310" s="154"/>
      <c r="M310" s="155" t="s">
        <v>3</v>
      </c>
      <c r="N310" s="156" t="s">
        <v>39</v>
      </c>
      <c r="O310" s="128">
        <v>0</v>
      </c>
      <c r="P310" s="128">
        <f>O310*H310</f>
        <v>0</v>
      </c>
      <c r="Q310" s="128">
        <v>0</v>
      </c>
      <c r="R310" s="128">
        <f>Q310*H310</f>
        <v>0</v>
      </c>
      <c r="S310" s="128">
        <v>0</v>
      </c>
      <c r="T310" s="129">
        <f>S310*H310</f>
        <v>0</v>
      </c>
      <c r="U310" s="31"/>
      <c r="V310" s="31"/>
      <c r="W310" s="31"/>
      <c r="X310" s="31"/>
      <c r="Y310" s="31"/>
      <c r="Z310" s="31"/>
      <c r="AA310" s="31"/>
      <c r="AB310" s="31"/>
      <c r="AC310" s="31"/>
      <c r="AD310" s="31"/>
      <c r="AE310" s="31"/>
      <c r="AR310" s="130" t="s">
        <v>235</v>
      </c>
      <c r="AT310" s="130" t="s">
        <v>332</v>
      </c>
      <c r="AU310" s="130" t="s">
        <v>78</v>
      </c>
      <c r="AY310" s="19" t="s">
        <v>168</v>
      </c>
      <c r="BE310" s="131">
        <f>IF(N310="základní",J310,0)</f>
        <v>0</v>
      </c>
      <c r="BF310" s="131">
        <f>IF(N310="snížená",J310,0)</f>
        <v>0</v>
      </c>
      <c r="BG310" s="131">
        <f>IF(N310="zákl. přenesená",J310,0)</f>
        <v>0</v>
      </c>
      <c r="BH310" s="131">
        <f>IF(N310="sníž. přenesená",J310,0)</f>
        <v>0</v>
      </c>
      <c r="BI310" s="131">
        <f>IF(N310="nulová",J310,0)</f>
        <v>0</v>
      </c>
      <c r="BJ310" s="19" t="s">
        <v>76</v>
      </c>
      <c r="BK310" s="131">
        <f>ROUND(I310*H310,2)</f>
        <v>0</v>
      </c>
      <c r="BL310" s="19" t="s">
        <v>175</v>
      </c>
      <c r="BM310" s="130" t="s">
        <v>3622</v>
      </c>
    </row>
    <row r="311" spans="1:65" s="2" customFormat="1" ht="16.5" customHeight="1">
      <c r="A311" s="273"/>
      <c r="B311" s="276"/>
      <c r="C311" s="298" t="s">
        <v>607</v>
      </c>
      <c r="D311" s="298" t="s">
        <v>170</v>
      </c>
      <c r="E311" s="299" t="s">
        <v>3623</v>
      </c>
      <c r="F311" s="300" t="s">
        <v>3624</v>
      </c>
      <c r="G311" s="301" t="s">
        <v>326</v>
      </c>
      <c r="H311" s="302">
        <v>8</v>
      </c>
      <c r="I311" s="266"/>
      <c r="J311" s="303">
        <f>ROUND(I311*H311,2)</f>
        <v>0</v>
      </c>
      <c r="K311" s="300" t="s">
        <v>174</v>
      </c>
      <c r="L311" s="32"/>
      <c r="M311" s="126" t="s">
        <v>3</v>
      </c>
      <c r="N311" s="127" t="s">
        <v>39</v>
      </c>
      <c r="O311" s="128">
        <v>0.528</v>
      </c>
      <c r="P311" s="128">
        <f>O311*H311</f>
        <v>4.224</v>
      </c>
      <c r="Q311" s="128">
        <v>0.0012</v>
      </c>
      <c r="R311" s="128">
        <f>Q311*H311</f>
        <v>0.0096</v>
      </c>
      <c r="S311" s="128">
        <v>0</v>
      </c>
      <c r="T311" s="129">
        <f>S311*H311</f>
        <v>0</v>
      </c>
      <c r="U311" s="31"/>
      <c r="V311" s="31"/>
      <c r="W311" s="31"/>
      <c r="X311" s="31"/>
      <c r="Y311" s="31"/>
      <c r="Z311" s="31"/>
      <c r="AA311" s="31"/>
      <c r="AB311" s="31"/>
      <c r="AC311" s="31"/>
      <c r="AD311" s="31"/>
      <c r="AE311" s="31"/>
      <c r="AR311" s="130" t="s">
        <v>175</v>
      </c>
      <c r="AT311" s="130" t="s">
        <v>170</v>
      </c>
      <c r="AU311" s="130" t="s">
        <v>78</v>
      </c>
      <c r="AY311" s="19" t="s">
        <v>168</v>
      </c>
      <c r="BE311" s="131">
        <f>IF(N311="základní",J311,0)</f>
        <v>0</v>
      </c>
      <c r="BF311" s="131">
        <f>IF(N311="snížená",J311,0)</f>
        <v>0</v>
      </c>
      <c r="BG311" s="131">
        <f>IF(N311="zákl. přenesená",J311,0)</f>
        <v>0</v>
      </c>
      <c r="BH311" s="131">
        <f>IF(N311="sníž. přenesená",J311,0)</f>
        <v>0</v>
      </c>
      <c r="BI311" s="131">
        <f>IF(N311="nulová",J311,0)</f>
        <v>0</v>
      </c>
      <c r="BJ311" s="19" t="s">
        <v>76</v>
      </c>
      <c r="BK311" s="131">
        <f>ROUND(I311*H311,2)</f>
        <v>0</v>
      </c>
      <c r="BL311" s="19" t="s">
        <v>175</v>
      </c>
      <c r="BM311" s="130" t="s">
        <v>3625</v>
      </c>
    </row>
    <row r="312" spans="1:47" s="2" customFormat="1" ht="12">
      <c r="A312" s="273"/>
      <c r="B312" s="276"/>
      <c r="C312" s="273"/>
      <c r="D312" s="304" t="s">
        <v>177</v>
      </c>
      <c r="E312" s="273"/>
      <c r="F312" s="305" t="s">
        <v>3626</v>
      </c>
      <c r="G312" s="273"/>
      <c r="H312" s="273"/>
      <c r="I312" s="263"/>
      <c r="J312" s="273"/>
      <c r="K312" s="273"/>
      <c r="L312" s="32"/>
      <c r="M312" s="132"/>
      <c r="N312" s="133"/>
      <c r="O312" s="50"/>
      <c r="P312" s="50"/>
      <c r="Q312" s="50"/>
      <c r="R312" s="50"/>
      <c r="S312" s="50"/>
      <c r="T312" s="51"/>
      <c r="U312" s="31"/>
      <c r="V312" s="31"/>
      <c r="W312" s="31"/>
      <c r="X312" s="31"/>
      <c r="Y312" s="31"/>
      <c r="Z312" s="31"/>
      <c r="AA312" s="31"/>
      <c r="AB312" s="31"/>
      <c r="AC312" s="31"/>
      <c r="AD312" s="31"/>
      <c r="AE312" s="31"/>
      <c r="AT312" s="19" t="s">
        <v>177</v>
      </c>
      <c r="AU312" s="19" t="s">
        <v>78</v>
      </c>
    </row>
    <row r="313" spans="1:51" s="13" customFormat="1" ht="12">
      <c r="A313" s="306"/>
      <c r="B313" s="307"/>
      <c r="C313" s="306"/>
      <c r="D313" s="308" t="s">
        <v>179</v>
      </c>
      <c r="E313" s="309" t="s">
        <v>3</v>
      </c>
      <c r="F313" s="310" t="s">
        <v>3596</v>
      </c>
      <c r="G313" s="306"/>
      <c r="H313" s="309" t="s">
        <v>3</v>
      </c>
      <c r="I313" s="267"/>
      <c r="J313" s="306"/>
      <c r="K313" s="306"/>
      <c r="L313" s="134"/>
      <c r="M313" s="136"/>
      <c r="N313" s="137"/>
      <c r="O313" s="137"/>
      <c r="P313" s="137"/>
      <c r="Q313" s="137"/>
      <c r="R313" s="137"/>
      <c r="S313" s="137"/>
      <c r="T313" s="138"/>
      <c r="AT313" s="135" t="s">
        <v>179</v>
      </c>
      <c r="AU313" s="135" t="s">
        <v>78</v>
      </c>
      <c r="AV313" s="13" t="s">
        <v>76</v>
      </c>
      <c r="AW313" s="13" t="s">
        <v>30</v>
      </c>
      <c r="AX313" s="13" t="s">
        <v>68</v>
      </c>
      <c r="AY313" s="135" t="s">
        <v>168</v>
      </c>
    </row>
    <row r="314" spans="1:51" s="14" customFormat="1" ht="12">
      <c r="A314" s="311"/>
      <c r="B314" s="312"/>
      <c r="C314" s="311"/>
      <c r="D314" s="308" t="s">
        <v>179</v>
      </c>
      <c r="E314" s="313" t="s">
        <v>3</v>
      </c>
      <c r="F314" s="314" t="s">
        <v>235</v>
      </c>
      <c r="G314" s="311"/>
      <c r="H314" s="315">
        <v>8</v>
      </c>
      <c r="I314" s="268"/>
      <c r="J314" s="311"/>
      <c r="K314" s="311"/>
      <c r="L314" s="139"/>
      <c r="M314" s="141"/>
      <c r="N314" s="142"/>
      <c r="O314" s="142"/>
      <c r="P314" s="142"/>
      <c r="Q314" s="142"/>
      <c r="R314" s="142"/>
      <c r="S314" s="142"/>
      <c r="T314" s="143"/>
      <c r="AT314" s="140" t="s">
        <v>179</v>
      </c>
      <c r="AU314" s="140" t="s">
        <v>78</v>
      </c>
      <c r="AV314" s="14" t="s">
        <v>78</v>
      </c>
      <c r="AW314" s="14" t="s">
        <v>30</v>
      </c>
      <c r="AX314" s="14" t="s">
        <v>76</v>
      </c>
      <c r="AY314" s="140" t="s">
        <v>168</v>
      </c>
    </row>
    <row r="315" spans="1:65" s="2" customFormat="1" ht="16.5" customHeight="1">
      <c r="A315" s="273"/>
      <c r="B315" s="276"/>
      <c r="C315" s="326" t="s">
        <v>613</v>
      </c>
      <c r="D315" s="326" t="s">
        <v>332</v>
      </c>
      <c r="E315" s="327" t="s">
        <v>3627</v>
      </c>
      <c r="F315" s="328" t="s">
        <v>3628</v>
      </c>
      <c r="G315" s="329" t="s">
        <v>326</v>
      </c>
      <c r="H315" s="330">
        <v>8</v>
      </c>
      <c r="I315" s="272"/>
      <c r="J315" s="331">
        <f>ROUND(I315*H315,2)</f>
        <v>0</v>
      </c>
      <c r="K315" s="328" t="s">
        <v>3</v>
      </c>
      <c r="L315" s="154"/>
      <c r="M315" s="155" t="s">
        <v>3</v>
      </c>
      <c r="N315" s="156" t="s">
        <v>39</v>
      </c>
      <c r="O315" s="128">
        <v>0</v>
      </c>
      <c r="P315" s="128">
        <f>O315*H315</f>
        <v>0</v>
      </c>
      <c r="Q315" s="128">
        <v>0.096</v>
      </c>
      <c r="R315" s="128">
        <f>Q315*H315</f>
        <v>0.768</v>
      </c>
      <c r="S315" s="128">
        <v>0</v>
      </c>
      <c r="T315" s="129">
        <f>S315*H315</f>
        <v>0</v>
      </c>
      <c r="U315" s="31"/>
      <c r="V315" s="31"/>
      <c r="W315" s="31"/>
      <c r="X315" s="31"/>
      <c r="Y315" s="31"/>
      <c r="Z315" s="31"/>
      <c r="AA315" s="31"/>
      <c r="AB315" s="31"/>
      <c r="AC315" s="31"/>
      <c r="AD315" s="31"/>
      <c r="AE315" s="31"/>
      <c r="AR315" s="130" t="s">
        <v>235</v>
      </c>
      <c r="AT315" s="130" t="s">
        <v>332</v>
      </c>
      <c r="AU315" s="130" t="s">
        <v>78</v>
      </c>
      <c r="AY315" s="19" t="s">
        <v>168</v>
      </c>
      <c r="BE315" s="131">
        <f>IF(N315="základní",J315,0)</f>
        <v>0</v>
      </c>
      <c r="BF315" s="131">
        <f>IF(N315="snížená",J315,0)</f>
        <v>0</v>
      </c>
      <c r="BG315" s="131">
        <f>IF(N315="zákl. přenesená",J315,0)</f>
        <v>0</v>
      </c>
      <c r="BH315" s="131">
        <f>IF(N315="sníž. přenesená",J315,0)</f>
        <v>0</v>
      </c>
      <c r="BI315" s="131">
        <f>IF(N315="nulová",J315,0)</f>
        <v>0</v>
      </c>
      <c r="BJ315" s="19" t="s">
        <v>76</v>
      </c>
      <c r="BK315" s="131">
        <f>ROUND(I315*H315,2)</f>
        <v>0</v>
      </c>
      <c r="BL315" s="19" t="s">
        <v>175</v>
      </c>
      <c r="BM315" s="130" t="s">
        <v>3629</v>
      </c>
    </row>
    <row r="316" spans="1:65" s="2" customFormat="1" ht="16.5" customHeight="1">
      <c r="A316" s="273"/>
      <c r="B316" s="276"/>
      <c r="C316" s="326" t="s">
        <v>618</v>
      </c>
      <c r="D316" s="326" t="s">
        <v>332</v>
      </c>
      <c r="E316" s="327" t="s">
        <v>3630</v>
      </c>
      <c r="F316" s="328" t="s">
        <v>3631</v>
      </c>
      <c r="G316" s="329" t="s">
        <v>1687</v>
      </c>
      <c r="H316" s="330">
        <v>8</v>
      </c>
      <c r="I316" s="272"/>
      <c r="J316" s="331">
        <f>ROUND(I316*H316,2)</f>
        <v>0</v>
      </c>
      <c r="K316" s="328" t="s">
        <v>3</v>
      </c>
      <c r="L316" s="154"/>
      <c r="M316" s="155" t="s">
        <v>3</v>
      </c>
      <c r="N316" s="156" t="s">
        <v>39</v>
      </c>
      <c r="O316" s="128">
        <v>0</v>
      </c>
      <c r="P316" s="128">
        <f>O316*H316</f>
        <v>0</v>
      </c>
      <c r="Q316" s="128">
        <v>0.096</v>
      </c>
      <c r="R316" s="128">
        <f>Q316*H316</f>
        <v>0.768</v>
      </c>
      <c r="S316" s="128">
        <v>0</v>
      </c>
      <c r="T316" s="129">
        <f>S316*H316</f>
        <v>0</v>
      </c>
      <c r="U316" s="31"/>
      <c r="V316" s="31"/>
      <c r="W316" s="31"/>
      <c r="X316" s="31"/>
      <c r="Y316" s="31"/>
      <c r="Z316" s="31"/>
      <c r="AA316" s="31"/>
      <c r="AB316" s="31"/>
      <c r="AC316" s="31"/>
      <c r="AD316" s="31"/>
      <c r="AE316" s="31"/>
      <c r="AR316" s="130" t="s">
        <v>235</v>
      </c>
      <c r="AT316" s="130" t="s">
        <v>332</v>
      </c>
      <c r="AU316" s="130" t="s">
        <v>78</v>
      </c>
      <c r="AY316" s="19" t="s">
        <v>168</v>
      </c>
      <c r="BE316" s="131">
        <f>IF(N316="základní",J316,0)</f>
        <v>0</v>
      </c>
      <c r="BF316" s="131">
        <f>IF(N316="snížená",J316,0)</f>
        <v>0</v>
      </c>
      <c r="BG316" s="131">
        <f>IF(N316="zákl. přenesená",J316,0)</f>
        <v>0</v>
      </c>
      <c r="BH316" s="131">
        <f>IF(N316="sníž. přenesená",J316,0)</f>
        <v>0</v>
      </c>
      <c r="BI316" s="131">
        <f>IF(N316="nulová",J316,0)</f>
        <v>0</v>
      </c>
      <c r="BJ316" s="19" t="s">
        <v>76</v>
      </c>
      <c r="BK316" s="131">
        <f>ROUND(I316*H316,2)</f>
        <v>0</v>
      </c>
      <c r="BL316" s="19" t="s">
        <v>175</v>
      </c>
      <c r="BM316" s="130" t="s">
        <v>3632</v>
      </c>
    </row>
    <row r="317" spans="1:65" s="2" customFormat="1" ht="24.2" customHeight="1">
      <c r="A317" s="273"/>
      <c r="B317" s="276"/>
      <c r="C317" s="298" t="s">
        <v>625</v>
      </c>
      <c r="D317" s="298" t="s">
        <v>170</v>
      </c>
      <c r="E317" s="299" t="s">
        <v>3633</v>
      </c>
      <c r="F317" s="300" t="s">
        <v>3634</v>
      </c>
      <c r="G317" s="301" t="s">
        <v>335</v>
      </c>
      <c r="H317" s="302">
        <v>47.8</v>
      </c>
      <c r="I317" s="266"/>
      <c r="J317" s="303">
        <f>ROUND(I317*H317,2)</f>
        <v>0</v>
      </c>
      <c r="K317" s="300" t="s">
        <v>174</v>
      </c>
      <c r="L317" s="32"/>
      <c r="M317" s="126" t="s">
        <v>3</v>
      </c>
      <c r="N317" s="127" t="s">
        <v>39</v>
      </c>
      <c r="O317" s="128">
        <v>0.751</v>
      </c>
      <c r="P317" s="128">
        <f>O317*H317</f>
        <v>35.8978</v>
      </c>
      <c r="Q317" s="128">
        <v>0</v>
      </c>
      <c r="R317" s="128">
        <f>Q317*H317</f>
        <v>0</v>
      </c>
      <c r="S317" s="128">
        <v>0</v>
      </c>
      <c r="T317" s="129">
        <f>S317*H317</f>
        <v>0</v>
      </c>
      <c r="U317" s="31"/>
      <c r="V317" s="31"/>
      <c r="W317" s="31"/>
      <c r="X317" s="31"/>
      <c r="Y317" s="31"/>
      <c r="Z317" s="31"/>
      <c r="AA317" s="31"/>
      <c r="AB317" s="31"/>
      <c r="AC317" s="31"/>
      <c r="AD317" s="31"/>
      <c r="AE317" s="31"/>
      <c r="AR317" s="130" t="s">
        <v>175</v>
      </c>
      <c r="AT317" s="130" t="s">
        <v>170</v>
      </c>
      <c r="AU317" s="130" t="s">
        <v>78</v>
      </c>
      <c r="AY317" s="19" t="s">
        <v>168</v>
      </c>
      <c r="BE317" s="131">
        <f>IF(N317="základní",J317,0)</f>
        <v>0</v>
      </c>
      <c r="BF317" s="131">
        <f>IF(N317="snížená",J317,0)</f>
        <v>0</v>
      </c>
      <c r="BG317" s="131">
        <f>IF(N317="zákl. přenesená",J317,0)</f>
        <v>0</v>
      </c>
      <c r="BH317" s="131">
        <f>IF(N317="sníž. přenesená",J317,0)</f>
        <v>0</v>
      </c>
      <c r="BI317" s="131">
        <f>IF(N317="nulová",J317,0)</f>
        <v>0</v>
      </c>
      <c r="BJ317" s="19" t="s">
        <v>76</v>
      </c>
      <c r="BK317" s="131">
        <f>ROUND(I317*H317,2)</f>
        <v>0</v>
      </c>
      <c r="BL317" s="19" t="s">
        <v>175</v>
      </c>
      <c r="BM317" s="130" t="s">
        <v>3635</v>
      </c>
    </row>
    <row r="318" spans="1:47" s="2" customFormat="1" ht="12">
      <c r="A318" s="273"/>
      <c r="B318" s="276"/>
      <c r="C318" s="273"/>
      <c r="D318" s="304" t="s">
        <v>177</v>
      </c>
      <c r="E318" s="273"/>
      <c r="F318" s="305" t="s">
        <v>3636</v>
      </c>
      <c r="G318" s="273"/>
      <c r="H318" s="273"/>
      <c r="I318" s="263"/>
      <c r="J318" s="273"/>
      <c r="K318" s="273"/>
      <c r="L318" s="32"/>
      <c r="M318" s="132"/>
      <c r="N318" s="133"/>
      <c r="O318" s="50"/>
      <c r="P318" s="50"/>
      <c r="Q318" s="50"/>
      <c r="R318" s="50"/>
      <c r="S318" s="50"/>
      <c r="T318" s="51"/>
      <c r="U318" s="31"/>
      <c r="V318" s="31"/>
      <c r="W318" s="31"/>
      <c r="X318" s="31"/>
      <c r="Y318" s="31"/>
      <c r="Z318" s="31"/>
      <c r="AA318" s="31"/>
      <c r="AB318" s="31"/>
      <c r="AC318" s="31"/>
      <c r="AD318" s="31"/>
      <c r="AE318" s="31"/>
      <c r="AT318" s="19" t="s">
        <v>177</v>
      </c>
      <c r="AU318" s="19" t="s">
        <v>78</v>
      </c>
    </row>
    <row r="319" spans="1:51" s="13" customFormat="1" ht="12">
      <c r="A319" s="306"/>
      <c r="B319" s="307"/>
      <c r="C319" s="306"/>
      <c r="D319" s="308" t="s">
        <v>179</v>
      </c>
      <c r="E319" s="309" t="s">
        <v>3</v>
      </c>
      <c r="F319" s="310" t="s">
        <v>3637</v>
      </c>
      <c r="G319" s="306"/>
      <c r="H319" s="309" t="s">
        <v>3</v>
      </c>
      <c r="I319" s="267"/>
      <c r="J319" s="306"/>
      <c r="K319" s="306"/>
      <c r="L319" s="134"/>
      <c r="M319" s="136"/>
      <c r="N319" s="137"/>
      <c r="O319" s="137"/>
      <c r="P319" s="137"/>
      <c r="Q319" s="137"/>
      <c r="R319" s="137"/>
      <c r="S319" s="137"/>
      <c r="T319" s="138"/>
      <c r="AT319" s="135" t="s">
        <v>179</v>
      </c>
      <c r="AU319" s="135" t="s">
        <v>78</v>
      </c>
      <c r="AV319" s="13" t="s">
        <v>76</v>
      </c>
      <c r="AW319" s="13" t="s">
        <v>30</v>
      </c>
      <c r="AX319" s="13" t="s">
        <v>68</v>
      </c>
      <c r="AY319" s="135" t="s">
        <v>168</v>
      </c>
    </row>
    <row r="320" spans="1:51" s="13" customFormat="1" ht="12">
      <c r="A320" s="306"/>
      <c r="B320" s="307"/>
      <c r="C320" s="306"/>
      <c r="D320" s="308" t="s">
        <v>179</v>
      </c>
      <c r="E320" s="309" t="s">
        <v>3</v>
      </c>
      <c r="F320" s="310" t="s">
        <v>3638</v>
      </c>
      <c r="G320" s="306"/>
      <c r="H320" s="309" t="s">
        <v>3</v>
      </c>
      <c r="I320" s="267"/>
      <c r="J320" s="306"/>
      <c r="K320" s="306"/>
      <c r="L320" s="134"/>
      <c r="M320" s="136"/>
      <c r="N320" s="137"/>
      <c r="O320" s="137"/>
      <c r="P320" s="137"/>
      <c r="Q320" s="137"/>
      <c r="R320" s="137"/>
      <c r="S320" s="137"/>
      <c r="T320" s="138"/>
      <c r="AT320" s="135" t="s">
        <v>179</v>
      </c>
      <c r="AU320" s="135" t="s">
        <v>78</v>
      </c>
      <c r="AV320" s="13" t="s">
        <v>76</v>
      </c>
      <c r="AW320" s="13" t="s">
        <v>30</v>
      </c>
      <c r="AX320" s="13" t="s">
        <v>68</v>
      </c>
      <c r="AY320" s="135" t="s">
        <v>168</v>
      </c>
    </row>
    <row r="321" spans="1:51" s="14" customFormat="1" ht="12">
      <c r="A321" s="311"/>
      <c r="B321" s="312"/>
      <c r="C321" s="311"/>
      <c r="D321" s="308" t="s">
        <v>179</v>
      </c>
      <c r="E321" s="313" t="s">
        <v>3</v>
      </c>
      <c r="F321" s="314" t="s">
        <v>3639</v>
      </c>
      <c r="G321" s="311"/>
      <c r="H321" s="315">
        <v>17.8</v>
      </c>
      <c r="I321" s="268"/>
      <c r="J321" s="311"/>
      <c r="K321" s="311"/>
      <c r="L321" s="139"/>
      <c r="M321" s="141"/>
      <c r="N321" s="142"/>
      <c r="O321" s="142"/>
      <c r="P321" s="142"/>
      <c r="Q321" s="142"/>
      <c r="R321" s="142"/>
      <c r="S321" s="142"/>
      <c r="T321" s="143"/>
      <c r="AT321" s="140" t="s">
        <v>179</v>
      </c>
      <c r="AU321" s="140" t="s">
        <v>78</v>
      </c>
      <c r="AV321" s="14" t="s">
        <v>78</v>
      </c>
      <c r="AW321" s="14" t="s">
        <v>30</v>
      </c>
      <c r="AX321" s="14" t="s">
        <v>68</v>
      </c>
      <c r="AY321" s="140" t="s">
        <v>168</v>
      </c>
    </row>
    <row r="322" spans="1:51" s="13" customFormat="1" ht="12">
      <c r="A322" s="306"/>
      <c r="B322" s="307"/>
      <c r="C322" s="306"/>
      <c r="D322" s="308" t="s">
        <v>179</v>
      </c>
      <c r="E322" s="309" t="s">
        <v>3</v>
      </c>
      <c r="F322" s="310" t="s">
        <v>3640</v>
      </c>
      <c r="G322" s="306"/>
      <c r="H322" s="309" t="s">
        <v>3</v>
      </c>
      <c r="I322" s="267"/>
      <c r="J322" s="306"/>
      <c r="K322" s="306"/>
      <c r="L322" s="134"/>
      <c r="M322" s="136"/>
      <c r="N322" s="137"/>
      <c r="O322" s="137"/>
      <c r="P322" s="137"/>
      <c r="Q322" s="137"/>
      <c r="R322" s="137"/>
      <c r="S322" s="137"/>
      <c r="T322" s="138"/>
      <c r="AT322" s="135" t="s">
        <v>179</v>
      </c>
      <c r="AU322" s="135" t="s">
        <v>78</v>
      </c>
      <c r="AV322" s="13" t="s">
        <v>76</v>
      </c>
      <c r="AW322" s="13" t="s">
        <v>30</v>
      </c>
      <c r="AX322" s="13" t="s">
        <v>68</v>
      </c>
      <c r="AY322" s="135" t="s">
        <v>168</v>
      </c>
    </row>
    <row r="323" spans="1:51" s="13" customFormat="1" ht="12">
      <c r="A323" s="306"/>
      <c r="B323" s="307"/>
      <c r="C323" s="306"/>
      <c r="D323" s="308" t="s">
        <v>179</v>
      </c>
      <c r="E323" s="309" t="s">
        <v>3</v>
      </c>
      <c r="F323" s="310" t="s">
        <v>3641</v>
      </c>
      <c r="G323" s="306"/>
      <c r="H323" s="309" t="s">
        <v>3</v>
      </c>
      <c r="I323" s="267"/>
      <c r="J323" s="306"/>
      <c r="K323" s="306"/>
      <c r="L323" s="134"/>
      <c r="M323" s="136"/>
      <c r="N323" s="137"/>
      <c r="O323" s="137"/>
      <c r="P323" s="137"/>
      <c r="Q323" s="137"/>
      <c r="R323" s="137"/>
      <c r="S323" s="137"/>
      <c r="T323" s="138"/>
      <c r="AT323" s="135" t="s">
        <v>179</v>
      </c>
      <c r="AU323" s="135" t="s">
        <v>78</v>
      </c>
      <c r="AV323" s="13" t="s">
        <v>76</v>
      </c>
      <c r="AW323" s="13" t="s">
        <v>30</v>
      </c>
      <c r="AX323" s="13" t="s">
        <v>68</v>
      </c>
      <c r="AY323" s="135" t="s">
        <v>168</v>
      </c>
    </row>
    <row r="324" spans="1:51" s="14" customFormat="1" ht="12">
      <c r="A324" s="311"/>
      <c r="B324" s="312"/>
      <c r="C324" s="311"/>
      <c r="D324" s="308" t="s">
        <v>179</v>
      </c>
      <c r="E324" s="313" t="s">
        <v>3</v>
      </c>
      <c r="F324" s="314" t="s">
        <v>3642</v>
      </c>
      <c r="G324" s="311"/>
      <c r="H324" s="315">
        <v>30</v>
      </c>
      <c r="I324" s="268"/>
      <c r="J324" s="311"/>
      <c r="K324" s="311"/>
      <c r="L324" s="139"/>
      <c r="M324" s="141"/>
      <c r="N324" s="142"/>
      <c r="O324" s="142"/>
      <c r="P324" s="142"/>
      <c r="Q324" s="142"/>
      <c r="R324" s="142"/>
      <c r="S324" s="142"/>
      <c r="T324" s="143"/>
      <c r="AT324" s="140" t="s">
        <v>179</v>
      </c>
      <c r="AU324" s="140" t="s">
        <v>78</v>
      </c>
      <c r="AV324" s="14" t="s">
        <v>78</v>
      </c>
      <c r="AW324" s="14" t="s">
        <v>30</v>
      </c>
      <c r="AX324" s="14" t="s">
        <v>68</v>
      </c>
      <c r="AY324" s="140" t="s">
        <v>168</v>
      </c>
    </row>
    <row r="325" spans="1:51" s="15" customFormat="1" ht="12">
      <c r="A325" s="316"/>
      <c r="B325" s="317"/>
      <c r="C325" s="316"/>
      <c r="D325" s="308" t="s">
        <v>179</v>
      </c>
      <c r="E325" s="318" t="s">
        <v>3</v>
      </c>
      <c r="F325" s="319" t="s">
        <v>186</v>
      </c>
      <c r="G325" s="316"/>
      <c r="H325" s="320">
        <v>47.8</v>
      </c>
      <c r="I325" s="269"/>
      <c r="J325" s="316"/>
      <c r="K325" s="316"/>
      <c r="L325" s="144"/>
      <c r="M325" s="146"/>
      <c r="N325" s="147"/>
      <c r="O325" s="147"/>
      <c r="P325" s="147"/>
      <c r="Q325" s="147"/>
      <c r="R325" s="147"/>
      <c r="S325" s="147"/>
      <c r="T325" s="148"/>
      <c r="AT325" s="145" t="s">
        <v>179</v>
      </c>
      <c r="AU325" s="145" t="s">
        <v>78</v>
      </c>
      <c r="AV325" s="15" t="s">
        <v>175</v>
      </c>
      <c r="AW325" s="15" t="s">
        <v>30</v>
      </c>
      <c r="AX325" s="15" t="s">
        <v>76</v>
      </c>
      <c r="AY325" s="145" t="s">
        <v>168</v>
      </c>
    </row>
    <row r="326" spans="1:65" s="2" customFormat="1" ht="24.2" customHeight="1">
      <c r="A326" s="273"/>
      <c r="B326" s="276"/>
      <c r="C326" s="326" t="s">
        <v>642</v>
      </c>
      <c r="D326" s="326" t="s">
        <v>332</v>
      </c>
      <c r="E326" s="327" t="s">
        <v>3643</v>
      </c>
      <c r="F326" s="328" t="s">
        <v>3644</v>
      </c>
      <c r="G326" s="329" t="s">
        <v>326</v>
      </c>
      <c r="H326" s="330">
        <v>8</v>
      </c>
      <c r="I326" s="272"/>
      <c r="J326" s="331">
        <f>ROUND(I326*H326,2)</f>
        <v>0</v>
      </c>
      <c r="K326" s="328" t="s">
        <v>3</v>
      </c>
      <c r="L326" s="154"/>
      <c r="M326" s="155" t="s">
        <v>3</v>
      </c>
      <c r="N326" s="156" t="s">
        <v>39</v>
      </c>
      <c r="O326" s="128">
        <v>0</v>
      </c>
      <c r="P326" s="128">
        <f>O326*H326</f>
        <v>0</v>
      </c>
      <c r="Q326" s="128">
        <v>0.0123</v>
      </c>
      <c r="R326" s="128">
        <f>Q326*H326</f>
        <v>0.0984</v>
      </c>
      <c r="S326" s="128">
        <v>0</v>
      </c>
      <c r="T326" s="129">
        <f>S326*H326</f>
        <v>0</v>
      </c>
      <c r="U326" s="31"/>
      <c r="V326" s="31"/>
      <c r="W326" s="31"/>
      <c r="X326" s="31"/>
      <c r="Y326" s="31"/>
      <c r="Z326" s="31"/>
      <c r="AA326" s="31"/>
      <c r="AB326" s="31"/>
      <c r="AC326" s="31"/>
      <c r="AD326" s="31"/>
      <c r="AE326" s="31"/>
      <c r="AR326" s="130" t="s">
        <v>235</v>
      </c>
      <c r="AT326" s="130" t="s">
        <v>332</v>
      </c>
      <c r="AU326" s="130" t="s">
        <v>78</v>
      </c>
      <c r="AY326" s="19" t="s">
        <v>168</v>
      </c>
      <c r="BE326" s="131">
        <f>IF(N326="základní",J326,0)</f>
        <v>0</v>
      </c>
      <c r="BF326" s="131">
        <f>IF(N326="snížená",J326,0)</f>
        <v>0</v>
      </c>
      <c r="BG326" s="131">
        <f>IF(N326="zákl. přenesená",J326,0)</f>
        <v>0</v>
      </c>
      <c r="BH326" s="131">
        <f>IF(N326="sníž. přenesená",J326,0)</f>
        <v>0</v>
      </c>
      <c r="BI326" s="131">
        <f>IF(N326="nulová",J326,0)</f>
        <v>0</v>
      </c>
      <c r="BJ326" s="19" t="s">
        <v>76</v>
      </c>
      <c r="BK326" s="131">
        <f>ROUND(I326*H326,2)</f>
        <v>0</v>
      </c>
      <c r="BL326" s="19" t="s">
        <v>175</v>
      </c>
      <c r="BM326" s="130" t="s">
        <v>3645</v>
      </c>
    </row>
    <row r="327" spans="1:51" s="14" customFormat="1" ht="12">
      <c r="A327" s="311"/>
      <c r="B327" s="312"/>
      <c r="C327" s="311"/>
      <c r="D327" s="308" t="s">
        <v>179</v>
      </c>
      <c r="E327" s="311"/>
      <c r="F327" s="314" t="s">
        <v>3646</v>
      </c>
      <c r="G327" s="311"/>
      <c r="H327" s="315">
        <v>8</v>
      </c>
      <c r="I327" s="268"/>
      <c r="J327" s="311"/>
      <c r="K327" s="311"/>
      <c r="L327" s="139"/>
      <c r="M327" s="141"/>
      <c r="N327" s="142"/>
      <c r="O327" s="142"/>
      <c r="P327" s="142"/>
      <c r="Q327" s="142"/>
      <c r="R327" s="142"/>
      <c r="S327" s="142"/>
      <c r="T327" s="143"/>
      <c r="AT327" s="140" t="s">
        <v>179</v>
      </c>
      <c r="AU327" s="140" t="s">
        <v>78</v>
      </c>
      <c r="AV327" s="14" t="s">
        <v>78</v>
      </c>
      <c r="AW327" s="14" t="s">
        <v>4</v>
      </c>
      <c r="AX327" s="14" t="s">
        <v>76</v>
      </c>
      <c r="AY327" s="140" t="s">
        <v>168</v>
      </c>
    </row>
    <row r="328" spans="1:65" s="2" customFormat="1" ht="21.75" customHeight="1">
      <c r="A328" s="273"/>
      <c r="B328" s="276"/>
      <c r="C328" s="326" t="s">
        <v>648</v>
      </c>
      <c r="D328" s="326" t="s">
        <v>332</v>
      </c>
      <c r="E328" s="327" t="s">
        <v>3647</v>
      </c>
      <c r="F328" s="328" t="s">
        <v>3648</v>
      </c>
      <c r="G328" s="329" t="s">
        <v>326</v>
      </c>
      <c r="H328" s="330">
        <v>12</v>
      </c>
      <c r="I328" s="272"/>
      <c r="J328" s="331">
        <f>ROUND(I328*H328,2)</f>
        <v>0</v>
      </c>
      <c r="K328" s="328" t="s">
        <v>3</v>
      </c>
      <c r="L328" s="154"/>
      <c r="M328" s="155" t="s">
        <v>3</v>
      </c>
      <c r="N328" s="156" t="s">
        <v>39</v>
      </c>
      <c r="O328" s="128">
        <v>0</v>
      </c>
      <c r="P328" s="128">
        <f>O328*H328</f>
        <v>0</v>
      </c>
      <c r="Q328" s="128">
        <v>0.0001</v>
      </c>
      <c r="R328" s="128">
        <f>Q328*H328</f>
        <v>0.0012000000000000001</v>
      </c>
      <c r="S328" s="128">
        <v>0</v>
      </c>
      <c r="T328" s="129">
        <f>S328*H328</f>
        <v>0</v>
      </c>
      <c r="U328" s="31"/>
      <c r="V328" s="31"/>
      <c r="W328" s="31"/>
      <c r="X328" s="31"/>
      <c r="Y328" s="31"/>
      <c r="Z328" s="31"/>
      <c r="AA328" s="31"/>
      <c r="AB328" s="31"/>
      <c r="AC328" s="31"/>
      <c r="AD328" s="31"/>
      <c r="AE328" s="31"/>
      <c r="AR328" s="130" t="s">
        <v>235</v>
      </c>
      <c r="AT328" s="130" t="s">
        <v>332</v>
      </c>
      <c r="AU328" s="130" t="s">
        <v>78</v>
      </c>
      <c r="AY328" s="19" t="s">
        <v>168</v>
      </c>
      <c r="BE328" s="131">
        <f>IF(N328="základní",J328,0)</f>
        <v>0</v>
      </c>
      <c r="BF328" s="131">
        <f>IF(N328="snížená",J328,0)</f>
        <v>0</v>
      </c>
      <c r="BG328" s="131">
        <f>IF(N328="zákl. přenesená",J328,0)</f>
        <v>0</v>
      </c>
      <c r="BH328" s="131">
        <f>IF(N328="sníž. přenesená",J328,0)</f>
        <v>0</v>
      </c>
      <c r="BI328" s="131">
        <f>IF(N328="nulová",J328,0)</f>
        <v>0</v>
      </c>
      <c r="BJ328" s="19" t="s">
        <v>76</v>
      </c>
      <c r="BK328" s="131">
        <f>ROUND(I328*H328,2)</f>
        <v>0</v>
      </c>
      <c r="BL328" s="19" t="s">
        <v>175</v>
      </c>
      <c r="BM328" s="130" t="s">
        <v>3649</v>
      </c>
    </row>
    <row r="329" spans="1:65" s="2" customFormat="1" ht="21.75" customHeight="1">
      <c r="A329" s="273"/>
      <c r="B329" s="276"/>
      <c r="C329" s="326" t="s">
        <v>653</v>
      </c>
      <c r="D329" s="326" t="s">
        <v>332</v>
      </c>
      <c r="E329" s="327" t="s">
        <v>3650</v>
      </c>
      <c r="F329" s="328" t="s">
        <v>3651</v>
      </c>
      <c r="G329" s="329" t="s">
        <v>326</v>
      </c>
      <c r="H329" s="330">
        <v>8</v>
      </c>
      <c r="I329" s="272"/>
      <c r="J329" s="331">
        <f>ROUND(I329*H329,2)</f>
        <v>0</v>
      </c>
      <c r="K329" s="328" t="s">
        <v>3</v>
      </c>
      <c r="L329" s="154"/>
      <c r="M329" s="155" t="s">
        <v>3</v>
      </c>
      <c r="N329" s="156" t="s">
        <v>39</v>
      </c>
      <c r="O329" s="128">
        <v>0</v>
      </c>
      <c r="P329" s="128">
        <f>O329*H329</f>
        <v>0</v>
      </c>
      <c r="Q329" s="128">
        <v>0.0001</v>
      </c>
      <c r="R329" s="128">
        <f>Q329*H329</f>
        <v>0.0008</v>
      </c>
      <c r="S329" s="128">
        <v>0</v>
      </c>
      <c r="T329" s="129">
        <f>S329*H329</f>
        <v>0</v>
      </c>
      <c r="U329" s="31"/>
      <c r="V329" s="31"/>
      <c r="W329" s="31"/>
      <c r="X329" s="31"/>
      <c r="Y329" s="31"/>
      <c r="Z329" s="31"/>
      <c r="AA329" s="31"/>
      <c r="AB329" s="31"/>
      <c r="AC329" s="31"/>
      <c r="AD329" s="31"/>
      <c r="AE329" s="31"/>
      <c r="AR329" s="130" t="s">
        <v>235</v>
      </c>
      <c r="AT329" s="130" t="s">
        <v>332</v>
      </c>
      <c r="AU329" s="130" t="s">
        <v>78</v>
      </c>
      <c r="AY329" s="19" t="s">
        <v>168</v>
      </c>
      <c r="BE329" s="131">
        <f>IF(N329="základní",J329,0)</f>
        <v>0</v>
      </c>
      <c r="BF329" s="131">
        <f>IF(N329="snížená",J329,0)</f>
        <v>0</v>
      </c>
      <c r="BG329" s="131">
        <f>IF(N329="zákl. přenesená",J329,0)</f>
        <v>0</v>
      </c>
      <c r="BH329" s="131">
        <f>IF(N329="sníž. přenesená",J329,0)</f>
        <v>0</v>
      </c>
      <c r="BI329" s="131">
        <f>IF(N329="nulová",J329,0)</f>
        <v>0</v>
      </c>
      <c r="BJ329" s="19" t="s">
        <v>76</v>
      </c>
      <c r="BK329" s="131">
        <f>ROUND(I329*H329,2)</f>
        <v>0</v>
      </c>
      <c r="BL329" s="19" t="s">
        <v>175</v>
      </c>
      <c r="BM329" s="130" t="s">
        <v>3652</v>
      </c>
    </row>
    <row r="330" spans="1:65" s="2" customFormat="1" ht="21.75" customHeight="1">
      <c r="A330" s="273"/>
      <c r="B330" s="276"/>
      <c r="C330" s="326" t="s">
        <v>658</v>
      </c>
      <c r="D330" s="326" t="s">
        <v>332</v>
      </c>
      <c r="E330" s="327" t="s">
        <v>3653</v>
      </c>
      <c r="F330" s="328" t="s">
        <v>3654</v>
      </c>
      <c r="G330" s="329" t="s">
        <v>326</v>
      </c>
      <c r="H330" s="330">
        <v>2</v>
      </c>
      <c r="I330" s="272"/>
      <c r="J330" s="331">
        <f>ROUND(I330*H330,2)</f>
        <v>0</v>
      </c>
      <c r="K330" s="328" t="s">
        <v>3</v>
      </c>
      <c r="L330" s="154"/>
      <c r="M330" s="155" t="s">
        <v>3</v>
      </c>
      <c r="N330" s="156" t="s">
        <v>39</v>
      </c>
      <c r="O330" s="128">
        <v>0</v>
      </c>
      <c r="P330" s="128">
        <f>O330*H330</f>
        <v>0</v>
      </c>
      <c r="Q330" s="128">
        <v>0.0001</v>
      </c>
      <c r="R330" s="128">
        <f>Q330*H330</f>
        <v>0.0002</v>
      </c>
      <c r="S330" s="128">
        <v>0</v>
      </c>
      <c r="T330" s="129">
        <f>S330*H330</f>
        <v>0</v>
      </c>
      <c r="U330" s="31"/>
      <c r="V330" s="31"/>
      <c r="W330" s="31"/>
      <c r="X330" s="31"/>
      <c r="Y330" s="31"/>
      <c r="Z330" s="31"/>
      <c r="AA330" s="31"/>
      <c r="AB330" s="31"/>
      <c r="AC330" s="31"/>
      <c r="AD330" s="31"/>
      <c r="AE330" s="31"/>
      <c r="AR330" s="130" t="s">
        <v>235</v>
      </c>
      <c r="AT330" s="130" t="s">
        <v>332</v>
      </c>
      <c r="AU330" s="130" t="s">
        <v>78</v>
      </c>
      <c r="AY330" s="19" t="s">
        <v>168</v>
      </c>
      <c r="BE330" s="131">
        <f>IF(N330="základní",J330,0)</f>
        <v>0</v>
      </c>
      <c r="BF330" s="131">
        <f>IF(N330="snížená",J330,0)</f>
        <v>0</v>
      </c>
      <c r="BG330" s="131">
        <f>IF(N330="zákl. přenesená",J330,0)</f>
        <v>0</v>
      </c>
      <c r="BH330" s="131">
        <f>IF(N330="sníž. přenesená",J330,0)</f>
        <v>0</v>
      </c>
      <c r="BI330" s="131">
        <f>IF(N330="nulová",J330,0)</f>
        <v>0</v>
      </c>
      <c r="BJ330" s="19" t="s">
        <v>76</v>
      </c>
      <c r="BK330" s="131">
        <f>ROUND(I330*H330,2)</f>
        <v>0</v>
      </c>
      <c r="BL330" s="19" t="s">
        <v>175</v>
      </c>
      <c r="BM330" s="130" t="s">
        <v>3655</v>
      </c>
    </row>
    <row r="331" spans="1:65" s="2" customFormat="1" ht="24.2" customHeight="1">
      <c r="A331" s="273"/>
      <c r="B331" s="276"/>
      <c r="C331" s="326" t="s">
        <v>663</v>
      </c>
      <c r="D331" s="326" t="s">
        <v>332</v>
      </c>
      <c r="E331" s="327" t="s">
        <v>3656</v>
      </c>
      <c r="F331" s="328" t="s">
        <v>3657</v>
      </c>
      <c r="G331" s="329" t="s">
        <v>326</v>
      </c>
      <c r="H331" s="330">
        <v>12</v>
      </c>
      <c r="I331" s="272"/>
      <c r="J331" s="331">
        <f>ROUND(I331*H331,2)</f>
        <v>0</v>
      </c>
      <c r="K331" s="328" t="s">
        <v>3</v>
      </c>
      <c r="L331" s="154"/>
      <c r="M331" s="155" t="s">
        <v>3</v>
      </c>
      <c r="N331" s="156" t="s">
        <v>39</v>
      </c>
      <c r="O331" s="128">
        <v>0</v>
      </c>
      <c r="P331" s="128">
        <f>O331*H331</f>
        <v>0</v>
      </c>
      <c r="Q331" s="128">
        <v>0.0123</v>
      </c>
      <c r="R331" s="128">
        <f>Q331*H331</f>
        <v>0.1476</v>
      </c>
      <c r="S331" s="128">
        <v>0</v>
      </c>
      <c r="T331" s="129">
        <f>S331*H331</f>
        <v>0</v>
      </c>
      <c r="U331" s="31"/>
      <c r="V331" s="31"/>
      <c r="W331" s="31"/>
      <c r="X331" s="31"/>
      <c r="Y331" s="31"/>
      <c r="Z331" s="31"/>
      <c r="AA331" s="31"/>
      <c r="AB331" s="31"/>
      <c r="AC331" s="31"/>
      <c r="AD331" s="31"/>
      <c r="AE331" s="31"/>
      <c r="AR331" s="130" t="s">
        <v>235</v>
      </c>
      <c r="AT331" s="130" t="s">
        <v>332</v>
      </c>
      <c r="AU331" s="130" t="s">
        <v>78</v>
      </c>
      <c r="AY331" s="19" t="s">
        <v>168</v>
      </c>
      <c r="BE331" s="131">
        <f>IF(N331="základní",J331,0)</f>
        <v>0</v>
      </c>
      <c r="BF331" s="131">
        <f>IF(N331="snížená",J331,0)</f>
        <v>0</v>
      </c>
      <c r="BG331" s="131">
        <f>IF(N331="zákl. přenesená",J331,0)</f>
        <v>0</v>
      </c>
      <c r="BH331" s="131">
        <f>IF(N331="sníž. přenesená",J331,0)</f>
        <v>0</v>
      </c>
      <c r="BI331" s="131">
        <f>IF(N331="nulová",J331,0)</f>
        <v>0</v>
      </c>
      <c r="BJ331" s="19" t="s">
        <v>76</v>
      </c>
      <c r="BK331" s="131">
        <f>ROUND(I331*H331,2)</f>
        <v>0</v>
      </c>
      <c r="BL331" s="19" t="s">
        <v>175</v>
      </c>
      <c r="BM331" s="130" t="s">
        <v>3658</v>
      </c>
    </row>
    <row r="332" spans="1:51" s="14" customFormat="1" ht="12">
      <c r="A332" s="311"/>
      <c r="B332" s="312"/>
      <c r="C332" s="311"/>
      <c r="D332" s="308" t="s">
        <v>179</v>
      </c>
      <c r="E332" s="311"/>
      <c r="F332" s="314" t="s">
        <v>3659</v>
      </c>
      <c r="G332" s="311"/>
      <c r="H332" s="315">
        <v>12</v>
      </c>
      <c r="I332" s="268"/>
      <c r="J332" s="311"/>
      <c r="K332" s="311"/>
      <c r="L332" s="139"/>
      <c r="M332" s="141"/>
      <c r="N332" s="142"/>
      <c r="O332" s="142"/>
      <c r="P332" s="142"/>
      <c r="Q332" s="142"/>
      <c r="R332" s="142"/>
      <c r="S332" s="142"/>
      <c r="T332" s="143"/>
      <c r="AT332" s="140" t="s">
        <v>179</v>
      </c>
      <c r="AU332" s="140" t="s">
        <v>78</v>
      </c>
      <c r="AV332" s="14" t="s">
        <v>78</v>
      </c>
      <c r="AW332" s="14" t="s">
        <v>4</v>
      </c>
      <c r="AX332" s="14" t="s">
        <v>76</v>
      </c>
      <c r="AY332" s="140" t="s">
        <v>168</v>
      </c>
    </row>
    <row r="333" spans="1:65" s="2" customFormat="1" ht="21.75" customHeight="1">
      <c r="A333" s="273"/>
      <c r="B333" s="276"/>
      <c r="C333" s="326" t="s">
        <v>668</v>
      </c>
      <c r="D333" s="326" t="s">
        <v>332</v>
      </c>
      <c r="E333" s="327" t="s">
        <v>3647</v>
      </c>
      <c r="F333" s="328" t="s">
        <v>3648</v>
      </c>
      <c r="G333" s="329" t="s">
        <v>326</v>
      </c>
      <c r="H333" s="330">
        <v>6</v>
      </c>
      <c r="I333" s="272"/>
      <c r="J333" s="331">
        <f>ROUND(I333*H333,2)</f>
        <v>0</v>
      </c>
      <c r="K333" s="328" t="s">
        <v>3</v>
      </c>
      <c r="L333" s="154"/>
      <c r="M333" s="155" t="s">
        <v>3</v>
      </c>
      <c r="N333" s="156" t="s">
        <v>39</v>
      </c>
      <c r="O333" s="128">
        <v>0</v>
      </c>
      <c r="P333" s="128">
        <f>O333*H333</f>
        <v>0</v>
      </c>
      <c r="Q333" s="128">
        <v>0.0001</v>
      </c>
      <c r="R333" s="128">
        <f>Q333*H333</f>
        <v>0.0006000000000000001</v>
      </c>
      <c r="S333" s="128">
        <v>0</v>
      </c>
      <c r="T333" s="129">
        <f>S333*H333</f>
        <v>0</v>
      </c>
      <c r="U333" s="31"/>
      <c r="V333" s="31"/>
      <c r="W333" s="31"/>
      <c r="X333" s="31"/>
      <c r="Y333" s="31"/>
      <c r="Z333" s="31"/>
      <c r="AA333" s="31"/>
      <c r="AB333" s="31"/>
      <c r="AC333" s="31"/>
      <c r="AD333" s="31"/>
      <c r="AE333" s="31"/>
      <c r="AR333" s="130" t="s">
        <v>235</v>
      </c>
      <c r="AT333" s="130" t="s">
        <v>332</v>
      </c>
      <c r="AU333" s="130" t="s">
        <v>78</v>
      </c>
      <c r="AY333" s="19" t="s">
        <v>168</v>
      </c>
      <c r="BE333" s="131">
        <f>IF(N333="základní",J333,0)</f>
        <v>0</v>
      </c>
      <c r="BF333" s="131">
        <f>IF(N333="snížená",J333,0)</f>
        <v>0</v>
      </c>
      <c r="BG333" s="131">
        <f>IF(N333="zákl. přenesená",J333,0)</f>
        <v>0</v>
      </c>
      <c r="BH333" s="131">
        <f>IF(N333="sníž. přenesená",J333,0)</f>
        <v>0</v>
      </c>
      <c r="BI333" s="131">
        <f>IF(N333="nulová",J333,0)</f>
        <v>0</v>
      </c>
      <c r="BJ333" s="19" t="s">
        <v>76</v>
      </c>
      <c r="BK333" s="131">
        <f>ROUND(I333*H333,2)</f>
        <v>0</v>
      </c>
      <c r="BL333" s="19" t="s">
        <v>175</v>
      </c>
      <c r="BM333" s="130" t="s">
        <v>3660</v>
      </c>
    </row>
    <row r="334" spans="1:65" s="2" customFormat="1" ht="21.75" customHeight="1">
      <c r="A334" s="273"/>
      <c r="B334" s="276"/>
      <c r="C334" s="326" t="s">
        <v>674</v>
      </c>
      <c r="D334" s="326" t="s">
        <v>332</v>
      </c>
      <c r="E334" s="327" t="s">
        <v>3650</v>
      </c>
      <c r="F334" s="328" t="s">
        <v>3651</v>
      </c>
      <c r="G334" s="329" t="s">
        <v>326</v>
      </c>
      <c r="H334" s="330">
        <v>33</v>
      </c>
      <c r="I334" s="272"/>
      <c r="J334" s="331">
        <f>ROUND(I334*H334,2)</f>
        <v>0</v>
      </c>
      <c r="K334" s="328" t="s">
        <v>3</v>
      </c>
      <c r="L334" s="154"/>
      <c r="M334" s="155" t="s">
        <v>3</v>
      </c>
      <c r="N334" s="156" t="s">
        <v>39</v>
      </c>
      <c r="O334" s="128">
        <v>0</v>
      </c>
      <c r="P334" s="128">
        <f>O334*H334</f>
        <v>0</v>
      </c>
      <c r="Q334" s="128">
        <v>0.0001</v>
      </c>
      <c r="R334" s="128">
        <f>Q334*H334</f>
        <v>0.0033</v>
      </c>
      <c r="S334" s="128">
        <v>0</v>
      </c>
      <c r="T334" s="129">
        <f>S334*H334</f>
        <v>0</v>
      </c>
      <c r="U334" s="31"/>
      <c r="V334" s="31"/>
      <c r="W334" s="31"/>
      <c r="X334" s="31"/>
      <c r="Y334" s="31"/>
      <c r="Z334" s="31"/>
      <c r="AA334" s="31"/>
      <c r="AB334" s="31"/>
      <c r="AC334" s="31"/>
      <c r="AD334" s="31"/>
      <c r="AE334" s="31"/>
      <c r="AR334" s="130" t="s">
        <v>235</v>
      </c>
      <c r="AT334" s="130" t="s">
        <v>332</v>
      </c>
      <c r="AU334" s="130" t="s">
        <v>78</v>
      </c>
      <c r="AY334" s="19" t="s">
        <v>168</v>
      </c>
      <c r="BE334" s="131">
        <f>IF(N334="základní",J334,0)</f>
        <v>0</v>
      </c>
      <c r="BF334" s="131">
        <f>IF(N334="snížená",J334,0)</f>
        <v>0</v>
      </c>
      <c r="BG334" s="131">
        <f>IF(N334="zákl. přenesená",J334,0)</f>
        <v>0</v>
      </c>
      <c r="BH334" s="131">
        <f>IF(N334="sníž. přenesená",J334,0)</f>
        <v>0</v>
      </c>
      <c r="BI334" s="131">
        <f>IF(N334="nulová",J334,0)</f>
        <v>0</v>
      </c>
      <c r="BJ334" s="19" t="s">
        <v>76</v>
      </c>
      <c r="BK334" s="131">
        <f>ROUND(I334*H334,2)</f>
        <v>0</v>
      </c>
      <c r="BL334" s="19" t="s">
        <v>175</v>
      </c>
      <c r="BM334" s="130" t="s">
        <v>3661</v>
      </c>
    </row>
    <row r="335" spans="1:63" s="12" customFormat="1" ht="22.9" customHeight="1">
      <c r="A335" s="291"/>
      <c r="B335" s="292"/>
      <c r="C335" s="291"/>
      <c r="D335" s="293" t="s">
        <v>67</v>
      </c>
      <c r="E335" s="296" t="s">
        <v>216</v>
      </c>
      <c r="F335" s="296" t="s">
        <v>3662</v>
      </c>
      <c r="G335" s="291"/>
      <c r="H335" s="291"/>
      <c r="I335" s="271"/>
      <c r="J335" s="297">
        <f>BK335</f>
        <v>0</v>
      </c>
      <c r="K335" s="291"/>
      <c r="L335" s="118"/>
      <c r="M335" s="120"/>
      <c r="N335" s="121"/>
      <c r="O335" s="121"/>
      <c r="P335" s="122">
        <f>SUM(P336:P398)</f>
        <v>244.458</v>
      </c>
      <c r="Q335" s="121"/>
      <c r="R335" s="122">
        <f>SUM(R336:R398)</f>
        <v>126.05064999999999</v>
      </c>
      <c r="S335" s="121"/>
      <c r="T335" s="123">
        <f>SUM(T336:T398)</f>
        <v>0</v>
      </c>
      <c r="AR335" s="119" t="s">
        <v>76</v>
      </c>
      <c r="AT335" s="124" t="s">
        <v>67</v>
      </c>
      <c r="AU335" s="124" t="s">
        <v>76</v>
      </c>
      <c r="AY335" s="119" t="s">
        <v>168</v>
      </c>
      <c r="BK335" s="125">
        <f>SUM(BK336:BK398)</f>
        <v>0</v>
      </c>
    </row>
    <row r="336" spans="1:65" s="2" customFormat="1" ht="24.2" customHeight="1">
      <c r="A336" s="273"/>
      <c r="B336" s="276"/>
      <c r="C336" s="298" t="s">
        <v>452</v>
      </c>
      <c r="D336" s="298" t="s">
        <v>170</v>
      </c>
      <c r="E336" s="299" t="s">
        <v>3663</v>
      </c>
      <c r="F336" s="300" t="s">
        <v>3664</v>
      </c>
      <c r="G336" s="301" t="s">
        <v>263</v>
      </c>
      <c r="H336" s="302">
        <v>113</v>
      </c>
      <c r="I336" s="266"/>
      <c r="J336" s="303">
        <f>ROUND(I336*H336,2)</f>
        <v>0</v>
      </c>
      <c r="K336" s="300" t="s">
        <v>174</v>
      </c>
      <c r="L336" s="32"/>
      <c r="M336" s="126" t="s">
        <v>3</v>
      </c>
      <c r="N336" s="127" t="s">
        <v>39</v>
      </c>
      <c r="O336" s="128">
        <v>0.093</v>
      </c>
      <c r="P336" s="128">
        <f>O336*H336</f>
        <v>10.509</v>
      </c>
      <c r="Q336" s="128">
        <v>0.199</v>
      </c>
      <c r="R336" s="128">
        <f>Q336*H336</f>
        <v>22.487000000000002</v>
      </c>
      <c r="S336" s="128">
        <v>0</v>
      </c>
      <c r="T336" s="129">
        <f>S336*H336</f>
        <v>0</v>
      </c>
      <c r="U336" s="31"/>
      <c r="V336" s="31"/>
      <c r="W336" s="31"/>
      <c r="X336" s="31"/>
      <c r="Y336" s="31"/>
      <c r="Z336" s="31"/>
      <c r="AA336" s="31"/>
      <c r="AB336" s="31"/>
      <c r="AC336" s="31"/>
      <c r="AD336" s="31"/>
      <c r="AE336" s="31"/>
      <c r="AR336" s="130" t="s">
        <v>175</v>
      </c>
      <c r="AT336" s="130" t="s">
        <v>170</v>
      </c>
      <c r="AU336" s="130" t="s">
        <v>78</v>
      </c>
      <c r="AY336" s="19" t="s">
        <v>168</v>
      </c>
      <c r="BE336" s="131">
        <f>IF(N336="základní",J336,0)</f>
        <v>0</v>
      </c>
      <c r="BF336" s="131">
        <f>IF(N336="snížená",J336,0)</f>
        <v>0</v>
      </c>
      <c r="BG336" s="131">
        <f>IF(N336="zákl. přenesená",J336,0)</f>
        <v>0</v>
      </c>
      <c r="BH336" s="131">
        <f>IF(N336="sníž. přenesená",J336,0)</f>
        <v>0</v>
      </c>
      <c r="BI336" s="131">
        <f>IF(N336="nulová",J336,0)</f>
        <v>0</v>
      </c>
      <c r="BJ336" s="19" t="s">
        <v>76</v>
      </c>
      <c r="BK336" s="131">
        <f>ROUND(I336*H336,2)</f>
        <v>0</v>
      </c>
      <c r="BL336" s="19" t="s">
        <v>175</v>
      </c>
      <c r="BM336" s="130" t="s">
        <v>3665</v>
      </c>
    </row>
    <row r="337" spans="1:47" s="2" customFormat="1" ht="12">
      <c r="A337" s="273"/>
      <c r="B337" s="276"/>
      <c r="C337" s="273"/>
      <c r="D337" s="304" t="s">
        <v>177</v>
      </c>
      <c r="E337" s="273"/>
      <c r="F337" s="305" t="s">
        <v>3666</v>
      </c>
      <c r="G337" s="273"/>
      <c r="H337" s="273"/>
      <c r="I337" s="263"/>
      <c r="J337" s="273"/>
      <c r="K337" s="273"/>
      <c r="L337" s="32"/>
      <c r="M337" s="132"/>
      <c r="N337" s="133"/>
      <c r="O337" s="50"/>
      <c r="P337" s="50"/>
      <c r="Q337" s="50"/>
      <c r="R337" s="50"/>
      <c r="S337" s="50"/>
      <c r="T337" s="51"/>
      <c r="U337" s="31"/>
      <c r="V337" s="31"/>
      <c r="W337" s="31"/>
      <c r="X337" s="31"/>
      <c r="Y337" s="31"/>
      <c r="Z337" s="31"/>
      <c r="AA337" s="31"/>
      <c r="AB337" s="31"/>
      <c r="AC337" s="31"/>
      <c r="AD337" s="31"/>
      <c r="AE337" s="31"/>
      <c r="AT337" s="19" t="s">
        <v>177</v>
      </c>
      <c r="AU337" s="19" t="s">
        <v>78</v>
      </c>
    </row>
    <row r="338" spans="1:51" s="13" customFormat="1" ht="12">
      <c r="A338" s="306"/>
      <c r="B338" s="307"/>
      <c r="C338" s="306"/>
      <c r="D338" s="308" t="s">
        <v>179</v>
      </c>
      <c r="E338" s="309" t="s">
        <v>3</v>
      </c>
      <c r="F338" s="310" t="s">
        <v>3667</v>
      </c>
      <c r="G338" s="306"/>
      <c r="H338" s="309" t="s">
        <v>3</v>
      </c>
      <c r="I338" s="267"/>
      <c r="J338" s="306"/>
      <c r="K338" s="306"/>
      <c r="L338" s="134"/>
      <c r="M338" s="136"/>
      <c r="N338" s="137"/>
      <c r="O338" s="137"/>
      <c r="P338" s="137"/>
      <c r="Q338" s="137"/>
      <c r="R338" s="137"/>
      <c r="S338" s="137"/>
      <c r="T338" s="138"/>
      <c r="AT338" s="135" t="s">
        <v>179</v>
      </c>
      <c r="AU338" s="135" t="s">
        <v>78</v>
      </c>
      <c r="AV338" s="13" t="s">
        <v>76</v>
      </c>
      <c r="AW338" s="13" t="s">
        <v>30</v>
      </c>
      <c r="AX338" s="13" t="s">
        <v>68</v>
      </c>
      <c r="AY338" s="135" t="s">
        <v>168</v>
      </c>
    </row>
    <row r="339" spans="1:51" s="14" customFormat="1" ht="12">
      <c r="A339" s="311"/>
      <c r="B339" s="312"/>
      <c r="C339" s="311"/>
      <c r="D339" s="308" t="s">
        <v>179</v>
      </c>
      <c r="E339" s="313" t="s">
        <v>3</v>
      </c>
      <c r="F339" s="314" t="s">
        <v>3668</v>
      </c>
      <c r="G339" s="311"/>
      <c r="H339" s="315">
        <v>75</v>
      </c>
      <c r="I339" s="268"/>
      <c r="J339" s="311"/>
      <c r="K339" s="311"/>
      <c r="L339" s="139"/>
      <c r="M339" s="141"/>
      <c r="N339" s="142"/>
      <c r="O339" s="142"/>
      <c r="P339" s="142"/>
      <c r="Q339" s="142"/>
      <c r="R339" s="142"/>
      <c r="S339" s="142"/>
      <c r="T339" s="143"/>
      <c r="AT339" s="140" t="s">
        <v>179</v>
      </c>
      <c r="AU339" s="140" t="s">
        <v>78</v>
      </c>
      <c r="AV339" s="14" t="s">
        <v>78</v>
      </c>
      <c r="AW339" s="14" t="s">
        <v>30</v>
      </c>
      <c r="AX339" s="14" t="s">
        <v>68</v>
      </c>
      <c r="AY339" s="140" t="s">
        <v>168</v>
      </c>
    </row>
    <row r="340" spans="1:51" s="13" customFormat="1" ht="12">
      <c r="A340" s="306"/>
      <c r="B340" s="307"/>
      <c r="C340" s="306"/>
      <c r="D340" s="308" t="s">
        <v>179</v>
      </c>
      <c r="E340" s="309" t="s">
        <v>3</v>
      </c>
      <c r="F340" s="310" t="s">
        <v>3669</v>
      </c>
      <c r="G340" s="306"/>
      <c r="H340" s="309" t="s">
        <v>3</v>
      </c>
      <c r="I340" s="267"/>
      <c r="J340" s="306"/>
      <c r="K340" s="306"/>
      <c r="L340" s="134"/>
      <c r="M340" s="136"/>
      <c r="N340" s="137"/>
      <c r="O340" s="137"/>
      <c r="P340" s="137"/>
      <c r="Q340" s="137"/>
      <c r="R340" s="137"/>
      <c r="S340" s="137"/>
      <c r="T340" s="138"/>
      <c r="AT340" s="135" t="s">
        <v>179</v>
      </c>
      <c r="AU340" s="135" t="s">
        <v>78</v>
      </c>
      <c r="AV340" s="13" t="s">
        <v>76</v>
      </c>
      <c r="AW340" s="13" t="s">
        <v>30</v>
      </c>
      <c r="AX340" s="13" t="s">
        <v>68</v>
      </c>
      <c r="AY340" s="135" t="s">
        <v>168</v>
      </c>
    </row>
    <row r="341" spans="1:51" s="14" customFormat="1" ht="12">
      <c r="A341" s="311"/>
      <c r="B341" s="312"/>
      <c r="C341" s="311"/>
      <c r="D341" s="308" t="s">
        <v>179</v>
      </c>
      <c r="E341" s="313" t="s">
        <v>3</v>
      </c>
      <c r="F341" s="314" t="s">
        <v>3670</v>
      </c>
      <c r="G341" s="311"/>
      <c r="H341" s="315">
        <v>37</v>
      </c>
      <c r="I341" s="268"/>
      <c r="J341" s="311"/>
      <c r="K341" s="311"/>
      <c r="L341" s="139"/>
      <c r="M341" s="141"/>
      <c r="N341" s="142"/>
      <c r="O341" s="142"/>
      <c r="P341" s="142"/>
      <c r="Q341" s="142"/>
      <c r="R341" s="142"/>
      <c r="S341" s="142"/>
      <c r="T341" s="143"/>
      <c r="AT341" s="140" t="s">
        <v>179</v>
      </c>
      <c r="AU341" s="140" t="s">
        <v>78</v>
      </c>
      <c r="AV341" s="14" t="s">
        <v>78</v>
      </c>
      <c r="AW341" s="14" t="s">
        <v>30</v>
      </c>
      <c r="AX341" s="14" t="s">
        <v>68</v>
      </c>
      <c r="AY341" s="140" t="s">
        <v>168</v>
      </c>
    </row>
    <row r="342" spans="1:51" s="13" customFormat="1" ht="12">
      <c r="A342" s="306"/>
      <c r="B342" s="307"/>
      <c r="C342" s="306"/>
      <c r="D342" s="308" t="s">
        <v>179</v>
      </c>
      <c r="E342" s="309" t="s">
        <v>3</v>
      </c>
      <c r="F342" s="310" t="s">
        <v>3671</v>
      </c>
      <c r="G342" s="306"/>
      <c r="H342" s="309" t="s">
        <v>3</v>
      </c>
      <c r="I342" s="267"/>
      <c r="J342" s="306"/>
      <c r="K342" s="306"/>
      <c r="L342" s="134"/>
      <c r="M342" s="136"/>
      <c r="N342" s="137"/>
      <c r="O342" s="137"/>
      <c r="P342" s="137"/>
      <c r="Q342" s="137"/>
      <c r="R342" s="137"/>
      <c r="S342" s="137"/>
      <c r="T342" s="138"/>
      <c r="AT342" s="135" t="s">
        <v>179</v>
      </c>
      <c r="AU342" s="135" t="s">
        <v>78</v>
      </c>
      <c r="AV342" s="13" t="s">
        <v>76</v>
      </c>
      <c r="AW342" s="13" t="s">
        <v>30</v>
      </c>
      <c r="AX342" s="13" t="s">
        <v>68</v>
      </c>
      <c r="AY342" s="135" t="s">
        <v>168</v>
      </c>
    </row>
    <row r="343" spans="1:51" s="14" customFormat="1" ht="12">
      <c r="A343" s="311"/>
      <c r="B343" s="312"/>
      <c r="C343" s="311"/>
      <c r="D343" s="308" t="s">
        <v>179</v>
      </c>
      <c r="E343" s="313" t="s">
        <v>3</v>
      </c>
      <c r="F343" s="314" t="s">
        <v>3672</v>
      </c>
      <c r="G343" s="311"/>
      <c r="H343" s="315">
        <v>1</v>
      </c>
      <c r="I343" s="268"/>
      <c r="J343" s="311"/>
      <c r="K343" s="311"/>
      <c r="L343" s="139"/>
      <c r="M343" s="141"/>
      <c r="N343" s="142"/>
      <c r="O343" s="142"/>
      <c r="P343" s="142"/>
      <c r="Q343" s="142"/>
      <c r="R343" s="142"/>
      <c r="S343" s="142"/>
      <c r="T343" s="143"/>
      <c r="AT343" s="140" t="s">
        <v>179</v>
      </c>
      <c r="AU343" s="140" t="s">
        <v>78</v>
      </c>
      <c r="AV343" s="14" t="s">
        <v>78</v>
      </c>
      <c r="AW343" s="14" t="s">
        <v>30</v>
      </c>
      <c r="AX343" s="14" t="s">
        <v>68</v>
      </c>
      <c r="AY343" s="140" t="s">
        <v>168</v>
      </c>
    </row>
    <row r="344" spans="1:51" s="15" customFormat="1" ht="12">
      <c r="A344" s="316"/>
      <c r="B344" s="317"/>
      <c r="C344" s="316"/>
      <c r="D344" s="308" t="s">
        <v>179</v>
      </c>
      <c r="E344" s="318" t="s">
        <v>3</v>
      </c>
      <c r="F344" s="319" t="s">
        <v>186</v>
      </c>
      <c r="G344" s="316"/>
      <c r="H344" s="320">
        <v>113</v>
      </c>
      <c r="I344" s="269"/>
      <c r="J344" s="316"/>
      <c r="K344" s="316"/>
      <c r="L344" s="144"/>
      <c r="M344" s="146"/>
      <c r="N344" s="147"/>
      <c r="O344" s="147"/>
      <c r="P344" s="147"/>
      <c r="Q344" s="147"/>
      <c r="R344" s="147"/>
      <c r="S344" s="147"/>
      <c r="T344" s="148"/>
      <c r="AT344" s="145" t="s">
        <v>179</v>
      </c>
      <c r="AU344" s="145" t="s">
        <v>78</v>
      </c>
      <c r="AV344" s="15" t="s">
        <v>175</v>
      </c>
      <c r="AW344" s="15" t="s">
        <v>30</v>
      </c>
      <c r="AX344" s="15" t="s">
        <v>76</v>
      </c>
      <c r="AY344" s="145" t="s">
        <v>168</v>
      </c>
    </row>
    <row r="345" spans="1:65" s="2" customFormat="1" ht="24.2" customHeight="1">
      <c r="A345" s="273"/>
      <c r="B345" s="276"/>
      <c r="C345" s="298" t="s">
        <v>486</v>
      </c>
      <c r="D345" s="298" t="s">
        <v>170</v>
      </c>
      <c r="E345" s="299" t="s">
        <v>3673</v>
      </c>
      <c r="F345" s="300" t="s">
        <v>3674</v>
      </c>
      <c r="G345" s="301" t="s">
        <v>263</v>
      </c>
      <c r="H345" s="302">
        <v>113</v>
      </c>
      <c r="I345" s="266"/>
      <c r="J345" s="303">
        <f>ROUND(I345*H345,2)</f>
        <v>0</v>
      </c>
      <c r="K345" s="300" t="s">
        <v>174</v>
      </c>
      <c r="L345" s="32"/>
      <c r="M345" s="126" t="s">
        <v>3</v>
      </c>
      <c r="N345" s="127" t="s">
        <v>39</v>
      </c>
      <c r="O345" s="128">
        <v>0.107</v>
      </c>
      <c r="P345" s="128">
        <f>O345*H345</f>
        <v>12.091</v>
      </c>
      <c r="Q345" s="128">
        <v>0.396</v>
      </c>
      <c r="R345" s="128">
        <f>Q345*H345</f>
        <v>44.748000000000005</v>
      </c>
      <c r="S345" s="128">
        <v>0</v>
      </c>
      <c r="T345" s="129">
        <f>S345*H345</f>
        <v>0</v>
      </c>
      <c r="U345" s="31"/>
      <c r="V345" s="31"/>
      <c r="W345" s="31"/>
      <c r="X345" s="31"/>
      <c r="Y345" s="31"/>
      <c r="Z345" s="31"/>
      <c r="AA345" s="31"/>
      <c r="AB345" s="31"/>
      <c r="AC345" s="31"/>
      <c r="AD345" s="31"/>
      <c r="AE345" s="31"/>
      <c r="AR345" s="130" t="s">
        <v>175</v>
      </c>
      <c r="AT345" s="130" t="s">
        <v>170</v>
      </c>
      <c r="AU345" s="130" t="s">
        <v>78</v>
      </c>
      <c r="AY345" s="19" t="s">
        <v>168</v>
      </c>
      <c r="BE345" s="131">
        <f>IF(N345="základní",J345,0)</f>
        <v>0</v>
      </c>
      <c r="BF345" s="131">
        <f>IF(N345="snížená",J345,0)</f>
        <v>0</v>
      </c>
      <c r="BG345" s="131">
        <f>IF(N345="zákl. přenesená",J345,0)</f>
        <v>0</v>
      </c>
      <c r="BH345" s="131">
        <f>IF(N345="sníž. přenesená",J345,0)</f>
        <v>0</v>
      </c>
      <c r="BI345" s="131">
        <f>IF(N345="nulová",J345,0)</f>
        <v>0</v>
      </c>
      <c r="BJ345" s="19" t="s">
        <v>76</v>
      </c>
      <c r="BK345" s="131">
        <f>ROUND(I345*H345,2)</f>
        <v>0</v>
      </c>
      <c r="BL345" s="19" t="s">
        <v>175</v>
      </c>
      <c r="BM345" s="130" t="s">
        <v>3675</v>
      </c>
    </row>
    <row r="346" spans="1:47" s="2" customFormat="1" ht="12">
      <c r="A346" s="273"/>
      <c r="B346" s="276"/>
      <c r="C346" s="273"/>
      <c r="D346" s="304" t="s">
        <v>177</v>
      </c>
      <c r="E346" s="273"/>
      <c r="F346" s="305" t="s">
        <v>3676</v>
      </c>
      <c r="G346" s="273"/>
      <c r="H346" s="273"/>
      <c r="I346" s="263"/>
      <c r="J346" s="273"/>
      <c r="K346" s="273"/>
      <c r="L346" s="32"/>
      <c r="M346" s="132"/>
      <c r="N346" s="133"/>
      <c r="O346" s="50"/>
      <c r="P346" s="50"/>
      <c r="Q346" s="50"/>
      <c r="R346" s="50"/>
      <c r="S346" s="50"/>
      <c r="T346" s="51"/>
      <c r="U346" s="31"/>
      <c r="V346" s="31"/>
      <c r="W346" s="31"/>
      <c r="X346" s="31"/>
      <c r="Y346" s="31"/>
      <c r="Z346" s="31"/>
      <c r="AA346" s="31"/>
      <c r="AB346" s="31"/>
      <c r="AC346" s="31"/>
      <c r="AD346" s="31"/>
      <c r="AE346" s="31"/>
      <c r="AT346" s="19" t="s">
        <v>177</v>
      </c>
      <c r="AU346" s="19" t="s">
        <v>78</v>
      </c>
    </row>
    <row r="347" spans="1:51" s="13" customFormat="1" ht="12">
      <c r="A347" s="306"/>
      <c r="B347" s="307"/>
      <c r="C347" s="306"/>
      <c r="D347" s="308" t="s">
        <v>179</v>
      </c>
      <c r="E347" s="309" t="s">
        <v>3</v>
      </c>
      <c r="F347" s="310" t="s">
        <v>3667</v>
      </c>
      <c r="G347" s="306"/>
      <c r="H347" s="309" t="s">
        <v>3</v>
      </c>
      <c r="I347" s="267"/>
      <c r="J347" s="306"/>
      <c r="K347" s="306"/>
      <c r="L347" s="134"/>
      <c r="M347" s="136"/>
      <c r="N347" s="137"/>
      <c r="O347" s="137"/>
      <c r="P347" s="137"/>
      <c r="Q347" s="137"/>
      <c r="R347" s="137"/>
      <c r="S347" s="137"/>
      <c r="T347" s="138"/>
      <c r="AT347" s="135" t="s">
        <v>179</v>
      </c>
      <c r="AU347" s="135" t="s">
        <v>78</v>
      </c>
      <c r="AV347" s="13" t="s">
        <v>76</v>
      </c>
      <c r="AW347" s="13" t="s">
        <v>30</v>
      </c>
      <c r="AX347" s="13" t="s">
        <v>68</v>
      </c>
      <c r="AY347" s="135" t="s">
        <v>168</v>
      </c>
    </row>
    <row r="348" spans="1:51" s="14" customFormat="1" ht="12">
      <c r="A348" s="311"/>
      <c r="B348" s="312"/>
      <c r="C348" s="311"/>
      <c r="D348" s="308" t="s">
        <v>179</v>
      </c>
      <c r="E348" s="313" t="s">
        <v>3</v>
      </c>
      <c r="F348" s="314" t="s">
        <v>3668</v>
      </c>
      <c r="G348" s="311"/>
      <c r="H348" s="315">
        <v>75</v>
      </c>
      <c r="I348" s="268"/>
      <c r="J348" s="311"/>
      <c r="K348" s="311"/>
      <c r="L348" s="139"/>
      <c r="M348" s="141"/>
      <c r="N348" s="142"/>
      <c r="O348" s="142"/>
      <c r="P348" s="142"/>
      <c r="Q348" s="142"/>
      <c r="R348" s="142"/>
      <c r="S348" s="142"/>
      <c r="T348" s="143"/>
      <c r="AT348" s="140" t="s">
        <v>179</v>
      </c>
      <c r="AU348" s="140" t="s">
        <v>78</v>
      </c>
      <c r="AV348" s="14" t="s">
        <v>78</v>
      </c>
      <c r="AW348" s="14" t="s">
        <v>30</v>
      </c>
      <c r="AX348" s="14" t="s">
        <v>68</v>
      </c>
      <c r="AY348" s="140" t="s">
        <v>168</v>
      </c>
    </row>
    <row r="349" spans="1:51" s="13" customFormat="1" ht="12">
      <c r="A349" s="306"/>
      <c r="B349" s="307"/>
      <c r="C349" s="306"/>
      <c r="D349" s="308" t="s">
        <v>179</v>
      </c>
      <c r="E349" s="309" t="s">
        <v>3</v>
      </c>
      <c r="F349" s="310" t="s">
        <v>3669</v>
      </c>
      <c r="G349" s="306"/>
      <c r="H349" s="309" t="s">
        <v>3</v>
      </c>
      <c r="I349" s="267"/>
      <c r="J349" s="306"/>
      <c r="K349" s="306"/>
      <c r="L349" s="134"/>
      <c r="M349" s="136"/>
      <c r="N349" s="137"/>
      <c r="O349" s="137"/>
      <c r="P349" s="137"/>
      <c r="Q349" s="137"/>
      <c r="R349" s="137"/>
      <c r="S349" s="137"/>
      <c r="T349" s="138"/>
      <c r="AT349" s="135" t="s">
        <v>179</v>
      </c>
      <c r="AU349" s="135" t="s">
        <v>78</v>
      </c>
      <c r="AV349" s="13" t="s">
        <v>76</v>
      </c>
      <c r="AW349" s="13" t="s">
        <v>30</v>
      </c>
      <c r="AX349" s="13" t="s">
        <v>68</v>
      </c>
      <c r="AY349" s="135" t="s">
        <v>168</v>
      </c>
    </row>
    <row r="350" spans="1:51" s="14" customFormat="1" ht="12">
      <c r="A350" s="311"/>
      <c r="B350" s="312"/>
      <c r="C350" s="311"/>
      <c r="D350" s="308" t="s">
        <v>179</v>
      </c>
      <c r="E350" s="313" t="s">
        <v>3</v>
      </c>
      <c r="F350" s="314" t="s">
        <v>3670</v>
      </c>
      <c r="G350" s="311"/>
      <c r="H350" s="315">
        <v>37</v>
      </c>
      <c r="I350" s="268"/>
      <c r="J350" s="311"/>
      <c r="K350" s="311"/>
      <c r="L350" s="139"/>
      <c r="M350" s="141"/>
      <c r="N350" s="142"/>
      <c r="O350" s="142"/>
      <c r="P350" s="142"/>
      <c r="Q350" s="142"/>
      <c r="R350" s="142"/>
      <c r="S350" s="142"/>
      <c r="T350" s="143"/>
      <c r="AT350" s="140" t="s">
        <v>179</v>
      </c>
      <c r="AU350" s="140" t="s">
        <v>78</v>
      </c>
      <c r="AV350" s="14" t="s">
        <v>78</v>
      </c>
      <c r="AW350" s="14" t="s">
        <v>30</v>
      </c>
      <c r="AX350" s="14" t="s">
        <v>68</v>
      </c>
      <c r="AY350" s="140" t="s">
        <v>168</v>
      </c>
    </row>
    <row r="351" spans="1:51" s="13" customFormat="1" ht="12">
      <c r="A351" s="306"/>
      <c r="B351" s="307"/>
      <c r="C351" s="306"/>
      <c r="D351" s="308" t="s">
        <v>179</v>
      </c>
      <c r="E351" s="309" t="s">
        <v>3</v>
      </c>
      <c r="F351" s="310" t="s">
        <v>3671</v>
      </c>
      <c r="G351" s="306"/>
      <c r="H351" s="309" t="s">
        <v>3</v>
      </c>
      <c r="I351" s="267"/>
      <c r="J351" s="306"/>
      <c r="K351" s="306"/>
      <c r="L351" s="134"/>
      <c r="M351" s="136"/>
      <c r="N351" s="137"/>
      <c r="O351" s="137"/>
      <c r="P351" s="137"/>
      <c r="Q351" s="137"/>
      <c r="R351" s="137"/>
      <c r="S351" s="137"/>
      <c r="T351" s="138"/>
      <c r="AT351" s="135" t="s">
        <v>179</v>
      </c>
      <c r="AU351" s="135" t="s">
        <v>78</v>
      </c>
      <c r="AV351" s="13" t="s">
        <v>76</v>
      </c>
      <c r="AW351" s="13" t="s">
        <v>30</v>
      </c>
      <c r="AX351" s="13" t="s">
        <v>68</v>
      </c>
      <c r="AY351" s="135" t="s">
        <v>168</v>
      </c>
    </row>
    <row r="352" spans="1:51" s="14" customFormat="1" ht="12">
      <c r="A352" s="311"/>
      <c r="B352" s="312"/>
      <c r="C352" s="311"/>
      <c r="D352" s="308" t="s">
        <v>179</v>
      </c>
      <c r="E352" s="313" t="s">
        <v>3</v>
      </c>
      <c r="F352" s="314" t="s">
        <v>3672</v>
      </c>
      <c r="G352" s="311"/>
      <c r="H352" s="315">
        <v>1</v>
      </c>
      <c r="I352" s="268"/>
      <c r="J352" s="311"/>
      <c r="K352" s="311"/>
      <c r="L352" s="139"/>
      <c r="M352" s="141"/>
      <c r="N352" s="142"/>
      <c r="O352" s="142"/>
      <c r="P352" s="142"/>
      <c r="Q352" s="142"/>
      <c r="R352" s="142"/>
      <c r="S352" s="142"/>
      <c r="T352" s="143"/>
      <c r="AT352" s="140" t="s">
        <v>179</v>
      </c>
      <c r="AU352" s="140" t="s">
        <v>78</v>
      </c>
      <c r="AV352" s="14" t="s">
        <v>78</v>
      </c>
      <c r="AW352" s="14" t="s">
        <v>30</v>
      </c>
      <c r="AX352" s="14" t="s">
        <v>68</v>
      </c>
      <c r="AY352" s="140" t="s">
        <v>168</v>
      </c>
    </row>
    <row r="353" spans="1:51" s="15" customFormat="1" ht="12">
      <c r="A353" s="316"/>
      <c r="B353" s="317"/>
      <c r="C353" s="316"/>
      <c r="D353" s="308" t="s">
        <v>179</v>
      </c>
      <c r="E353" s="318" t="s">
        <v>3</v>
      </c>
      <c r="F353" s="319" t="s">
        <v>186</v>
      </c>
      <c r="G353" s="316"/>
      <c r="H353" s="320">
        <v>113</v>
      </c>
      <c r="I353" s="269"/>
      <c r="J353" s="316"/>
      <c r="K353" s="316"/>
      <c r="L353" s="144"/>
      <c r="M353" s="146"/>
      <c r="N353" s="147"/>
      <c r="O353" s="147"/>
      <c r="P353" s="147"/>
      <c r="Q353" s="147"/>
      <c r="R353" s="147"/>
      <c r="S353" s="147"/>
      <c r="T353" s="148"/>
      <c r="AT353" s="145" t="s">
        <v>179</v>
      </c>
      <c r="AU353" s="145" t="s">
        <v>78</v>
      </c>
      <c r="AV353" s="15" t="s">
        <v>175</v>
      </c>
      <c r="AW353" s="15" t="s">
        <v>30</v>
      </c>
      <c r="AX353" s="15" t="s">
        <v>76</v>
      </c>
      <c r="AY353" s="145" t="s">
        <v>168</v>
      </c>
    </row>
    <row r="354" spans="1:65" s="2" customFormat="1" ht="37.9" customHeight="1">
      <c r="A354" s="273"/>
      <c r="B354" s="276"/>
      <c r="C354" s="298" t="s">
        <v>575</v>
      </c>
      <c r="D354" s="298" t="s">
        <v>170</v>
      </c>
      <c r="E354" s="299" t="s">
        <v>3677</v>
      </c>
      <c r="F354" s="300" t="s">
        <v>3678</v>
      </c>
      <c r="G354" s="301" t="s">
        <v>263</v>
      </c>
      <c r="H354" s="302">
        <v>229</v>
      </c>
      <c r="I354" s="266"/>
      <c r="J354" s="303">
        <f>ROUND(I354*H354,2)</f>
        <v>0</v>
      </c>
      <c r="K354" s="300" t="s">
        <v>174</v>
      </c>
      <c r="L354" s="32"/>
      <c r="M354" s="126" t="s">
        <v>3</v>
      </c>
      <c r="N354" s="127" t="s">
        <v>39</v>
      </c>
      <c r="O354" s="128">
        <v>0.021</v>
      </c>
      <c r="P354" s="128">
        <f>O354*H354</f>
        <v>4.809</v>
      </c>
      <c r="Q354" s="128">
        <v>0.09848</v>
      </c>
      <c r="R354" s="128">
        <f>Q354*H354</f>
        <v>22.55192</v>
      </c>
      <c r="S354" s="128">
        <v>0</v>
      </c>
      <c r="T354" s="129">
        <f>S354*H354</f>
        <v>0</v>
      </c>
      <c r="U354" s="31"/>
      <c r="V354" s="31"/>
      <c r="W354" s="31"/>
      <c r="X354" s="31"/>
      <c r="Y354" s="31"/>
      <c r="Z354" s="31"/>
      <c r="AA354" s="31"/>
      <c r="AB354" s="31"/>
      <c r="AC354" s="31"/>
      <c r="AD354" s="31"/>
      <c r="AE354" s="31"/>
      <c r="AR354" s="130" t="s">
        <v>175</v>
      </c>
      <c r="AT354" s="130" t="s">
        <v>170</v>
      </c>
      <c r="AU354" s="130" t="s">
        <v>78</v>
      </c>
      <c r="AY354" s="19" t="s">
        <v>168</v>
      </c>
      <c r="BE354" s="131">
        <f>IF(N354="základní",J354,0)</f>
        <v>0</v>
      </c>
      <c r="BF354" s="131">
        <f>IF(N354="snížená",J354,0)</f>
        <v>0</v>
      </c>
      <c r="BG354" s="131">
        <f>IF(N354="zákl. přenesená",J354,0)</f>
        <v>0</v>
      </c>
      <c r="BH354" s="131">
        <f>IF(N354="sníž. přenesená",J354,0)</f>
        <v>0</v>
      </c>
      <c r="BI354" s="131">
        <f>IF(N354="nulová",J354,0)</f>
        <v>0</v>
      </c>
      <c r="BJ354" s="19" t="s">
        <v>76</v>
      </c>
      <c r="BK354" s="131">
        <f>ROUND(I354*H354,2)</f>
        <v>0</v>
      </c>
      <c r="BL354" s="19" t="s">
        <v>175</v>
      </c>
      <c r="BM354" s="130" t="s">
        <v>3679</v>
      </c>
    </row>
    <row r="355" spans="1:47" s="2" customFormat="1" ht="12">
      <c r="A355" s="273"/>
      <c r="B355" s="276"/>
      <c r="C355" s="273"/>
      <c r="D355" s="304" t="s">
        <v>177</v>
      </c>
      <c r="E355" s="273"/>
      <c r="F355" s="305" t="s">
        <v>3680</v>
      </c>
      <c r="G355" s="273"/>
      <c r="H355" s="273"/>
      <c r="I355" s="263"/>
      <c r="J355" s="273"/>
      <c r="K355" s="273"/>
      <c r="L355" s="32"/>
      <c r="M355" s="132"/>
      <c r="N355" s="133"/>
      <c r="O355" s="50"/>
      <c r="P355" s="50"/>
      <c r="Q355" s="50"/>
      <c r="R355" s="50"/>
      <c r="S355" s="50"/>
      <c r="T355" s="51"/>
      <c r="U355" s="31"/>
      <c r="V355" s="31"/>
      <c r="W355" s="31"/>
      <c r="X355" s="31"/>
      <c r="Y355" s="31"/>
      <c r="Z355" s="31"/>
      <c r="AA355" s="31"/>
      <c r="AB355" s="31"/>
      <c r="AC355" s="31"/>
      <c r="AD355" s="31"/>
      <c r="AE355" s="31"/>
      <c r="AT355" s="19" t="s">
        <v>177</v>
      </c>
      <c r="AU355" s="19" t="s">
        <v>78</v>
      </c>
    </row>
    <row r="356" spans="1:51" s="13" customFormat="1" ht="12">
      <c r="A356" s="306"/>
      <c r="B356" s="307"/>
      <c r="C356" s="306"/>
      <c r="D356" s="308" t="s">
        <v>179</v>
      </c>
      <c r="E356" s="309" t="s">
        <v>3</v>
      </c>
      <c r="F356" s="310" t="s">
        <v>3681</v>
      </c>
      <c r="G356" s="306"/>
      <c r="H356" s="309" t="s">
        <v>3</v>
      </c>
      <c r="I356" s="267"/>
      <c r="J356" s="306"/>
      <c r="K356" s="306"/>
      <c r="L356" s="134"/>
      <c r="M356" s="136"/>
      <c r="N356" s="137"/>
      <c r="O356" s="137"/>
      <c r="P356" s="137"/>
      <c r="Q356" s="137"/>
      <c r="R356" s="137"/>
      <c r="S356" s="137"/>
      <c r="T356" s="138"/>
      <c r="AT356" s="135" t="s">
        <v>179</v>
      </c>
      <c r="AU356" s="135" t="s">
        <v>78</v>
      </c>
      <c r="AV356" s="13" t="s">
        <v>76</v>
      </c>
      <c r="AW356" s="13" t="s">
        <v>30</v>
      </c>
      <c r="AX356" s="13" t="s">
        <v>68</v>
      </c>
      <c r="AY356" s="135" t="s">
        <v>168</v>
      </c>
    </row>
    <row r="357" spans="1:51" s="14" customFormat="1" ht="12">
      <c r="A357" s="311"/>
      <c r="B357" s="312"/>
      <c r="C357" s="311"/>
      <c r="D357" s="308" t="s">
        <v>179</v>
      </c>
      <c r="E357" s="313" t="s">
        <v>3</v>
      </c>
      <c r="F357" s="314" t="s">
        <v>445</v>
      </c>
      <c r="G357" s="311"/>
      <c r="H357" s="315">
        <v>7</v>
      </c>
      <c r="I357" s="268"/>
      <c r="J357" s="311"/>
      <c r="K357" s="311"/>
      <c r="L357" s="139"/>
      <c r="M357" s="141"/>
      <c r="N357" s="142"/>
      <c r="O357" s="142"/>
      <c r="P357" s="142"/>
      <c r="Q357" s="142"/>
      <c r="R357" s="142"/>
      <c r="S357" s="142"/>
      <c r="T357" s="143"/>
      <c r="AT357" s="140" t="s">
        <v>179</v>
      </c>
      <c r="AU357" s="140" t="s">
        <v>78</v>
      </c>
      <c r="AV357" s="14" t="s">
        <v>78</v>
      </c>
      <c r="AW357" s="14" t="s">
        <v>30</v>
      </c>
      <c r="AX357" s="14" t="s">
        <v>68</v>
      </c>
      <c r="AY357" s="140" t="s">
        <v>168</v>
      </c>
    </row>
    <row r="358" spans="1:51" s="13" customFormat="1" ht="12">
      <c r="A358" s="306"/>
      <c r="B358" s="307"/>
      <c r="C358" s="306"/>
      <c r="D358" s="308" t="s">
        <v>179</v>
      </c>
      <c r="E358" s="309" t="s">
        <v>3</v>
      </c>
      <c r="F358" s="310" t="s">
        <v>3682</v>
      </c>
      <c r="G358" s="306"/>
      <c r="H358" s="309" t="s">
        <v>3</v>
      </c>
      <c r="I358" s="267"/>
      <c r="J358" s="306"/>
      <c r="K358" s="306"/>
      <c r="L358" s="134"/>
      <c r="M358" s="136"/>
      <c r="N358" s="137"/>
      <c r="O358" s="137"/>
      <c r="P358" s="137"/>
      <c r="Q358" s="137"/>
      <c r="R358" s="137"/>
      <c r="S358" s="137"/>
      <c r="T358" s="138"/>
      <c r="AT358" s="135" t="s">
        <v>179</v>
      </c>
      <c r="AU358" s="135" t="s">
        <v>78</v>
      </c>
      <c r="AV358" s="13" t="s">
        <v>76</v>
      </c>
      <c r="AW358" s="13" t="s">
        <v>30</v>
      </c>
      <c r="AX358" s="13" t="s">
        <v>68</v>
      </c>
      <c r="AY358" s="135" t="s">
        <v>168</v>
      </c>
    </row>
    <row r="359" spans="1:51" s="14" customFormat="1" ht="12">
      <c r="A359" s="311"/>
      <c r="B359" s="312"/>
      <c r="C359" s="311"/>
      <c r="D359" s="308" t="s">
        <v>179</v>
      </c>
      <c r="E359" s="313" t="s">
        <v>3</v>
      </c>
      <c r="F359" s="314" t="s">
        <v>445</v>
      </c>
      <c r="G359" s="311"/>
      <c r="H359" s="315">
        <v>7</v>
      </c>
      <c r="I359" s="268"/>
      <c r="J359" s="311"/>
      <c r="K359" s="311"/>
      <c r="L359" s="139"/>
      <c r="M359" s="141"/>
      <c r="N359" s="142"/>
      <c r="O359" s="142"/>
      <c r="P359" s="142"/>
      <c r="Q359" s="142"/>
      <c r="R359" s="142"/>
      <c r="S359" s="142"/>
      <c r="T359" s="143"/>
      <c r="AT359" s="140" t="s">
        <v>179</v>
      </c>
      <c r="AU359" s="140" t="s">
        <v>78</v>
      </c>
      <c r="AV359" s="14" t="s">
        <v>78</v>
      </c>
      <c r="AW359" s="14" t="s">
        <v>30</v>
      </c>
      <c r="AX359" s="14" t="s">
        <v>68</v>
      </c>
      <c r="AY359" s="140" t="s">
        <v>168</v>
      </c>
    </row>
    <row r="360" spans="1:51" s="13" customFormat="1" ht="12">
      <c r="A360" s="306"/>
      <c r="B360" s="307"/>
      <c r="C360" s="306"/>
      <c r="D360" s="308" t="s">
        <v>179</v>
      </c>
      <c r="E360" s="309" t="s">
        <v>3</v>
      </c>
      <c r="F360" s="310" t="s">
        <v>3683</v>
      </c>
      <c r="G360" s="306"/>
      <c r="H360" s="309" t="s">
        <v>3</v>
      </c>
      <c r="I360" s="267"/>
      <c r="J360" s="306"/>
      <c r="K360" s="306"/>
      <c r="L360" s="134"/>
      <c r="M360" s="136"/>
      <c r="N360" s="137"/>
      <c r="O360" s="137"/>
      <c r="P360" s="137"/>
      <c r="Q360" s="137"/>
      <c r="R360" s="137"/>
      <c r="S360" s="137"/>
      <c r="T360" s="138"/>
      <c r="AT360" s="135" t="s">
        <v>179</v>
      </c>
      <c r="AU360" s="135" t="s">
        <v>78</v>
      </c>
      <c r="AV360" s="13" t="s">
        <v>76</v>
      </c>
      <c r="AW360" s="13" t="s">
        <v>30</v>
      </c>
      <c r="AX360" s="13" t="s">
        <v>68</v>
      </c>
      <c r="AY360" s="135" t="s">
        <v>168</v>
      </c>
    </row>
    <row r="361" spans="1:51" s="14" customFormat="1" ht="12">
      <c r="A361" s="311"/>
      <c r="B361" s="312"/>
      <c r="C361" s="311"/>
      <c r="D361" s="308" t="s">
        <v>179</v>
      </c>
      <c r="E361" s="313" t="s">
        <v>3</v>
      </c>
      <c r="F361" s="314" t="s">
        <v>3420</v>
      </c>
      <c r="G361" s="311"/>
      <c r="H361" s="315">
        <v>34</v>
      </c>
      <c r="I361" s="268"/>
      <c r="J361" s="311"/>
      <c r="K361" s="311"/>
      <c r="L361" s="139"/>
      <c r="M361" s="141"/>
      <c r="N361" s="142"/>
      <c r="O361" s="142"/>
      <c r="P361" s="142"/>
      <c r="Q361" s="142"/>
      <c r="R361" s="142"/>
      <c r="S361" s="142"/>
      <c r="T361" s="143"/>
      <c r="AT361" s="140" t="s">
        <v>179</v>
      </c>
      <c r="AU361" s="140" t="s">
        <v>78</v>
      </c>
      <c r="AV361" s="14" t="s">
        <v>78</v>
      </c>
      <c r="AW361" s="14" t="s">
        <v>30</v>
      </c>
      <c r="AX361" s="14" t="s">
        <v>68</v>
      </c>
      <c r="AY361" s="140" t="s">
        <v>168</v>
      </c>
    </row>
    <row r="362" spans="1:51" s="13" customFormat="1" ht="12">
      <c r="A362" s="306"/>
      <c r="B362" s="307"/>
      <c r="C362" s="306"/>
      <c r="D362" s="308" t="s">
        <v>179</v>
      </c>
      <c r="E362" s="309" t="s">
        <v>3</v>
      </c>
      <c r="F362" s="310" t="s">
        <v>3684</v>
      </c>
      <c r="G362" s="306"/>
      <c r="H362" s="309" t="s">
        <v>3</v>
      </c>
      <c r="I362" s="267"/>
      <c r="J362" s="306"/>
      <c r="K362" s="306"/>
      <c r="L362" s="134"/>
      <c r="M362" s="136"/>
      <c r="N362" s="137"/>
      <c r="O362" s="137"/>
      <c r="P362" s="137"/>
      <c r="Q362" s="137"/>
      <c r="R362" s="137"/>
      <c r="S362" s="137"/>
      <c r="T362" s="138"/>
      <c r="AT362" s="135" t="s">
        <v>179</v>
      </c>
      <c r="AU362" s="135" t="s">
        <v>78</v>
      </c>
      <c r="AV362" s="13" t="s">
        <v>76</v>
      </c>
      <c r="AW362" s="13" t="s">
        <v>30</v>
      </c>
      <c r="AX362" s="13" t="s">
        <v>68</v>
      </c>
      <c r="AY362" s="135" t="s">
        <v>168</v>
      </c>
    </row>
    <row r="363" spans="1:51" s="14" customFormat="1" ht="12">
      <c r="A363" s="311"/>
      <c r="B363" s="312"/>
      <c r="C363" s="311"/>
      <c r="D363" s="308" t="s">
        <v>179</v>
      </c>
      <c r="E363" s="313" t="s">
        <v>3</v>
      </c>
      <c r="F363" s="314" t="s">
        <v>3685</v>
      </c>
      <c r="G363" s="311"/>
      <c r="H363" s="315">
        <v>51</v>
      </c>
      <c r="I363" s="268"/>
      <c r="J363" s="311"/>
      <c r="K363" s="311"/>
      <c r="L363" s="139"/>
      <c r="M363" s="141"/>
      <c r="N363" s="142"/>
      <c r="O363" s="142"/>
      <c r="P363" s="142"/>
      <c r="Q363" s="142"/>
      <c r="R363" s="142"/>
      <c r="S363" s="142"/>
      <c r="T363" s="143"/>
      <c r="AT363" s="140" t="s">
        <v>179</v>
      </c>
      <c r="AU363" s="140" t="s">
        <v>78</v>
      </c>
      <c r="AV363" s="14" t="s">
        <v>78</v>
      </c>
      <c r="AW363" s="14" t="s">
        <v>30</v>
      </c>
      <c r="AX363" s="14" t="s">
        <v>68</v>
      </c>
      <c r="AY363" s="140" t="s">
        <v>168</v>
      </c>
    </row>
    <row r="364" spans="1:51" s="13" customFormat="1" ht="12">
      <c r="A364" s="306"/>
      <c r="B364" s="307"/>
      <c r="C364" s="306"/>
      <c r="D364" s="308" t="s">
        <v>179</v>
      </c>
      <c r="E364" s="309" t="s">
        <v>3</v>
      </c>
      <c r="F364" s="310" t="s">
        <v>3686</v>
      </c>
      <c r="G364" s="306"/>
      <c r="H364" s="309" t="s">
        <v>3</v>
      </c>
      <c r="I364" s="267"/>
      <c r="J364" s="306"/>
      <c r="K364" s="306"/>
      <c r="L364" s="134"/>
      <c r="M364" s="136"/>
      <c r="N364" s="137"/>
      <c r="O364" s="137"/>
      <c r="P364" s="137"/>
      <c r="Q364" s="137"/>
      <c r="R364" s="137"/>
      <c r="S364" s="137"/>
      <c r="T364" s="138"/>
      <c r="AT364" s="135" t="s">
        <v>179</v>
      </c>
      <c r="AU364" s="135" t="s">
        <v>78</v>
      </c>
      <c r="AV364" s="13" t="s">
        <v>76</v>
      </c>
      <c r="AW364" s="13" t="s">
        <v>30</v>
      </c>
      <c r="AX364" s="13" t="s">
        <v>68</v>
      </c>
      <c r="AY364" s="135" t="s">
        <v>168</v>
      </c>
    </row>
    <row r="365" spans="1:51" s="14" customFormat="1" ht="12">
      <c r="A365" s="311"/>
      <c r="B365" s="312"/>
      <c r="C365" s="311"/>
      <c r="D365" s="308" t="s">
        <v>179</v>
      </c>
      <c r="E365" s="313" t="s">
        <v>3</v>
      </c>
      <c r="F365" s="314" t="s">
        <v>3687</v>
      </c>
      <c r="G365" s="311"/>
      <c r="H365" s="315">
        <v>130</v>
      </c>
      <c r="I365" s="268"/>
      <c r="J365" s="311"/>
      <c r="K365" s="311"/>
      <c r="L365" s="139"/>
      <c r="M365" s="141"/>
      <c r="N365" s="142"/>
      <c r="O365" s="142"/>
      <c r="P365" s="142"/>
      <c r="Q365" s="142"/>
      <c r="R365" s="142"/>
      <c r="S365" s="142"/>
      <c r="T365" s="143"/>
      <c r="AT365" s="140" t="s">
        <v>179</v>
      </c>
      <c r="AU365" s="140" t="s">
        <v>78</v>
      </c>
      <c r="AV365" s="14" t="s">
        <v>78</v>
      </c>
      <c r="AW365" s="14" t="s">
        <v>30</v>
      </c>
      <c r="AX365" s="14" t="s">
        <v>68</v>
      </c>
      <c r="AY365" s="140" t="s">
        <v>168</v>
      </c>
    </row>
    <row r="366" spans="1:51" s="15" customFormat="1" ht="12">
      <c r="A366" s="316"/>
      <c r="B366" s="317"/>
      <c r="C366" s="316"/>
      <c r="D366" s="308" t="s">
        <v>179</v>
      </c>
      <c r="E366" s="318" t="s">
        <v>3</v>
      </c>
      <c r="F366" s="319" t="s">
        <v>186</v>
      </c>
      <c r="G366" s="316"/>
      <c r="H366" s="320">
        <v>229</v>
      </c>
      <c r="I366" s="269"/>
      <c r="J366" s="316"/>
      <c r="K366" s="316"/>
      <c r="L366" s="144"/>
      <c r="M366" s="146"/>
      <c r="N366" s="147"/>
      <c r="O366" s="147"/>
      <c r="P366" s="147"/>
      <c r="Q366" s="147"/>
      <c r="R366" s="147"/>
      <c r="S366" s="147"/>
      <c r="T366" s="148"/>
      <c r="AT366" s="145" t="s">
        <v>179</v>
      </c>
      <c r="AU366" s="145" t="s">
        <v>78</v>
      </c>
      <c r="AV366" s="15" t="s">
        <v>175</v>
      </c>
      <c r="AW366" s="15" t="s">
        <v>30</v>
      </c>
      <c r="AX366" s="15" t="s">
        <v>76</v>
      </c>
      <c r="AY366" s="145" t="s">
        <v>168</v>
      </c>
    </row>
    <row r="367" spans="1:65" s="2" customFormat="1" ht="33" customHeight="1">
      <c r="A367" s="273"/>
      <c r="B367" s="276"/>
      <c r="C367" s="298" t="s">
        <v>696</v>
      </c>
      <c r="D367" s="298" t="s">
        <v>170</v>
      </c>
      <c r="E367" s="299" t="s">
        <v>3688</v>
      </c>
      <c r="F367" s="300" t="s">
        <v>3689</v>
      </c>
      <c r="G367" s="301" t="s">
        <v>263</v>
      </c>
      <c r="H367" s="302">
        <v>8</v>
      </c>
      <c r="I367" s="266"/>
      <c r="J367" s="303">
        <f>ROUND(I367*H367,2)</f>
        <v>0</v>
      </c>
      <c r="K367" s="300" t="s">
        <v>174</v>
      </c>
      <c r="L367" s="32"/>
      <c r="M367" s="126" t="s">
        <v>3</v>
      </c>
      <c r="N367" s="127" t="s">
        <v>39</v>
      </c>
      <c r="O367" s="128">
        <v>1.106</v>
      </c>
      <c r="P367" s="128">
        <f>O367*H367</f>
        <v>8.848</v>
      </c>
      <c r="Q367" s="128">
        <v>0.1837</v>
      </c>
      <c r="R367" s="128">
        <f>Q367*H367</f>
        <v>1.4696</v>
      </c>
      <c r="S367" s="128">
        <v>0</v>
      </c>
      <c r="T367" s="129">
        <f>S367*H367</f>
        <v>0</v>
      </c>
      <c r="U367" s="31"/>
      <c r="V367" s="31"/>
      <c r="W367" s="31"/>
      <c r="X367" s="31"/>
      <c r="Y367" s="31"/>
      <c r="Z367" s="31"/>
      <c r="AA367" s="31"/>
      <c r="AB367" s="31"/>
      <c r="AC367" s="31"/>
      <c r="AD367" s="31"/>
      <c r="AE367" s="31"/>
      <c r="AR367" s="130" t="s">
        <v>175</v>
      </c>
      <c r="AT367" s="130" t="s">
        <v>170</v>
      </c>
      <c r="AU367" s="130" t="s">
        <v>78</v>
      </c>
      <c r="AY367" s="19" t="s">
        <v>168</v>
      </c>
      <c r="BE367" s="131">
        <f>IF(N367="základní",J367,0)</f>
        <v>0</v>
      </c>
      <c r="BF367" s="131">
        <f>IF(N367="snížená",J367,0)</f>
        <v>0</v>
      </c>
      <c r="BG367" s="131">
        <f>IF(N367="zákl. přenesená",J367,0)</f>
        <v>0</v>
      </c>
      <c r="BH367" s="131">
        <f>IF(N367="sníž. přenesená",J367,0)</f>
        <v>0</v>
      </c>
      <c r="BI367" s="131">
        <f>IF(N367="nulová",J367,0)</f>
        <v>0</v>
      </c>
      <c r="BJ367" s="19" t="s">
        <v>76</v>
      </c>
      <c r="BK367" s="131">
        <f>ROUND(I367*H367,2)</f>
        <v>0</v>
      </c>
      <c r="BL367" s="19" t="s">
        <v>175</v>
      </c>
      <c r="BM367" s="130" t="s">
        <v>3690</v>
      </c>
    </row>
    <row r="368" spans="1:47" s="2" customFormat="1" ht="12">
      <c r="A368" s="273"/>
      <c r="B368" s="276"/>
      <c r="C368" s="273"/>
      <c r="D368" s="304" t="s">
        <v>177</v>
      </c>
      <c r="E368" s="273"/>
      <c r="F368" s="305" t="s">
        <v>3691</v>
      </c>
      <c r="G368" s="273"/>
      <c r="H368" s="273"/>
      <c r="I368" s="263"/>
      <c r="J368" s="273"/>
      <c r="K368" s="273"/>
      <c r="L368" s="32"/>
      <c r="M368" s="132"/>
      <c r="N368" s="133"/>
      <c r="O368" s="50"/>
      <c r="P368" s="50"/>
      <c r="Q368" s="50"/>
      <c r="R368" s="50"/>
      <c r="S368" s="50"/>
      <c r="T368" s="51"/>
      <c r="U368" s="31"/>
      <c r="V368" s="31"/>
      <c r="W368" s="31"/>
      <c r="X368" s="31"/>
      <c r="Y368" s="31"/>
      <c r="Z368" s="31"/>
      <c r="AA368" s="31"/>
      <c r="AB368" s="31"/>
      <c r="AC368" s="31"/>
      <c r="AD368" s="31"/>
      <c r="AE368" s="31"/>
      <c r="AT368" s="19" t="s">
        <v>177</v>
      </c>
      <c r="AU368" s="19" t="s">
        <v>78</v>
      </c>
    </row>
    <row r="369" spans="1:51" s="13" customFormat="1" ht="12">
      <c r="A369" s="306"/>
      <c r="B369" s="307"/>
      <c r="C369" s="306"/>
      <c r="D369" s="308" t="s">
        <v>179</v>
      </c>
      <c r="E369" s="309" t="s">
        <v>3</v>
      </c>
      <c r="F369" s="310" t="s">
        <v>3692</v>
      </c>
      <c r="G369" s="306"/>
      <c r="H369" s="309" t="s">
        <v>3</v>
      </c>
      <c r="I369" s="267"/>
      <c r="J369" s="306"/>
      <c r="K369" s="306"/>
      <c r="L369" s="134"/>
      <c r="M369" s="136"/>
      <c r="N369" s="137"/>
      <c r="O369" s="137"/>
      <c r="P369" s="137"/>
      <c r="Q369" s="137"/>
      <c r="R369" s="137"/>
      <c r="S369" s="137"/>
      <c r="T369" s="138"/>
      <c r="AT369" s="135" t="s">
        <v>179</v>
      </c>
      <c r="AU369" s="135" t="s">
        <v>78</v>
      </c>
      <c r="AV369" s="13" t="s">
        <v>76</v>
      </c>
      <c r="AW369" s="13" t="s">
        <v>30</v>
      </c>
      <c r="AX369" s="13" t="s">
        <v>68</v>
      </c>
      <c r="AY369" s="135" t="s">
        <v>168</v>
      </c>
    </row>
    <row r="370" spans="1:51" s="14" customFormat="1" ht="12">
      <c r="A370" s="311"/>
      <c r="B370" s="312"/>
      <c r="C370" s="311"/>
      <c r="D370" s="308" t="s">
        <v>179</v>
      </c>
      <c r="E370" s="313" t="s">
        <v>3</v>
      </c>
      <c r="F370" s="314" t="s">
        <v>445</v>
      </c>
      <c r="G370" s="311"/>
      <c r="H370" s="315">
        <v>7</v>
      </c>
      <c r="I370" s="268"/>
      <c r="J370" s="311"/>
      <c r="K370" s="311"/>
      <c r="L370" s="139"/>
      <c r="M370" s="141"/>
      <c r="N370" s="142"/>
      <c r="O370" s="142"/>
      <c r="P370" s="142"/>
      <c r="Q370" s="142"/>
      <c r="R370" s="142"/>
      <c r="S370" s="142"/>
      <c r="T370" s="143"/>
      <c r="AT370" s="140" t="s">
        <v>179</v>
      </c>
      <c r="AU370" s="140" t="s">
        <v>78</v>
      </c>
      <c r="AV370" s="14" t="s">
        <v>78</v>
      </c>
      <c r="AW370" s="14" t="s">
        <v>30</v>
      </c>
      <c r="AX370" s="14" t="s">
        <v>68</v>
      </c>
      <c r="AY370" s="140" t="s">
        <v>168</v>
      </c>
    </row>
    <row r="371" spans="1:51" s="13" customFormat="1" ht="12">
      <c r="A371" s="306"/>
      <c r="B371" s="307"/>
      <c r="C371" s="306"/>
      <c r="D371" s="308" t="s">
        <v>179</v>
      </c>
      <c r="E371" s="309" t="s">
        <v>3</v>
      </c>
      <c r="F371" s="310" t="s">
        <v>3693</v>
      </c>
      <c r="G371" s="306"/>
      <c r="H371" s="309" t="s">
        <v>3</v>
      </c>
      <c r="I371" s="267"/>
      <c r="J371" s="306"/>
      <c r="K371" s="306"/>
      <c r="L371" s="134"/>
      <c r="M371" s="136"/>
      <c r="N371" s="137"/>
      <c r="O371" s="137"/>
      <c r="P371" s="137"/>
      <c r="Q371" s="137"/>
      <c r="R371" s="137"/>
      <c r="S371" s="137"/>
      <c r="T371" s="138"/>
      <c r="AT371" s="135" t="s">
        <v>179</v>
      </c>
      <c r="AU371" s="135" t="s">
        <v>78</v>
      </c>
      <c r="AV371" s="13" t="s">
        <v>76</v>
      </c>
      <c r="AW371" s="13" t="s">
        <v>30</v>
      </c>
      <c r="AX371" s="13" t="s">
        <v>68</v>
      </c>
      <c r="AY371" s="135" t="s">
        <v>168</v>
      </c>
    </row>
    <row r="372" spans="1:51" s="14" customFormat="1" ht="12">
      <c r="A372" s="311"/>
      <c r="B372" s="312"/>
      <c r="C372" s="311"/>
      <c r="D372" s="308" t="s">
        <v>179</v>
      </c>
      <c r="E372" s="313" t="s">
        <v>3</v>
      </c>
      <c r="F372" s="314" t="s">
        <v>3672</v>
      </c>
      <c r="G372" s="311"/>
      <c r="H372" s="315">
        <v>1</v>
      </c>
      <c r="I372" s="268"/>
      <c r="J372" s="311"/>
      <c r="K372" s="311"/>
      <c r="L372" s="139"/>
      <c r="M372" s="141"/>
      <c r="N372" s="142"/>
      <c r="O372" s="142"/>
      <c r="P372" s="142"/>
      <c r="Q372" s="142"/>
      <c r="R372" s="142"/>
      <c r="S372" s="142"/>
      <c r="T372" s="143"/>
      <c r="AT372" s="140" t="s">
        <v>179</v>
      </c>
      <c r="AU372" s="140" t="s">
        <v>78</v>
      </c>
      <c r="AV372" s="14" t="s">
        <v>78</v>
      </c>
      <c r="AW372" s="14" t="s">
        <v>30</v>
      </c>
      <c r="AX372" s="14" t="s">
        <v>68</v>
      </c>
      <c r="AY372" s="140" t="s">
        <v>168</v>
      </c>
    </row>
    <row r="373" spans="1:51" s="15" customFormat="1" ht="12">
      <c r="A373" s="316"/>
      <c r="B373" s="317"/>
      <c r="C373" s="316"/>
      <c r="D373" s="308" t="s">
        <v>179</v>
      </c>
      <c r="E373" s="318" t="s">
        <v>3</v>
      </c>
      <c r="F373" s="319" t="s">
        <v>186</v>
      </c>
      <c r="G373" s="316"/>
      <c r="H373" s="320">
        <v>8</v>
      </c>
      <c r="I373" s="269"/>
      <c r="J373" s="316"/>
      <c r="K373" s="316"/>
      <c r="L373" s="144"/>
      <c r="M373" s="146"/>
      <c r="N373" s="147"/>
      <c r="O373" s="147"/>
      <c r="P373" s="147"/>
      <c r="Q373" s="147"/>
      <c r="R373" s="147"/>
      <c r="S373" s="147"/>
      <c r="T373" s="148"/>
      <c r="AT373" s="145" t="s">
        <v>179</v>
      </c>
      <c r="AU373" s="145" t="s">
        <v>78</v>
      </c>
      <c r="AV373" s="15" t="s">
        <v>175</v>
      </c>
      <c r="AW373" s="15" t="s">
        <v>30</v>
      </c>
      <c r="AX373" s="15" t="s">
        <v>76</v>
      </c>
      <c r="AY373" s="145" t="s">
        <v>168</v>
      </c>
    </row>
    <row r="374" spans="1:65" s="2" customFormat="1" ht="16.5" customHeight="1">
      <c r="A374" s="273"/>
      <c r="B374" s="276"/>
      <c r="C374" s="326" t="s">
        <v>699</v>
      </c>
      <c r="D374" s="326" t="s">
        <v>332</v>
      </c>
      <c r="E374" s="327" t="s">
        <v>3694</v>
      </c>
      <c r="F374" s="328" t="s">
        <v>3695</v>
      </c>
      <c r="G374" s="329" t="s">
        <v>263</v>
      </c>
      <c r="H374" s="330">
        <v>1.02</v>
      </c>
      <c r="I374" s="272"/>
      <c r="J374" s="331">
        <f>ROUND(I374*H374,2)</f>
        <v>0</v>
      </c>
      <c r="K374" s="328" t="s">
        <v>174</v>
      </c>
      <c r="L374" s="154"/>
      <c r="M374" s="155" t="s">
        <v>3</v>
      </c>
      <c r="N374" s="156" t="s">
        <v>39</v>
      </c>
      <c r="O374" s="128">
        <v>0</v>
      </c>
      <c r="P374" s="128">
        <f>O374*H374</f>
        <v>0</v>
      </c>
      <c r="Q374" s="128">
        <v>0.222</v>
      </c>
      <c r="R374" s="128">
        <f>Q374*H374</f>
        <v>0.22644</v>
      </c>
      <c r="S374" s="128">
        <v>0</v>
      </c>
      <c r="T374" s="129">
        <f>S374*H374</f>
        <v>0</v>
      </c>
      <c r="U374" s="31"/>
      <c r="V374" s="31"/>
      <c r="W374" s="31"/>
      <c r="X374" s="31"/>
      <c r="Y374" s="31"/>
      <c r="Z374" s="31"/>
      <c r="AA374" s="31"/>
      <c r="AB374" s="31"/>
      <c r="AC374" s="31"/>
      <c r="AD374" s="31"/>
      <c r="AE374" s="31"/>
      <c r="AR374" s="130" t="s">
        <v>235</v>
      </c>
      <c r="AT374" s="130" t="s">
        <v>332</v>
      </c>
      <c r="AU374" s="130" t="s">
        <v>78</v>
      </c>
      <c r="AY374" s="19" t="s">
        <v>168</v>
      </c>
      <c r="BE374" s="131">
        <f>IF(N374="základní",J374,0)</f>
        <v>0</v>
      </c>
      <c r="BF374" s="131">
        <f>IF(N374="snížená",J374,0)</f>
        <v>0</v>
      </c>
      <c r="BG374" s="131">
        <f>IF(N374="zákl. přenesená",J374,0)</f>
        <v>0</v>
      </c>
      <c r="BH374" s="131">
        <f>IF(N374="sníž. přenesená",J374,0)</f>
        <v>0</v>
      </c>
      <c r="BI374" s="131">
        <f>IF(N374="nulová",J374,0)</f>
        <v>0</v>
      </c>
      <c r="BJ374" s="19" t="s">
        <v>76</v>
      </c>
      <c r="BK374" s="131">
        <f>ROUND(I374*H374,2)</f>
        <v>0</v>
      </c>
      <c r="BL374" s="19" t="s">
        <v>175</v>
      </c>
      <c r="BM374" s="130" t="s">
        <v>3696</v>
      </c>
    </row>
    <row r="375" spans="1:51" s="14" customFormat="1" ht="12">
      <c r="A375" s="311"/>
      <c r="B375" s="312"/>
      <c r="C375" s="311"/>
      <c r="D375" s="308" t="s">
        <v>179</v>
      </c>
      <c r="E375" s="311"/>
      <c r="F375" s="314" t="s">
        <v>3697</v>
      </c>
      <c r="G375" s="311"/>
      <c r="H375" s="315">
        <v>1.02</v>
      </c>
      <c r="I375" s="268"/>
      <c r="J375" s="311"/>
      <c r="K375" s="311"/>
      <c r="L375" s="139"/>
      <c r="M375" s="141"/>
      <c r="N375" s="142"/>
      <c r="O375" s="142"/>
      <c r="P375" s="142"/>
      <c r="Q375" s="142"/>
      <c r="R375" s="142"/>
      <c r="S375" s="142"/>
      <c r="T375" s="143"/>
      <c r="AT375" s="140" t="s">
        <v>179</v>
      </c>
      <c r="AU375" s="140" t="s">
        <v>78</v>
      </c>
      <c r="AV375" s="14" t="s">
        <v>78</v>
      </c>
      <c r="AW375" s="14" t="s">
        <v>4</v>
      </c>
      <c r="AX375" s="14" t="s">
        <v>76</v>
      </c>
      <c r="AY375" s="140" t="s">
        <v>168</v>
      </c>
    </row>
    <row r="376" spans="1:65" s="2" customFormat="1" ht="37.9" customHeight="1">
      <c r="A376" s="273"/>
      <c r="B376" s="276"/>
      <c r="C376" s="298" t="s">
        <v>706</v>
      </c>
      <c r="D376" s="298" t="s">
        <v>170</v>
      </c>
      <c r="E376" s="299" t="s">
        <v>3698</v>
      </c>
      <c r="F376" s="300" t="s">
        <v>3699</v>
      </c>
      <c r="G376" s="301" t="s">
        <v>263</v>
      </c>
      <c r="H376" s="302">
        <v>122</v>
      </c>
      <c r="I376" s="266"/>
      <c r="J376" s="303">
        <f>ROUND(I376*H376,2)</f>
        <v>0</v>
      </c>
      <c r="K376" s="300" t="s">
        <v>174</v>
      </c>
      <c r="L376" s="32"/>
      <c r="M376" s="126" t="s">
        <v>3</v>
      </c>
      <c r="N376" s="127" t="s">
        <v>39</v>
      </c>
      <c r="O376" s="128">
        <v>0.72</v>
      </c>
      <c r="P376" s="128">
        <f>O376*H376</f>
        <v>87.84</v>
      </c>
      <c r="Q376" s="128">
        <v>0.08922</v>
      </c>
      <c r="R376" s="128">
        <f>Q376*H376</f>
        <v>10.884839999999999</v>
      </c>
      <c r="S376" s="128">
        <v>0</v>
      </c>
      <c r="T376" s="129">
        <f>S376*H376</f>
        <v>0</v>
      </c>
      <c r="U376" s="31"/>
      <c r="V376" s="31"/>
      <c r="W376" s="31"/>
      <c r="X376" s="31"/>
      <c r="Y376" s="31"/>
      <c r="Z376" s="31"/>
      <c r="AA376" s="31"/>
      <c r="AB376" s="31"/>
      <c r="AC376" s="31"/>
      <c r="AD376" s="31"/>
      <c r="AE376" s="31"/>
      <c r="AR376" s="130" t="s">
        <v>175</v>
      </c>
      <c r="AT376" s="130" t="s">
        <v>170</v>
      </c>
      <c r="AU376" s="130" t="s">
        <v>78</v>
      </c>
      <c r="AY376" s="19" t="s">
        <v>168</v>
      </c>
      <c r="BE376" s="131">
        <f>IF(N376="základní",J376,0)</f>
        <v>0</v>
      </c>
      <c r="BF376" s="131">
        <f>IF(N376="snížená",J376,0)</f>
        <v>0</v>
      </c>
      <c r="BG376" s="131">
        <f>IF(N376="zákl. přenesená",J376,0)</f>
        <v>0</v>
      </c>
      <c r="BH376" s="131">
        <f>IF(N376="sníž. přenesená",J376,0)</f>
        <v>0</v>
      </c>
      <c r="BI376" s="131">
        <f>IF(N376="nulová",J376,0)</f>
        <v>0</v>
      </c>
      <c r="BJ376" s="19" t="s">
        <v>76</v>
      </c>
      <c r="BK376" s="131">
        <f>ROUND(I376*H376,2)</f>
        <v>0</v>
      </c>
      <c r="BL376" s="19" t="s">
        <v>175</v>
      </c>
      <c r="BM376" s="130" t="s">
        <v>3700</v>
      </c>
    </row>
    <row r="377" spans="1:47" s="2" customFormat="1" ht="12">
      <c r="A377" s="273"/>
      <c r="B377" s="276"/>
      <c r="C377" s="273"/>
      <c r="D377" s="304" t="s">
        <v>177</v>
      </c>
      <c r="E377" s="273"/>
      <c r="F377" s="305" t="s">
        <v>3701</v>
      </c>
      <c r="G377" s="273"/>
      <c r="H377" s="273"/>
      <c r="I377" s="263"/>
      <c r="J377" s="273"/>
      <c r="K377" s="273"/>
      <c r="L377" s="32"/>
      <c r="M377" s="132"/>
      <c r="N377" s="133"/>
      <c r="O377" s="50"/>
      <c r="P377" s="50"/>
      <c r="Q377" s="50"/>
      <c r="R377" s="50"/>
      <c r="S377" s="50"/>
      <c r="T377" s="51"/>
      <c r="U377" s="31"/>
      <c r="V377" s="31"/>
      <c r="W377" s="31"/>
      <c r="X377" s="31"/>
      <c r="Y377" s="31"/>
      <c r="Z377" s="31"/>
      <c r="AA377" s="31"/>
      <c r="AB377" s="31"/>
      <c r="AC377" s="31"/>
      <c r="AD377" s="31"/>
      <c r="AE377" s="31"/>
      <c r="AT377" s="19" t="s">
        <v>177</v>
      </c>
      <c r="AU377" s="19" t="s">
        <v>78</v>
      </c>
    </row>
    <row r="378" spans="1:51" s="13" customFormat="1" ht="12">
      <c r="A378" s="306"/>
      <c r="B378" s="307"/>
      <c r="C378" s="306"/>
      <c r="D378" s="308" t="s">
        <v>179</v>
      </c>
      <c r="E378" s="309" t="s">
        <v>3</v>
      </c>
      <c r="F378" s="310" t="s">
        <v>3702</v>
      </c>
      <c r="G378" s="306"/>
      <c r="H378" s="309" t="s">
        <v>3</v>
      </c>
      <c r="I378" s="267"/>
      <c r="J378" s="306"/>
      <c r="K378" s="306"/>
      <c r="L378" s="134"/>
      <c r="M378" s="136"/>
      <c r="N378" s="137"/>
      <c r="O378" s="137"/>
      <c r="P378" s="137"/>
      <c r="Q378" s="137"/>
      <c r="R378" s="137"/>
      <c r="S378" s="137"/>
      <c r="T378" s="138"/>
      <c r="AT378" s="135" t="s">
        <v>179</v>
      </c>
      <c r="AU378" s="135" t="s">
        <v>78</v>
      </c>
      <c r="AV378" s="13" t="s">
        <v>76</v>
      </c>
      <c r="AW378" s="13" t="s">
        <v>30</v>
      </c>
      <c r="AX378" s="13" t="s">
        <v>68</v>
      </c>
      <c r="AY378" s="135" t="s">
        <v>168</v>
      </c>
    </row>
    <row r="379" spans="1:51" s="14" customFormat="1" ht="12">
      <c r="A379" s="311"/>
      <c r="B379" s="312"/>
      <c r="C379" s="311"/>
      <c r="D379" s="308" t="s">
        <v>179</v>
      </c>
      <c r="E379" s="313" t="s">
        <v>3</v>
      </c>
      <c r="F379" s="314" t="s">
        <v>3420</v>
      </c>
      <c r="G379" s="311"/>
      <c r="H379" s="315">
        <v>34</v>
      </c>
      <c r="I379" s="268"/>
      <c r="J379" s="311"/>
      <c r="K379" s="311"/>
      <c r="L379" s="139"/>
      <c r="M379" s="141"/>
      <c r="N379" s="142"/>
      <c r="O379" s="142"/>
      <c r="P379" s="142"/>
      <c r="Q379" s="142"/>
      <c r="R379" s="142"/>
      <c r="S379" s="142"/>
      <c r="T379" s="143"/>
      <c r="AT379" s="140" t="s">
        <v>179</v>
      </c>
      <c r="AU379" s="140" t="s">
        <v>78</v>
      </c>
      <c r="AV379" s="14" t="s">
        <v>78</v>
      </c>
      <c r="AW379" s="14" t="s">
        <v>30</v>
      </c>
      <c r="AX379" s="14" t="s">
        <v>68</v>
      </c>
      <c r="AY379" s="140" t="s">
        <v>168</v>
      </c>
    </row>
    <row r="380" spans="1:51" s="13" customFormat="1" ht="12">
      <c r="A380" s="306"/>
      <c r="B380" s="307"/>
      <c r="C380" s="306"/>
      <c r="D380" s="308" t="s">
        <v>179</v>
      </c>
      <c r="E380" s="309" t="s">
        <v>3</v>
      </c>
      <c r="F380" s="310" t="s">
        <v>3703</v>
      </c>
      <c r="G380" s="306"/>
      <c r="H380" s="309" t="s">
        <v>3</v>
      </c>
      <c r="I380" s="267"/>
      <c r="J380" s="306"/>
      <c r="K380" s="306"/>
      <c r="L380" s="134"/>
      <c r="M380" s="136"/>
      <c r="N380" s="137"/>
      <c r="O380" s="137"/>
      <c r="P380" s="137"/>
      <c r="Q380" s="137"/>
      <c r="R380" s="137"/>
      <c r="S380" s="137"/>
      <c r="T380" s="138"/>
      <c r="AT380" s="135" t="s">
        <v>179</v>
      </c>
      <c r="AU380" s="135" t="s">
        <v>78</v>
      </c>
      <c r="AV380" s="13" t="s">
        <v>76</v>
      </c>
      <c r="AW380" s="13" t="s">
        <v>30</v>
      </c>
      <c r="AX380" s="13" t="s">
        <v>68</v>
      </c>
      <c r="AY380" s="135" t="s">
        <v>168</v>
      </c>
    </row>
    <row r="381" spans="1:51" s="14" customFormat="1" ht="12">
      <c r="A381" s="311"/>
      <c r="B381" s="312"/>
      <c r="C381" s="311"/>
      <c r="D381" s="308" t="s">
        <v>179</v>
      </c>
      <c r="E381" s="313" t="s">
        <v>3</v>
      </c>
      <c r="F381" s="314" t="s">
        <v>3685</v>
      </c>
      <c r="G381" s="311"/>
      <c r="H381" s="315">
        <v>51</v>
      </c>
      <c r="I381" s="268"/>
      <c r="J381" s="311"/>
      <c r="K381" s="311"/>
      <c r="L381" s="139"/>
      <c r="M381" s="141"/>
      <c r="N381" s="142"/>
      <c r="O381" s="142"/>
      <c r="P381" s="142"/>
      <c r="Q381" s="142"/>
      <c r="R381" s="142"/>
      <c r="S381" s="142"/>
      <c r="T381" s="143"/>
      <c r="AT381" s="140" t="s">
        <v>179</v>
      </c>
      <c r="AU381" s="140" t="s">
        <v>78</v>
      </c>
      <c r="AV381" s="14" t="s">
        <v>78</v>
      </c>
      <c r="AW381" s="14" t="s">
        <v>30</v>
      </c>
      <c r="AX381" s="14" t="s">
        <v>68</v>
      </c>
      <c r="AY381" s="140" t="s">
        <v>168</v>
      </c>
    </row>
    <row r="382" spans="1:51" s="13" customFormat="1" ht="12">
      <c r="A382" s="306"/>
      <c r="B382" s="307"/>
      <c r="C382" s="306"/>
      <c r="D382" s="308" t="s">
        <v>179</v>
      </c>
      <c r="E382" s="309" t="s">
        <v>3</v>
      </c>
      <c r="F382" s="310" t="s">
        <v>3704</v>
      </c>
      <c r="G382" s="306"/>
      <c r="H382" s="309" t="s">
        <v>3</v>
      </c>
      <c r="I382" s="267"/>
      <c r="J382" s="306"/>
      <c r="K382" s="306"/>
      <c r="L382" s="134"/>
      <c r="M382" s="136"/>
      <c r="N382" s="137"/>
      <c r="O382" s="137"/>
      <c r="P382" s="137"/>
      <c r="Q382" s="137"/>
      <c r="R382" s="137"/>
      <c r="S382" s="137"/>
      <c r="T382" s="138"/>
      <c r="AT382" s="135" t="s">
        <v>179</v>
      </c>
      <c r="AU382" s="135" t="s">
        <v>78</v>
      </c>
      <c r="AV382" s="13" t="s">
        <v>76</v>
      </c>
      <c r="AW382" s="13" t="s">
        <v>30</v>
      </c>
      <c r="AX382" s="13" t="s">
        <v>68</v>
      </c>
      <c r="AY382" s="135" t="s">
        <v>168</v>
      </c>
    </row>
    <row r="383" spans="1:51" s="14" customFormat="1" ht="12">
      <c r="A383" s="311"/>
      <c r="B383" s="312"/>
      <c r="C383" s="311"/>
      <c r="D383" s="308" t="s">
        <v>179</v>
      </c>
      <c r="E383" s="313" t="s">
        <v>3</v>
      </c>
      <c r="F383" s="314" t="s">
        <v>3670</v>
      </c>
      <c r="G383" s="311"/>
      <c r="H383" s="315">
        <v>37</v>
      </c>
      <c r="I383" s="268"/>
      <c r="J383" s="311"/>
      <c r="K383" s="311"/>
      <c r="L383" s="139"/>
      <c r="M383" s="141"/>
      <c r="N383" s="142"/>
      <c r="O383" s="142"/>
      <c r="P383" s="142"/>
      <c r="Q383" s="142"/>
      <c r="R383" s="142"/>
      <c r="S383" s="142"/>
      <c r="T383" s="143"/>
      <c r="AT383" s="140" t="s">
        <v>179</v>
      </c>
      <c r="AU383" s="140" t="s">
        <v>78</v>
      </c>
      <c r="AV383" s="14" t="s">
        <v>78</v>
      </c>
      <c r="AW383" s="14" t="s">
        <v>30</v>
      </c>
      <c r="AX383" s="14" t="s">
        <v>68</v>
      </c>
      <c r="AY383" s="140" t="s">
        <v>168</v>
      </c>
    </row>
    <row r="384" spans="1:51" s="15" customFormat="1" ht="12">
      <c r="A384" s="316"/>
      <c r="B384" s="317"/>
      <c r="C384" s="316"/>
      <c r="D384" s="308" t="s">
        <v>179</v>
      </c>
      <c r="E384" s="318" t="s">
        <v>3</v>
      </c>
      <c r="F384" s="319" t="s">
        <v>186</v>
      </c>
      <c r="G384" s="316"/>
      <c r="H384" s="320">
        <v>122</v>
      </c>
      <c r="I384" s="269"/>
      <c r="J384" s="316"/>
      <c r="K384" s="316"/>
      <c r="L384" s="144"/>
      <c r="M384" s="146"/>
      <c r="N384" s="147"/>
      <c r="O384" s="147"/>
      <c r="P384" s="147"/>
      <c r="Q384" s="147"/>
      <c r="R384" s="147"/>
      <c r="S384" s="147"/>
      <c r="T384" s="148"/>
      <c r="AT384" s="145" t="s">
        <v>179</v>
      </c>
      <c r="AU384" s="145" t="s">
        <v>78</v>
      </c>
      <c r="AV384" s="15" t="s">
        <v>175</v>
      </c>
      <c r="AW384" s="15" t="s">
        <v>30</v>
      </c>
      <c r="AX384" s="15" t="s">
        <v>76</v>
      </c>
      <c r="AY384" s="145" t="s">
        <v>168</v>
      </c>
    </row>
    <row r="385" spans="1:65" s="2" customFormat="1" ht="44.25" customHeight="1">
      <c r="A385" s="273"/>
      <c r="B385" s="276"/>
      <c r="C385" s="298" t="s">
        <v>713</v>
      </c>
      <c r="D385" s="298" t="s">
        <v>170</v>
      </c>
      <c r="E385" s="299" t="s">
        <v>3705</v>
      </c>
      <c r="F385" s="300" t="s">
        <v>3706</v>
      </c>
      <c r="G385" s="301" t="s">
        <v>263</v>
      </c>
      <c r="H385" s="302">
        <v>205</v>
      </c>
      <c r="I385" s="266"/>
      <c r="J385" s="303">
        <f>ROUND(I385*H385,2)</f>
        <v>0</v>
      </c>
      <c r="K385" s="300" t="s">
        <v>174</v>
      </c>
      <c r="L385" s="32"/>
      <c r="M385" s="126" t="s">
        <v>3</v>
      </c>
      <c r="N385" s="127" t="s">
        <v>39</v>
      </c>
      <c r="O385" s="128">
        <v>0.565</v>
      </c>
      <c r="P385" s="128">
        <f>O385*H385</f>
        <v>115.82499999999999</v>
      </c>
      <c r="Q385" s="128">
        <v>0.11162</v>
      </c>
      <c r="R385" s="128">
        <f>Q385*H385</f>
        <v>22.882099999999998</v>
      </c>
      <c r="S385" s="128">
        <v>0</v>
      </c>
      <c r="T385" s="129">
        <f>S385*H385</f>
        <v>0</v>
      </c>
      <c r="U385" s="31"/>
      <c r="V385" s="31"/>
      <c r="W385" s="31"/>
      <c r="X385" s="31"/>
      <c r="Y385" s="31"/>
      <c r="Z385" s="31"/>
      <c r="AA385" s="31"/>
      <c r="AB385" s="31"/>
      <c r="AC385" s="31"/>
      <c r="AD385" s="31"/>
      <c r="AE385" s="31"/>
      <c r="AR385" s="130" t="s">
        <v>175</v>
      </c>
      <c r="AT385" s="130" t="s">
        <v>170</v>
      </c>
      <c r="AU385" s="130" t="s">
        <v>78</v>
      </c>
      <c r="AY385" s="19" t="s">
        <v>168</v>
      </c>
      <c r="BE385" s="131">
        <f>IF(N385="základní",J385,0)</f>
        <v>0</v>
      </c>
      <c r="BF385" s="131">
        <f>IF(N385="snížená",J385,0)</f>
        <v>0</v>
      </c>
      <c r="BG385" s="131">
        <f>IF(N385="zákl. přenesená",J385,0)</f>
        <v>0</v>
      </c>
      <c r="BH385" s="131">
        <f>IF(N385="sníž. přenesená",J385,0)</f>
        <v>0</v>
      </c>
      <c r="BI385" s="131">
        <f>IF(N385="nulová",J385,0)</f>
        <v>0</v>
      </c>
      <c r="BJ385" s="19" t="s">
        <v>76</v>
      </c>
      <c r="BK385" s="131">
        <f>ROUND(I385*H385,2)</f>
        <v>0</v>
      </c>
      <c r="BL385" s="19" t="s">
        <v>175</v>
      </c>
      <c r="BM385" s="130" t="s">
        <v>3707</v>
      </c>
    </row>
    <row r="386" spans="1:47" s="2" customFormat="1" ht="12">
      <c r="A386" s="273"/>
      <c r="B386" s="276"/>
      <c r="C386" s="273"/>
      <c r="D386" s="304" t="s">
        <v>177</v>
      </c>
      <c r="E386" s="273"/>
      <c r="F386" s="305" t="s">
        <v>3708</v>
      </c>
      <c r="G386" s="273"/>
      <c r="H386" s="273"/>
      <c r="I386" s="263"/>
      <c r="J386" s="273"/>
      <c r="K386" s="273"/>
      <c r="L386" s="32"/>
      <c r="M386" s="132"/>
      <c r="N386" s="133"/>
      <c r="O386" s="50"/>
      <c r="P386" s="50"/>
      <c r="Q386" s="50"/>
      <c r="R386" s="50"/>
      <c r="S386" s="50"/>
      <c r="T386" s="51"/>
      <c r="U386" s="31"/>
      <c r="V386" s="31"/>
      <c r="W386" s="31"/>
      <c r="X386" s="31"/>
      <c r="Y386" s="31"/>
      <c r="Z386" s="31"/>
      <c r="AA386" s="31"/>
      <c r="AB386" s="31"/>
      <c r="AC386" s="31"/>
      <c r="AD386" s="31"/>
      <c r="AE386" s="31"/>
      <c r="AT386" s="19" t="s">
        <v>177</v>
      </c>
      <c r="AU386" s="19" t="s">
        <v>78</v>
      </c>
    </row>
    <row r="387" spans="1:51" s="13" customFormat="1" ht="12">
      <c r="A387" s="306"/>
      <c r="B387" s="307"/>
      <c r="C387" s="306"/>
      <c r="D387" s="308" t="s">
        <v>179</v>
      </c>
      <c r="E387" s="309" t="s">
        <v>3</v>
      </c>
      <c r="F387" s="310" t="s">
        <v>3709</v>
      </c>
      <c r="G387" s="306"/>
      <c r="H387" s="309" t="s">
        <v>3</v>
      </c>
      <c r="I387" s="267"/>
      <c r="J387" s="306"/>
      <c r="K387" s="306"/>
      <c r="L387" s="134"/>
      <c r="M387" s="136"/>
      <c r="N387" s="137"/>
      <c r="O387" s="137"/>
      <c r="P387" s="137"/>
      <c r="Q387" s="137"/>
      <c r="R387" s="137"/>
      <c r="S387" s="137"/>
      <c r="T387" s="138"/>
      <c r="AT387" s="135" t="s">
        <v>179</v>
      </c>
      <c r="AU387" s="135" t="s">
        <v>78</v>
      </c>
      <c r="AV387" s="13" t="s">
        <v>76</v>
      </c>
      <c r="AW387" s="13" t="s">
        <v>30</v>
      </c>
      <c r="AX387" s="13" t="s">
        <v>68</v>
      </c>
      <c r="AY387" s="135" t="s">
        <v>168</v>
      </c>
    </row>
    <row r="388" spans="1:51" s="14" customFormat="1" ht="12">
      <c r="A388" s="311"/>
      <c r="B388" s="312"/>
      <c r="C388" s="311"/>
      <c r="D388" s="308" t="s">
        <v>179</v>
      </c>
      <c r="E388" s="313" t="s">
        <v>3</v>
      </c>
      <c r="F388" s="314" t="s">
        <v>3687</v>
      </c>
      <c r="G388" s="311"/>
      <c r="H388" s="315">
        <v>130</v>
      </c>
      <c r="I388" s="268"/>
      <c r="J388" s="311"/>
      <c r="K388" s="311"/>
      <c r="L388" s="139"/>
      <c r="M388" s="141"/>
      <c r="N388" s="142"/>
      <c r="O388" s="142"/>
      <c r="P388" s="142"/>
      <c r="Q388" s="142"/>
      <c r="R388" s="142"/>
      <c r="S388" s="142"/>
      <c r="T388" s="143"/>
      <c r="AT388" s="140" t="s">
        <v>179</v>
      </c>
      <c r="AU388" s="140" t="s">
        <v>78</v>
      </c>
      <c r="AV388" s="14" t="s">
        <v>78</v>
      </c>
      <c r="AW388" s="14" t="s">
        <v>30</v>
      </c>
      <c r="AX388" s="14" t="s">
        <v>68</v>
      </c>
      <c r="AY388" s="140" t="s">
        <v>168</v>
      </c>
    </row>
    <row r="389" spans="1:51" s="13" customFormat="1" ht="12">
      <c r="A389" s="306"/>
      <c r="B389" s="307"/>
      <c r="C389" s="306"/>
      <c r="D389" s="308" t="s">
        <v>179</v>
      </c>
      <c r="E389" s="309" t="s">
        <v>3</v>
      </c>
      <c r="F389" s="310" t="s">
        <v>3710</v>
      </c>
      <c r="G389" s="306"/>
      <c r="H389" s="309" t="s">
        <v>3</v>
      </c>
      <c r="I389" s="267"/>
      <c r="J389" s="306"/>
      <c r="K389" s="306"/>
      <c r="L389" s="134"/>
      <c r="M389" s="136"/>
      <c r="N389" s="137"/>
      <c r="O389" s="137"/>
      <c r="P389" s="137"/>
      <c r="Q389" s="137"/>
      <c r="R389" s="137"/>
      <c r="S389" s="137"/>
      <c r="T389" s="138"/>
      <c r="AT389" s="135" t="s">
        <v>179</v>
      </c>
      <c r="AU389" s="135" t="s">
        <v>78</v>
      </c>
      <c r="AV389" s="13" t="s">
        <v>76</v>
      </c>
      <c r="AW389" s="13" t="s">
        <v>30</v>
      </c>
      <c r="AX389" s="13" t="s">
        <v>68</v>
      </c>
      <c r="AY389" s="135" t="s">
        <v>168</v>
      </c>
    </row>
    <row r="390" spans="1:51" s="14" customFormat="1" ht="12">
      <c r="A390" s="311"/>
      <c r="B390" s="312"/>
      <c r="C390" s="311"/>
      <c r="D390" s="308" t="s">
        <v>179</v>
      </c>
      <c r="E390" s="313" t="s">
        <v>3</v>
      </c>
      <c r="F390" s="314" t="s">
        <v>3668</v>
      </c>
      <c r="G390" s="311"/>
      <c r="H390" s="315">
        <v>75</v>
      </c>
      <c r="I390" s="268"/>
      <c r="J390" s="311"/>
      <c r="K390" s="311"/>
      <c r="L390" s="139"/>
      <c r="M390" s="141"/>
      <c r="N390" s="142"/>
      <c r="O390" s="142"/>
      <c r="P390" s="142"/>
      <c r="Q390" s="142"/>
      <c r="R390" s="142"/>
      <c r="S390" s="142"/>
      <c r="T390" s="143"/>
      <c r="AT390" s="140" t="s">
        <v>179</v>
      </c>
      <c r="AU390" s="140" t="s">
        <v>78</v>
      </c>
      <c r="AV390" s="14" t="s">
        <v>78</v>
      </c>
      <c r="AW390" s="14" t="s">
        <v>30</v>
      </c>
      <c r="AX390" s="14" t="s">
        <v>68</v>
      </c>
      <c r="AY390" s="140" t="s">
        <v>168</v>
      </c>
    </row>
    <row r="391" spans="1:51" s="15" customFormat="1" ht="12">
      <c r="A391" s="316"/>
      <c r="B391" s="317"/>
      <c r="C391" s="316"/>
      <c r="D391" s="308" t="s">
        <v>179</v>
      </c>
      <c r="E391" s="318" t="s">
        <v>3</v>
      </c>
      <c r="F391" s="319" t="s">
        <v>186</v>
      </c>
      <c r="G391" s="316"/>
      <c r="H391" s="320">
        <v>205</v>
      </c>
      <c r="I391" s="269"/>
      <c r="J391" s="316"/>
      <c r="K391" s="316"/>
      <c r="L391" s="144"/>
      <c r="M391" s="146"/>
      <c r="N391" s="147"/>
      <c r="O391" s="147"/>
      <c r="P391" s="147"/>
      <c r="Q391" s="147"/>
      <c r="R391" s="147"/>
      <c r="S391" s="147"/>
      <c r="T391" s="148"/>
      <c r="AT391" s="145" t="s">
        <v>179</v>
      </c>
      <c r="AU391" s="145" t="s">
        <v>78</v>
      </c>
      <c r="AV391" s="15" t="s">
        <v>175</v>
      </c>
      <c r="AW391" s="15" t="s">
        <v>30</v>
      </c>
      <c r="AX391" s="15" t="s">
        <v>76</v>
      </c>
      <c r="AY391" s="145" t="s">
        <v>168</v>
      </c>
    </row>
    <row r="392" spans="1:65" s="2" customFormat="1" ht="37.9" customHeight="1">
      <c r="A392" s="273"/>
      <c r="B392" s="276"/>
      <c r="C392" s="298" t="s">
        <v>723</v>
      </c>
      <c r="D392" s="298" t="s">
        <v>170</v>
      </c>
      <c r="E392" s="299" t="s">
        <v>3711</v>
      </c>
      <c r="F392" s="300" t="s">
        <v>3712</v>
      </c>
      <c r="G392" s="301" t="s">
        <v>263</v>
      </c>
      <c r="H392" s="302">
        <v>7</v>
      </c>
      <c r="I392" s="266"/>
      <c r="J392" s="303">
        <f>ROUND(I392*H392,2)</f>
        <v>0</v>
      </c>
      <c r="K392" s="300" t="s">
        <v>174</v>
      </c>
      <c r="L392" s="32"/>
      <c r="M392" s="126" t="s">
        <v>3</v>
      </c>
      <c r="N392" s="127" t="s">
        <v>39</v>
      </c>
      <c r="O392" s="128">
        <v>0.648</v>
      </c>
      <c r="P392" s="128">
        <f>O392*H392</f>
        <v>4.5360000000000005</v>
      </c>
      <c r="Q392" s="128">
        <v>0.101</v>
      </c>
      <c r="R392" s="128">
        <f>Q392*H392</f>
        <v>0.7070000000000001</v>
      </c>
      <c r="S392" s="128">
        <v>0</v>
      </c>
      <c r="T392" s="129">
        <f>S392*H392</f>
        <v>0</v>
      </c>
      <c r="U392" s="31"/>
      <c r="V392" s="31"/>
      <c r="W392" s="31"/>
      <c r="X392" s="31"/>
      <c r="Y392" s="31"/>
      <c r="Z392" s="31"/>
      <c r="AA392" s="31"/>
      <c r="AB392" s="31"/>
      <c r="AC392" s="31"/>
      <c r="AD392" s="31"/>
      <c r="AE392" s="31"/>
      <c r="AR392" s="130" t="s">
        <v>175</v>
      </c>
      <c r="AT392" s="130" t="s">
        <v>170</v>
      </c>
      <c r="AU392" s="130" t="s">
        <v>78</v>
      </c>
      <c r="AY392" s="19" t="s">
        <v>168</v>
      </c>
      <c r="BE392" s="131">
        <f>IF(N392="základní",J392,0)</f>
        <v>0</v>
      </c>
      <c r="BF392" s="131">
        <f>IF(N392="snížená",J392,0)</f>
        <v>0</v>
      </c>
      <c r="BG392" s="131">
        <f>IF(N392="zákl. přenesená",J392,0)</f>
        <v>0</v>
      </c>
      <c r="BH392" s="131">
        <f>IF(N392="sníž. přenesená",J392,0)</f>
        <v>0</v>
      </c>
      <c r="BI392" s="131">
        <f>IF(N392="nulová",J392,0)</f>
        <v>0</v>
      </c>
      <c r="BJ392" s="19" t="s">
        <v>76</v>
      </c>
      <c r="BK392" s="131">
        <f>ROUND(I392*H392,2)</f>
        <v>0</v>
      </c>
      <c r="BL392" s="19" t="s">
        <v>175</v>
      </c>
      <c r="BM392" s="130" t="s">
        <v>3713</v>
      </c>
    </row>
    <row r="393" spans="1:47" s="2" customFormat="1" ht="12">
      <c r="A393" s="273"/>
      <c r="B393" s="276"/>
      <c r="C393" s="273"/>
      <c r="D393" s="304" t="s">
        <v>177</v>
      </c>
      <c r="E393" s="273"/>
      <c r="F393" s="305" t="s">
        <v>3714</v>
      </c>
      <c r="G393" s="273"/>
      <c r="H393" s="273"/>
      <c r="I393" s="263"/>
      <c r="J393" s="273"/>
      <c r="K393" s="273"/>
      <c r="L393" s="32"/>
      <c r="M393" s="132"/>
      <c r="N393" s="133"/>
      <c r="O393" s="50"/>
      <c r="P393" s="50"/>
      <c r="Q393" s="50"/>
      <c r="R393" s="50"/>
      <c r="S393" s="50"/>
      <c r="T393" s="51"/>
      <c r="U393" s="31"/>
      <c r="V393" s="31"/>
      <c r="W393" s="31"/>
      <c r="X393" s="31"/>
      <c r="Y393" s="31"/>
      <c r="Z393" s="31"/>
      <c r="AA393" s="31"/>
      <c r="AB393" s="31"/>
      <c r="AC393" s="31"/>
      <c r="AD393" s="31"/>
      <c r="AE393" s="31"/>
      <c r="AT393" s="19" t="s">
        <v>177</v>
      </c>
      <c r="AU393" s="19" t="s">
        <v>78</v>
      </c>
    </row>
    <row r="394" spans="1:51" s="13" customFormat="1" ht="12">
      <c r="A394" s="306"/>
      <c r="B394" s="307"/>
      <c r="C394" s="306"/>
      <c r="D394" s="308" t="s">
        <v>179</v>
      </c>
      <c r="E394" s="309" t="s">
        <v>3</v>
      </c>
      <c r="F394" s="310" t="s">
        <v>3692</v>
      </c>
      <c r="G394" s="306"/>
      <c r="H394" s="309" t="s">
        <v>3</v>
      </c>
      <c r="I394" s="267"/>
      <c r="J394" s="306"/>
      <c r="K394" s="306"/>
      <c r="L394" s="134"/>
      <c r="M394" s="136"/>
      <c r="N394" s="137"/>
      <c r="O394" s="137"/>
      <c r="P394" s="137"/>
      <c r="Q394" s="137"/>
      <c r="R394" s="137"/>
      <c r="S394" s="137"/>
      <c r="T394" s="138"/>
      <c r="AT394" s="135" t="s">
        <v>179</v>
      </c>
      <c r="AU394" s="135" t="s">
        <v>78</v>
      </c>
      <c r="AV394" s="13" t="s">
        <v>76</v>
      </c>
      <c r="AW394" s="13" t="s">
        <v>30</v>
      </c>
      <c r="AX394" s="13" t="s">
        <v>68</v>
      </c>
      <c r="AY394" s="135" t="s">
        <v>168</v>
      </c>
    </row>
    <row r="395" spans="1:51" s="14" customFormat="1" ht="12">
      <c r="A395" s="311"/>
      <c r="B395" s="312"/>
      <c r="C395" s="311"/>
      <c r="D395" s="308" t="s">
        <v>179</v>
      </c>
      <c r="E395" s="313" t="s">
        <v>3</v>
      </c>
      <c r="F395" s="314" t="s">
        <v>445</v>
      </c>
      <c r="G395" s="311"/>
      <c r="H395" s="315">
        <v>7</v>
      </c>
      <c r="I395" s="268"/>
      <c r="J395" s="311"/>
      <c r="K395" s="311"/>
      <c r="L395" s="139"/>
      <c r="M395" s="141"/>
      <c r="N395" s="142"/>
      <c r="O395" s="142"/>
      <c r="P395" s="142"/>
      <c r="Q395" s="142"/>
      <c r="R395" s="142"/>
      <c r="S395" s="142"/>
      <c r="T395" s="143"/>
      <c r="AT395" s="140" t="s">
        <v>179</v>
      </c>
      <c r="AU395" s="140" t="s">
        <v>78</v>
      </c>
      <c r="AV395" s="14" t="s">
        <v>78</v>
      </c>
      <c r="AW395" s="14" t="s">
        <v>30</v>
      </c>
      <c r="AX395" s="14" t="s">
        <v>76</v>
      </c>
      <c r="AY395" s="140" t="s">
        <v>168</v>
      </c>
    </row>
    <row r="396" spans="1:65" s="2" customFormat="1" ht="16.5" customHeight="1">
      <c r="A396" s="273"/>
      <c r="B396" s="276"/>
      <c r="C396" s="326" t="s">
        <v>731</v>
      </c>
      <c r="D396" s="326" t="s">
        <v>332</v>
      </c>
      <c r="E396" s="327" t="s">
        <v>3715</v>
      </c>
      <c r="F396" s="328" t="s">
        <v>3716</v>
      </c>
      <c r="G396" s="329" t="s">
        <v>263</v>
      </c>
      <c r="H396" s="330">
        <v>1</v>
      </c>
      <c r="I396" s="272"/>
      <c r="J396" s="331">
        <f>ROUND(I396*H396,2)</f>
        <v>0</v>
      </c>
      <c r="K396" s="328" t="s">
        <v>174</v>
      </c>
      <c r="L396" s="154"/>
      <c r="M396" s="155" t="s">
        <v>3</v>
      </c>
      <c r="N396" s="156" t="s">
        <v>39</v>
      </c>
      <c r="O396" s="128">
        <v>0</v>
      </c>
      <c r="P396" s="128">
        <f>O396*H396</f>
        <v>0</v>
      </c>
      <c r="Q396" s="128">
        <v>0.09375</v>
      </c>
      <c r="R396" s="128">
        <f>Q396*H396</f>
        <v>0.09375</v>
      </c>
      <c r="S396" s="128">
        <v>0</v>
      </c>
      <c r="T396" s="129">
        <f>S396*H396</f>
        <v>0</v>
      </c>
      <c r="U396" s="31"/>
      <c r="V396" s="31"/>
      <c r="W396" s="31"/>
      <c r="X396" s="31"/>
      <c r="Y396" s="31"/>
      <c r="Z396" s="31"/>
      <c r="AA396" s="31"/>
      <c r="AB396" s="31"/>
      <c r="AC396" s="31"/>
      <c r="AD396" s="31"/>
      <c r="AE396" s="31"/>
      <c r="AR396" s="130" t="s">
        <v>235</v>
      </c>
      <c r="AT396" s="130" t="s">
        <v>332</v>
      </c>
      <c r="AU396" s="130" t="s">
        <v>78</v>
      </c>
      <c r="AY396" s="19" t="s">
        <v>168</v>
      </c>
      <c r="BE396" s="131">
        <f>IF(N396="základní",J396,0)</f>
        <v>0</v>
      </c>
      <c r="BF396" s="131">
        <f>IF(N396="snížená",J396,0)</f>
        <v>0</v>
      </c>
      <c r="BG396" s="131">
        <f>IF(N396="zákl. přenesená",J396,0)</f>
        <v>0</v>
      </c>
      <c r="BH396" s="131">
        <f>IF(N396="sníž. přenesená",J396,0)</f>
        <v>0</v>
      </c>
      <c r="BI396" s="131">
        <f>IF(N396="nulová",J396,0)</f>
        <v>0</v>
      </c>
      <c r="BJ396" s="19" t="s">
        <v>76</v>
      </c>
      <c r="BK396" s="131">
        <f>ROUND(I396*H396,2)</f>
        <v>0</v>
      </c>
      <c r="BL396" s="19" t="s">
        <v>175</v>
      </c>
      <c r="BM396" s="130" t="s">
        <v>3717</v>
      </c>
    </row>
    <row r="397" spans="1:51" s="13" customFormat="1" ht="12">
      <c r="A397" s="306"/>
      <c r="B397" s="307"/>
      <c r="C397" s="306"/>
      <c r="D397" s="308" t="s">
        <v>179</v>
      </c>
      <c r="E397" s="309" t="s">
        <v>3</v>
      </c>
      <c r="F397" s="310" t="s">
        <v>3718</v>
      </c>
      <c r="G397" s="306"/>
      <c r="H397" s="309" t="s">
        <v>3</v>
      </c>
      <c r="I397" s="267"/>
      <c r="J397" s="306"/>
      <c r="K397" s="306"/>
      <c r="L397" s="134"/>
      <c r="M397" s="136"/>
      <c r="N397" s="137"/>
      <c r="O397" s="137"/>
      <c r="P397" s="137"/>
      <c r="Q397" s="137"/>
      <c r="R397" s="137"/>
      <c r="S397" s="137"/>
      <c r="T397" s="138"/>
      <c r="AT397" s="135" t="s">
        <v>179</v>
      </c>
      <c r="AU397" s="135" t="s">
        <v>78</v>
      </c>
      <c r="AV397" s="13" t="s">
        <v>76</v>
      </c>
      <c r="AW397" s="13" t="s">
        <v>30</v>
      </c>
      <c r="AX397" s="13" t="s">
        <v>68</v>
      </c>
      <c r="AY397" s="135" t="s">
        <v>168</v>
      </c>
    </row>
    <row r="398" spans="1:51" s="14" customFormat="1" ht="12">
      <c r="A398" s="311"/>
      <c r="B398" s="312"/>
      <c r="C398" s="311"/>
      <c r="D398" s="308" t="s">
        <v>179</v>
      </c>
      <c r="E398" s="313" t="s">
        <v>3</v>
      </c>
      <c r="F398" s="314" t="s">
        <v>3672</v>
      </c>
      <c r="G398" s="311"/>
      <c r="H398" s="315">
        <v>1</v>
      </c>
      <c r="I398" s="268"/>
      <c r="J398" s="311"/>
      <c r="K398" s="311"/>
      <c r="L398" s="139"/>
      <c r="M398" s="141"/>
      <c r="N398" s="142"/>
      <c r="O398" s="142"/>
      <c r="P398" s="142"/>
      <c r="Q398" s="142"/>
      <c r="R398" s="142"/>
      <c r="S398" s="142"/>
      <c r="T398" s="143"/>
      <c r="AT398" s="140" t="s">
        <v>179</v>
      </c>
      <c r="AU398" s="140" t="s">
        <v>78</v>
      </c>
      <c r="AV398" s="14" t="s">
        <v>78</v>
      </c>
      <c r="AW398" s="14" t="s">
        <v>30</v>
      </c>
      <c r="AX398" s="14" t="s">
        <v>76</v>
      </c>
      <c r="AY398" s="140" t="s">
        <v>168</v>
      </c>
    </row>
    <row r="399" spans="1:63" s="12" customFormat="1" ht="22.9" customHeight="1">
      <c r="A399" s="291"/>
      <c r="B399" s="292"/>
      <c r="C399" s="291"/>
      <c r="D399" s="293" t="s">
        <v>67</v>
      </c>
      <c r="E399" s="296" t="s">
        <v>887</v>
      </c>
      <c r="F399" s="296" t="s">
        <v>3719</v>
      </c>
      <c r="G399" s="291"/>
      <c r="H399" s="291"/>
      <c r="I399" s="271"/>
      <c r="J399" s="297">
        <f>BK399</f>
        <v>0</v>
      </c>
      <c r="K399" s="291"/>
      <c r="L399" s="118"/>
      <c r="M399" s="120"/>
      <c r="N399" s="121"/>
      <c r="O399" s="121"/>
      <c r="P399" s="122">
        <f>SUM(P400:P413)</f>
        <v>8.23578</v>
      </c>
      <c r="Q399" s="121"/>
      <c r="R399" s="122">
        <f>SUM(R400:R413)</f>
        <v>10.291740599999999</v>
      </c>
      <c r="S399" s="121"/>
      <c r="T399" s="123">
        <f>SUM(T400:T413)</f>
        <v>0</v>
      </c>
      <c r="AR399" s="119" t="s">
        <v>76</v>
      </c>
      <c r="AT399" s="124" t="s">
        <v>67</v>
      </c>
      <c r="AU399" s="124" t="s">
        <v>76</v>
      </c>
      <c r="AY399" s="119" t="s">
        <v>168</v>
      </c>
      <c r="BK399" s="125">
        <f>SUM(BK400:BK413)</f>
        <v>0</v>
      </c>
    </row>
    <row r="400" spans="1:65" s="2" customFormat="1" ht="24.2" customHeight="1">
      <c r="A400" s="273"/>
      <c r="B400" s="276"/>
      <c r="C400" s="298" t="s">
        <v>736</v>
      </c>
      <c r="D400" s="298" t="s">
        <v>170</v>
      </c>
      <c r="E400" s="299" t="s">
        <v>3720</v>
      </c>
      <c r="F400" s="300" t="s">
        <v>3721</v>
      </c>
      <c r="G400" s="301" t="s">
        <v>335</v>
      </c>
      <c r="H400" s="302">
        <v>27</v>
      </c>
      <c r="I400" s="266"/>
      <c r="J400" s="303">
        <f>ROUND(I400*H400,2)</f>
        <v>0</v>
      </c>
      <c r="K400" s="300" t="s">
        <v>174</v>
      </c>
      <c r="L400" s="32"/>
      <c r="M400" s="126" t="s">
        <v>3</v>
      </c>
      <c r="N400" s="127" t="s">
        <v>39</v>
      </c>
      <c r="O400" s="128">
        <v>0.14</v>
      </c>
      <c r="P400" s="128">
        <f>O400*H400</f>
        <v>3.7800000000000002</v>
      </c>
      <c r="Q400" s="128">
        <v>0.10095</v>
      </c>
      <c r="R400" s="128">
        <f>Q400*H400</f>
        <v>2.72565</v>
      </c>
      <c r="S400" s="128">
        <v>0</v>
      </c>
      <c r="T400" s="129">
        <f>S400*H400</f>
        <v>0</v>
      </c>
      <c r="U400" s="31"/>
      <c r="V400" s="31"/>
      <c r="W400" s="31"/>
      <c r="X400" s="31"/>
      <c r="Y400" s="31"/>
      <c r="Z400" s="31"/>
      <c r="AA400" s="31"/>
      <c r="AB400" s="31"/>
      <c r="AC400" s="31"/>
      <c r="AD400" s="31"/>
      <c r="AE400" s="31"/>
      <c r="AR400" s="130" t="s">
        <v>175</v>
      </c>
      <c r="AT400" s="130" t="s">
        <v>170</v>
      </c>
      <c r="AU400" s="130" t="s">
        <v>78</v>
      </c>
      <c r="AY400" s="19" t="s">
        <v>168</v>
      </c>
      <c r="BE400" s="131">
        <f>IF(N400="základní",J400,0)</f>
        <v>0</v>
      </c>
      <c r="BF400" s="131">
        <f>IF(N400="snížená",J400,0)</f>
        <v>0</v>
      </c>
      <c r="BG400" s="131">
        <f>IF(N400="zákl. přenesená",J400,0)</f>
        <v>0</v>
      </c>
      <c r="BH400" s="131">
        <f>IF(N400="sníž. přenesená",J400,0)</f>
        <v>0</v>
      </c>
      <c r="BI400" s="131">
        <f>IF(N400="nulová",J400,0)</f>
        <v>0</v>
      </c>
      <c r="BJ400" s="19" t="s">
        <v>76</v>
      </c>
      <c r="BK400" s="131">
        <f>ROUND(I400*H400,2)</f>
        <v>0</v>
      </c>
      <c r="BL400" s="19" t="s">
        <v>175</v>
      </c>
      <c r="BM400" s="130" t="s">
        <v>3722</v>
      </c>
    </row>
    <row r="401" spans="1:47" s="2" customFormat="1" ht="12">
      <c r="A401" s="273"/>
      <c r="B401" s="276"/>
      <c r="C401" s="273"/>
      <c r="D401" s="304" t="s">
        <v>177</v>
      </c>
      <c r="E401" s="273"/>
      <c r="F401" s="305" t="s">
        <v>3723</v>
      </c>
      <c r="G401" s="273"/>
      <c r="H401" s="273"/>
      <c r="I401" s="263"/>
      <c r="J401" s="273"/>
      <c r="K401" s="273"/>
      <c r="L401" s="32"/>
      <c r="M401" s="132"/>
      <c r="N401" s="133"/>
      <c r="O401" s="50"/>
      <c r="P401" s="50"/>
      <c r="Q401" s="50"/>
      <c r="R401" s="50"/>
      <c r="S401" s="50"/>
      <c r="T401" s="51"/>
      <c r="U401" s="31"/>
      <c r="V401" s="31"/>
      <c r="W401" s="31"/>
      <c r="X401" s="31"/>
      <c r="Y401" s="31"/>
      <c r="Z401" s="31"/>
      <c r="AA401" s="31"/>
      <c r="AB401" s="31"/>
      <c r="AC401" s="31"/>
      <c r="AD401" s="31"/>
      <c r="AE401" s="31"/>
      <c r="AT401" s="19" t="s">
        <v>177</v>
      </c>
      <c r="AU401" s="19" t="s">
        <v>78</v>
      </c>
    </row>
    <row r="402" spans="1:51" s="13" customFormat="1" ht="12">
      <c r="A402" s="306"/>
      <c r="B402" s="307"/>
      <c r="C402" s="306"/>
      <c r="D402" s="308" t="s">
        <v>179</v>
      </c>
      <c r="E402" s="309" t="s">
        <v>3</v>
      </c>
      <c r="F402" s="310" t="s">
        <v>3724</v>
      </c>
      <c r="G402" s="306"/>
      <c r="H402" s="309" t="s">
        <v>3</v>
      </c>
      <c r="I402" s="267"/>
      <c r="J402" s="306"/>
      <c r="K402" s="306"/>
      <c r="L402" s="134"/>
      <c r="M402" s="136"/>
      <c r="N402" s="137"/>
      <c r="O402" s="137"/>
      <c r="P402" s="137"/>
      <c r="Q402" s="137"/>
      <c r="R402" s="137"/>
      <c r="S402" s="137"/>
      <c r="T402" s="138"/>
      <c r="AT402" s="135" t="s">
        <v>179</v>
      </c>
      <c r="AU402" s="135" t="s">
        <v>78</v>
      </c>
      <c r="AV402" s="13" t="s">
        <v>76</v>
      </c>
      <c r="AW402" s="13" t="s">
        <v>30</v>
      </c>
      <c r="AX402" s="13" t="s">
        <v>68</v>
      </c>
      <c r="AY402" s="135" t="s">
        <v>168</v>
      </c>
    </row>
    <row r="403" spans="1:51" s="14" customFormat="1" ht="12">
      <c r="A403" s="311"/>
      <c r="B403" s="312"/>
      <c r="C403" s="311"/>
      <c r="D403" s="308" t="s">
        <v>179</v>
      </c>
      <c r="E403" s="313" t="s">
        <v>3</v>
      </c>
      <c r="F403" s="314" t="s">
        <v>3725</v>
      </c>
      <c r="G403" s="311"/>
      <c r="H403" s="315">
        <v>27</v>
      </c>
      <c r="I403" s="268"/>
      <c r="J403" s="311"/>
      <c r="K403" s="311"/>
      <c r="L403" s="139"/>
      <c r="M403" s="141"/>
      <c r="N403" s="142"/>
      <c r="O403" s="142"/>
      <c r="P403" s="142"/>
      <c r="Q403" s="142"/>
      <c r="R403" s="142"/>
      <c r="S403" s="142"/>
      <c r="T403" s="143"/>
      <c r="AT403" s="140" t="s">
        <v>179</v>
      </c>
      <c r="AU403" s="140" t="s">
        <v>78</v>
      </c>
      <c r="AV403" s="14" t="s">
        <v>78</v>
      </c>
      <c r="AW403" s="14" t="s">
        <v>30</v>
      </c>
      <c r="AX403" s="14" t="s">
        <v>76</v>
      </c>
      <c r="AY403" s="140" t="s">
        <v>168</v>
      </c>
    </row>
    <row r="404" spans="1:65" s="2" customFormat="1" ht="16.5" customHeight="1">
      <c r="A404" s="273"/>
      <c r="B404" s="276"/>
      <c r="C404" s="326" t="s">
        <v>741</v>
      </c>
      <c r="D404" s="326" t="s">
        <v>332</v>
      </c>
      <c r="E404" s="327" t="s">
        <v>3726</v>
      </c>
      <c r="F404" s="328" t="s">
        <v>3727</v>
      </c>
      <c r="G404" s="329" t="s">
        <v>335</v>
      </c>
      <c r="H404" s="330">
        <v>27</v>
      </c>
      <c r="I404" s="272"/>
      <c r="J404" s="331">
        <f>ROUND(I404*H404,2)</f>
        <v>0</v>
      </c>
      <c r="K404" s="328" t="s">
        <v>174</v>
      </c>
      <c r="L404" s="154"/>
      <c r="M404" s="155" t="s">
        <v>3</v>
      </c>
      <c r="N404" s="156" t="s">
        <v>39</v>
      </c>
      <c r="O404" s="128">
        <v>0</v>
      </c>
      <c r="P404" s="128">
        <f>O404*H404</f>
        <v>0</v>
      </c>
      <c r="Q404" s="128">
        <v>0.022</v>
      </c>
      <c r="R404" s="128">
        <f>Q404*H404</f>
        <v>0.594</v>
      </c>
      <c r="S404" s="128">
        <v>0</v>
      </c>
      <c r="T404" s="129">
        <f>S404*H404</f>
        <v>0</v>
      </c>
      <c r="U404" s="31"/>
      <c r="V404" s="31"/>
      <c r="W404" s="31"/>
      <c r="X404" s="31"/>
      <c r="Y404" s="31"/>
      <c r="Z404" s="31"/>
      <c r="AA404" s="31"/>
      <c r="AB404" s="31"/>
      <c r="AC404" s="31"/>
      <c r="AD404" s="31"/>
      <c r="AE404" s="31"/>
      <c r="AR404" s="130" t="s">
        <v>235</v>
      </c>
      <c r="AT404" s="130" t="s">
        <v>332</v>
      </c>
      <c r="AU404" s="130" t="s">
        <v>78</v>
      </c>
      <c r="AY404" s="19" t="s">
        <v>168</v>
      </c>
      <c r="BE404" s="131">
        <f>IF(N404="základní",J404,0)</f>
        <v>0</v>
      </c>
      <c r="BF404" s="131">
        <f>IF(N404="snížená",J404,0)</f>
        <v>0</v>
      </c>
      <c r="BG404" s="131">
        <f>IF(N404="zákl. přenesená",J404,0)</f>
        <v>0</v>
      </c>
      <c r="BH404" s="131">
        <f>IF(N404="sníž. přenesená",J404,0)</f>
        <v>0</v>
      </c>
      <c r="BI404" s="131">
        <f>IF(N404="nulová",J404,0)</f>
        <v>0</v>
      </c>
      <c r="BJ404" s="19" t="s">
        <v>76</v>
      </c>
      <c r="BK404" s="131">
        <f>ROUND(I404*H404,2)</f>
        <v>0</v>
      </c>
      <c r="BL404" s="19" t="s">
        <v>175</v>
      </c>
      <c r="BM404" s="130" t="s">
        <v>3728</v>
      </c>
    </row>
    <row r="405" spans="1:65" s="2" customFormat="1" ht="16.5" customHeight="1">
      <c r="A405" s="273"/>
      <c r="B405" s="276"/>
      <c r="C405" s="298" t="s">
        <v>747</v>
      </c>
      <c r="D405" s="298" t="s">
        <v>170</v>
      </c>
      <c r="E405" s="299" t="s">
        <v>3729</v>
      </c>
      <c r="F405" s="300" t="s">
        <v>3730</v>
      </c>
      <c r="G405" s="301" t="s">
        <v>173</v>
      </c>
      <c r="H405" s="302">
        <v>3.09</v>
      </c>
      <c r="I405" s="266"/>
      <c r="J405" s="303">
        <f>ROUND(I405*H405,2)</f>
        <v>0</v>
      </c>
      <c r="K405" s="300" t="s">
        <v>174</v>
      </c>
      <c r="L405" s="32"/>
      <c r="M405" s="126" t="s">
        <v>3</v>
      </c>
      <c r="N405" s="127" t="s">
        <v>39</v>
      </c>
      <c r="O405" s="128">
        <v>1.442</v>
      </c>
      <c r="P405" s="128">
        <f>O405*H405</f>
        <v>4.45578</v>
      </c>
      <c r="Q405" s="128">
        <v>2.25634</v>
      </c>
      <c r="R405" s="128">
        <f>Q405*H405</f>
        <v>6.972090599999999</v>
      </c>
      <c r="S405" s="128">
        <v>0</v>
      </c>
      <c r="T405" s="129">
        <f>S405*H405</f>
        <v>0</v>
      </c>
      <c r="U405" s="31"/>
      <c r="V405" s="31"/>
      <c r="W405" s="31"/>
      <c r="X405" s="31"/>
      <c r="Y405" s="31"/>
      <c r="Z405" s="31"/>
      <c r="AA405" s="31"/>
      <c r="AB405" s="31"/>
      <c r="AC405" s="31"/>
      <c r="AD405" s="31"/>
      <c r="AE405" s="31"/>
      <c r="AR405" s="130" t="s">
        <v>175</v>
      </c>
      <c r="AT405" s="130" t="s">
        <v>170</v>
      </c>
      <c r="AU405" s="130" t="s">
        <v>78</v>
      </c>
      <c r="AY405" s="19" t="s">
        <v>168</v>
      </c>
      <c r="BE405" s="131">
        <f>IF(N405="základní",J405,0)</f>
        <v>0</v>
      </c>
      <c r="BF405" s="131">
        <f>IF(N405="snížená",J405,0)</f>
        <v>0</v>
      </c>
      <c r="BG405" s="131">
        <f>IF(N405="zákl. přenesená",J405,0)</f>
        <v>0</v>
      </c>
      <c r="BH405" s="131">
        <f>IF(N405="sníž. přenesená",J405,0)</f>
        <v>0</v>
      </c>
      <c r="BI405" s="131">
        <f>IF(N405="nulová",J405,0)</f>
        <v>0</v>
      </c>
      <c r="BJ405" s="19" t="s">
        <v>76</v>
      </c>
      <c r="BK405" s="131">
        <f>ROUND(I405*H405,2)</f>
        <v>0</v>
      </c>
      <c r="BL405" s="19" t="s">
        <v>175</v>
      </c>
      <c r="BM405" s="130" t="s">
        <v>3731</v>
      </c>
    </row>
    <row r="406" spans="1:47" s="2" customFormat="1" ht="12">
      <c r="A406" s="273"/>
      <c r="B406" s="276"/>
      <c r="C406" s="273"/>
      <c r="D406" s="304" t="s">
        <v>177</v>
      </c>
      <c r="E406" s="273"/>
      <c r="F406" s="305" t="s">
        <v>3732</v>
      </c>
      <c r="G406" s="273"/>
      <c r="H406" s="273"/>
      <c r="I406" s="263"/>
      <c r="J406" s="273"/>
      <c r="K406" s="273"/>
      <c r="L406" s="32"/>
      <c r="M406" s="132"/>
      <c r="N406" s="133"/>
      <c r="O406" s="50"/>
      <c r="P406" s="50"/>
      <c r="Q406" s="50"/>
      <c r="R406" s="50"/>
      <c r="S406" s="50"/>
      <c r="T406" s="51"/>
      <c r="U406" s="31"/>
      <c r="V406" s="31"/>
      <c r="W406" s="31"/>
      <c r="X406" s="31"/>
      <c r="Y406" s="31"/>
      <c r="Z406" s="31"/>
      <c r="AA406" s="31"/>
      <c r="AB406" s="31"/>
      <c r="AC406" s="31"/>
      <c r="AD406" s="31"/>
      <c r="AE406" s="31"/>
      <c r="AT406" s="19" t="s">
        <v>177</v>
      </c>
      <c r="AU406" s="19" t="s">
        <v>78</v>
      </c>
    </row>
    <row r="407" spans="1:51" s="13" customFormat="1" ht="12">
      <c r="A407" s="306"/>
      <c r="B407" s="307"/>
      <c r="C407" s="306"/>
      <c r="D407" s="308" t="s">
        <v>179</v>
      </c>
      <c r="E407" s="309" t="s">
        <v>3</v>
      </c>
      <c r="F407" s="310" t="s">
        <v>3733</v>
      </c>
      <c r="G407" s="306"/>
      <c r="H407" s="309" t="s">
        <v>3</v>
      </c>
      <c r="I407" s="267"/>
      <c r="J407" s="306"/>
      <c r="K407" s="306"/>
      <c r="L407" s="134"/>
      <c r="M407" s="136"/>
      <c r="N407" s="137"/>
      <c r="O407" s="137"/>
      <c r="P407" s="137"/>
      <c r="Q407" s="137"/>
      <c r="R407" s="137"/>
      <c r="S407" s="137"/>
      <c r="T407" s="138"/>
      <c r="AT407" s="135" t="s">
        <v>179</v>
      </c>
      <c r="AU407" s="135" t="s">
        <v>78</v>
      </c>
      <c r="AV407" s="13" t="s">
        <v>76</v>
      </c>
      <c r="AW407" s="13" t="s">
        <v>30</v>
      </c>
      <c r="AX407" s="13" t="s">
        <v>68</v>
      </c>
      <c r="AY407" s="135" t="s">
        <v>168</v>
      </c>
    </row>
    <row r="408" spans="1:51" s="14" customFormat="1" ht="12">
      <c r="A408" s="311"/>
      <c r="B408" s="312"/>
      <c r="C408" s="311"/>
      <c r="D408" s="308" t="s">
        <v>179</v>
      </c>
      <c r="E408" s="313" t="s">
        <v>3</v>
      </c>
      <c r="F408" s="314" t="s">
        <v>3734</v>
      </c>
      <c r="G408" s="311"/>
      <c r="H408" s="315">
        <v>1.2</v>
      </c>
      <c r="I408" s="268"/>
      <c r="J408" s="311"/>
      <c r="K408" s="311"/>
      <c r="L408" s="139"/>
      <c r="M408" s="141"/>
      <c r="N408" s="142"/>
      <c r="O408" s="142"/>
      <c r="P408" s="142"/>
      <c r="Q408" s="142"/>
      <c r="R408" s="142"/>
      <c r="S408" s="142"/>
      <c r="T408" s="143"/>
      <c r="AT408" s="140" t="s">
        <v>179</v>
      </c>
      <c r="AU408" s="140" t="s">
        <v>78</v>
      </c>
      <c r="AV408" s="14" t="s">
        <v>78</v>
      </c>
      <c r="AW408" s="14" t="s">
        <v>30</v>
      </c>
      <c r="AX408" s="14" t="s">
        <v>68</v>
      </c>
      <c r="AY408" s="140" t="s">
        <v>168</v>
      </c>
    </row>
    <row r="409" spans="1:51" s="13" customFormat="1" ht="12">
      <c r="A409" s="306"/>
      <c r="B409" s="307"/>
      <c r="C409" s="306"/>
      <c r="D409" s="308" t="s">
        <v>179</v>
      </c>
      <c r="E409" s="309" t="s">
        <v>3</v>
      </c>
      <c r="F409" s="310" t="s">
        <v>3735</v>
      </c>
      <c r="G409" s="306"/>
      <c r="H409" s="309" t="s">
        <v>3</v>
      </c>
      <c r="I409" s="267"/>
      <c r="J409" s="306"/>
      <c r="K409" s="306"/>
      <c r="L409" s="134"/>
      <c r="M409" s="136"/>
      <c r="N409" s="137"/>
      <c r="O409" s="137"/>
      <c r="P409" s="137"/>
      <c r="Q409" s="137"/>
      <c r="R409" s="137"/>
      <c r="S409" s="137"/>
      <c r="T409" s="138"/>
      <c r="AT409" s="135" t="s">
        <v>179</v>
      </c>
      <c r="AU409" s="135" t="s">
        <v>78</v>
      </c>
      <c r="AV409" s="13" t="s">
        <v>76</v>
      </c>
      <c r="AW409" s="13" t="s">
        <v>30</v>
      </c>
      <c r="AX409" s="13" t="s">
        <v>68</v>
      </c>
      <c r="AY409" s="135" t="s">
        <v>168</v>
      </c>
    </row>
    <row r="410" spans="1:51" s="14" customFormat="1" ht="12">
      <c r="A410" s="311"/>
      <c r="B410" s="312"/>
      <c r="C410" s="311"/>
      <c r="D410" s="308" t="s">
        <v>179</v>
      </c>
      <c r="E410" s="313" t="s">
        <v>3</v>
      </c>
      <c r="F410" s="314" t="s">
        <v>3736</v>
      </c>
      <c r="G410" s="311"/>
      <c r="H410" s="315">
        <v>1.62</v>
      </c>
      <c r="I410" s="268"/>
      <c r="J410" s="311"/>
      <c r="K410" s="311"/>
      <c r="L410" s="139"/>
      <c r="M410" s="141"/>
      <c r="N410" s="142"/>
      <c r="O410" s="142"/>
      <c r="P410" s="142"/>
      <c r="Q410" s="142"/>
      <c r="R410" s="142"/>
      <c r="S410" s="142"/>
      <c r="T410" s="143"/>
      <c r="AT410" s="140" t="s">
        <v>179</v>
      </c>
      <c r="AU410" s="140" t="s">
        <v>78</v>
      </c>
      <c r="AV410" s="14" t="s">
        <v>78</v>
      </c>
      <c r="AW410" s="14" t="s">
        <v>30</v>
      </c>
      <c r="AX410" s="14" t="s">
        <v>68</v>
      </c>
      <c r="AY410" s="140" t="s">
        <v>168</v>
      </c>
    </row>
    <row r="411" spans="1:51" s="13" customFormat="1" ht="12">
      <c r="A411" s="306"/>
      <c r="B411" s="307"/>
      <c r="C411" s="306"/>
      <c r="D411" s="308" t="s">
        <v>179</v>
      </c>
      <c r="E411" s="309" t="s">
        <v>3</v>
      </c>
      <c r="F411" s="310" t="s">
        <v>3737</v>
      </c>
      <c r="G411" s="306"/>
      <c r="H411" s="309" t="s">
        <v>3</v>
      </c>
      <c r="I411" s="267"/>
      <c r="J411" s="306"/>
      <c r="K411" s="306"/>
      <c r="L411" s="134"/>
      <c r="M411" s="136"/>
      <c r="N411" s="137"/>
      <c r="O411" s="137"/>
      <c r="P411" s="137"/>
      <c r="Q411" s="137"/>
      <c r="R411" s="137"/>
      <c r="S411" s="137"/>
      <c r="T411" s="138"/>
      <c r="AT411" s="135" t="s">
        <v>179</v>
      </c>
      <c r="AU411" s="135" t="s">
        <v>78</v>
      </c>
      <c r="AV411" s="13" t="s">
        <v>76</v>
      </c>
      <c r="AW411" s="13" t="s">
        <v>30</v>
      </c>
      <c r="AX411" s="13" t="s">
        <v>68</v>
      </c>
      <c r="AY411" s="135" t="s">
        <v>168</v>
      </c>
    </row>
    <row r="412" spans="1:51" s="14" customFormat="1" ht="12">
      <c r="A412" s="311"/>
      <c r="B412" s="312"/>
      <c r="C412" s="311"/>
      <c r="D412" s="308" t="s">
        <v>179</v>
      </c>
      <c r="E412" s="313" t="s">
        <v>3</v>
      </c>
      <c r="F412" s="314" t="s">
        <v>3738</v>
      </c>
      <c r="G412" s="311"/>
      <c r="H412" s="315">
        <v>0.27</v>
      </c>
      <c r="I412" s="268"/>
      <c r="J412" s="311"/>
      <c r="K412" s="311"/>
      <c r="L412" s="139"/>
      <c r="M412" s="141"/>
      <c r="N412" s="142"/>
      <c r="O412" s="142"/>
      <c r="P412" s="142"/>
      <c r="Q412" s="142"/>
      <c r="R412" s="142"/>
      <c r="S412" s="142"/>
      <c r="T412" s="143"/>
      <c r="AT412" s="140" t="s">
        <v>179</v>
      </c>
      <c r="AU412" s="140" t="s">
        <v>78</v>
      </c>
      <c r="AV412" s="14" t="s">
        <v>78</v>
      </c>
      <c r="AW412" s="14" t="s">
        <v>30</v>
      </c>
      <c r="AX412" s="14" t="s">
        <v>68</v>
      </c>
      <c r="AY412" s="140" t="s">
        <v>168</v>
      </c>
    </row>
    <row r="413" spans="1:51" s="15" customFormat="1" ht="12">
      <c r="A413" s="316"/>
      <c r="B413" s="317"/>
      <c r="C413" s="316"/>
      <c r="D413" s="308" t="s">
        <v>179</v>
      </c>
      <c r="E413" s="318" t="s">
        <v>3</v>
      </c>
      <c r="F413" s="319" t="s">
        <v>186</v>
      </c>
      <c r="G413" s="316"/>
      <c r="H413" s="320">
        <v>3.09</v>
      </c>
      <c r="I413" s="269"/>
      <c r="J413" s="316"/>
      <c r="K413" s="316"/>
      <c r="L413" s="144"/>
      <c r="M413" s="146"/>
      <c r="N413" s="147"/>
      <c r="O413" s="147"/>
      <c r="P413" s="147"/>
      <c r="Q413" s="147"/>
      <c r="R413" s="147"/>
      <c r="S413" s="147"/>
      <c r="T413" s="148"/>
      <c r="AT413" s="145" t="s">
        <v>179</v>
      </c>
      <c r="AU413" s="145" t="s">
        <v>78</v>
      </c>
      <c r="AV413" s="15" t="s">
        <v>175</v>
      </c>
      <c r="AW413" s="15" t="s">
        <v>30</v>
      </c>
      <c r="AX413" s="15" t="s">
        <v>76</v>
      </c>
      <c r="AY413" s="145" t="s">
        <v>168</v>
      </c>
    </row>
    <row r="414" spans="1:63" s="12" customFormat="1" ht="22.9" customHeight="1">
      <c r="A414" s="291"/>
      <c r="B414" s="292"/>
      <c r="C414" s="291"/>
      <c r="D414" s="293" t="s">
        <v>67</v>
      </c>
      <c r="E414" s="296" t="s">
        <v>901</v>
      </c>
      <c r="F414" s="296" t="s">
        <v>3739</v>
      </c>
      <c r="G414" s="291"/>
      <c r="H414" s="291"/>
      <c r="I414" s="271"/>
      <c r="J414" s="297">
        <f>BK414</f>
        <v>0</v>
      </c>
      <c r="K414" s="291"/>
      <c r="L414" s="118"/>
      <c r="M414" s="120"/>
      <c r="N414" s="121"/>
      <c r="O414" s="121"/>
      <c r="P414" s="122">
        <f>SUM(P415:P418)</f>
        <v>1.0619999999999998</v>
      </c>
      <c r="Q414" s="121"/>
      <c r="R414" s="122">
        <f>SUM(R415:R418)</f>
        <v>0.9237600000000001</v>
      </c>
      <c r="S414" s="121"/>
      <c r="T414" s="123">
        <f>SUM(T415:T418)</f>
        <v>0</v>
      </c>
      <c r="AR414" s="119" t="s">
        <v>76</v>
      </c>
      <c r="AT414" s="124" t="s">
        <v>67</v>
      </c>
      <c r="AU414" s="124" t="s">
        <v>76</v>
      </c>
      <c r="AY414" s="119" t="s">
        <v>168</v>
      </c>
      <c r="BK414" s="125">
        <f>SUM(BK415:BK418)</f>
        <v>0</v>
      </c>
    </row>
    <row r="415" spans="1:65" s="2" customFormat="1" ht="24.2" customHeight="1">
      <c r="A415" s="273"/>
      <c r="B415" s="276"/>
      <c r="C415" s="298" t="s">
        <v>754</v>
      </c>
      <c r="D415" s="298" t="s">
        <v>170</v>
      </c>
      <c r="E415" s="299" t="s">
        <v>3740</v>
      </c>
      <c r="F415" s="300" t="s">
        <v>3741</v>
      </c>
      <c r="G415" s="301" t="s">
        <v>335</v>
      </c>
      <c r="H415" s="302">
        <v>6</v>
      </c>
      <c r="I415" s="266"/>
      <c r="J415" s="303">
        <f>ROUND(I415*H415,2)</f>
        <v>0</v>
      </c>
      <c r="K415" s="300" t="s">
        <v>174</v>
      </c>
      <c r="L415" s="32"/>
      <c r="M415" s="126" t="s">
        <v>3</v>
      </c>
      <c r="N415" s="127" t="s">
        <v>39</v>
      </c>
      <c r="O415" s="128">
        <v>0.177</v>
      </c>
      <c r="P415" s="128">
        <f>O415*H415</f>
        <v>1.0619999999999998</v>
      </c>
      <c r="Q415" s="128">
        <v>0.15396</v>
      </c>
      <c r="R415" s="128">
        <f>Q415*H415</f>
        <v>0.9237600000000001</v>
      </c>
      <c r="S415" s="128">
        <v>0</v>
      </c>
      <c r="T415" s="129">
        <f>S415*H415</f>
        <v>0</v>
      </c>
      <c r="U415" s="31"/>
      <c r="V415" s="31"/>
      <c r="W415" s="31"/>
      <c r="X415" s="31"/>
      <c r="Y415" s="31"/>
      <c r="Z415" s="31"/>
      <c r="AA415" s="31"/>
      <c r="AB415" s="31"/>
      <c r="AC415" s="31"/>
      <c r="AD415" s="31"/>
      <c r="AE415" s="31"/>
      <c r="AR415" s="130" t="s">
        <v>175</v>
      </c>
      <c r="AT415" s="130" t="s">
        <v>170</v>
      </c>
      <c r="AU415" s="130" t="s">
        <v>78</v>
      </c>
      <c r="AY415" s="19" t="s">
        <v>168</v>
      </c>
      <c r="BE415" s="131">
        <f>IF(N415="základní",J415,0)</f>
        <v>0</v>
      </c>
      <c r="BF415" s="131">
        <f>IF(N415="snížená",J415,0)</f>
        <v>0</v>
      </c>
      <c r="BG415" s="131">
        <f>IF(N415="zákl. přenesená",J415,0)</f>
        <v>0</v>
      </c>
      <c r="BH415" s="131">
        <f>IF(N415="sníž. přenesená",J415,0)</f>
        <v>0</v>
      </c>
      <c r="BI415" s="131">
        <f>IF(N415="nulová",J415,0)</f>
        <v>0</v>
      </c>
      <c r="BJ415" s="19" t="s">
        <v>76</v>
      </c>
      <c r="BK415" s="131">
        <f>ROUND(I415*H415,2)</f>
        <v>0</v>
      </c>
      <c r="BL415" s="19" t="s">
        <v>175</v>
      </c>
      <c r="BM415" s="130" t="s">
        <v>3742</v>
      </c>
    </row>
    <row r="416" spans="1:47" s="2" customFormat="1" ht="12">
      <c r="A416" s="273"/>
      <c r="B416" s="276"/>
      <c r="C416" s="273"/>
      <c r="D416" s="304" t="s">
        <v>177</v>
      </c>
      <c r="E416" s="273"/>
      <c r="F416" s="305" t="s">
        <v>3743</v>
      </c>
      <c r="G416" s="273"/>
      <c r="H416" s="273"/>
      <c r="I416" s="263"/>
      <c r="J416" s="273"/>
      <c r="K416" s="273"/>
      <c r="L416" s="32"/>
      <c r="M416" s="132"/>
      <c r="N416" s="133"/>
      <c r="O416" s="50"/>
      <c r="P416" s="50"/>
      <c r="Q416" s="50"/>
      <c r="R416" s="50"/>
      <c r="S416" s="50"/>
      <c r="T416" s="51"/>
      <c r="U416" s="31"/>
      <c r="V416" s="31"/>
      <c r="W416" s="31"/>
      <c r="X416" s="31"/>
      <c r="Y416" s="31"/>
      <c r="Z416" s="31"/>
      <c r="AA416" s="31"/>
      <c r="AB416" s="31"/>
      <c r="AC416" s="31"/>
      <c r="AD416" s="31"/>
      <c r="AE416" s="31"/>
      <c r="AT416" s="19" t="s">
        <v>177</v>
      </c>
      <c r="AU416" s="19" t="s">
        <v>78</v>
      </c>
    </row>
    <row r="417" spans="1:51" s="13" customFormat="1" ht="12">
      <c r="A417" s="306"/>
      <c r="B417" s="307"/>
      <c r="C417" s="306"/>
      <c r="D417" s="308" t="s">
        <v>179</v>
      </c>
      <c r="E417" s="309" t="s">
        <v>3</v>
      </c>
      <c r="F417" s="310" t="s">
        <v>3744</v>
      </c>
      <c r="G417" s="306"/>
      <c r="H417" s="309" t="s">
        <v>3</v>
      </c>
      <c r="I417" s="267"/>
      <c r="J417" s="306"/>
      <c r="K417" s="306"/>
      <c r="L417" s="134"/>
      <c r="M417" s="136"/>
      <c r="N417" s="137"/>
      <c r="O417" s="137"/>
      <c r="P417" s="137"/>
      <c r="Q417" s="137"/>
      <c r="R417" s="137"/>
      <c r="S417" s="137"/>
      <c r="T417" s="138"/>
      <c r="AT417" s="135" t="s">
        <v>179</v>
      </c>
      <c r="AU417" s="135" t="s">
        <v>78</v>
      </c>
      <c r="AV417" s="13" t="s">
        <v>76</v>
      </c>
      <c r="AW417" s="13" t="s">
        <v>30</v>
      </c>
      <c r="AX417" s="13" t="s">
        <v>68</v>
      </c>
      <c r="AY417" s="135" t="s">
        <v>168</v>
      </c>
    </row>
    <row r="418" spans="1:51" s="14" customFormat="1" ht="12">
      <c r="A418" s="311"/>
      <c r="B418" s="312"/>
      <c r="C418" s="311"/>
      <c r="D418" s="308" t="s">
        <v>179</v>
      </c>
      <c r="E418" s="313" t="s">
        <v>3</v>
      </c>
      <c r="F418" s="314" t="s">
        <v>3745</v>
      </c>
      <c r="G418" s="311"/>
      <c r="H418" s="315">
        <v>6</v>
      </c>
      <c r="I418" s="268"/>
      <c r="J418" s="311"/>
      <c r="K418" s="311"/>
      <c r="L418" s="139"/>
      <c r="M418" s="141"/>
      <c r="N418" s="142"/>
      <c r="O418" s="142"/>
      <c r="P418" s="142"/>
      <c r="Q418" s="142"/>
      <c r="R418" s="142"/>
      <c r="S418" s="142"/>
      <c r="T418" s="143"/>
      <c r="AT418" s="140" t="s">
        <v>179</v>
      </c>
      <c r="AU418" s="140" t="s">
        <v>78</v>
      </c>
      <c r="AV418" s="14" t="s">
        <v>78</v>
      </c>
      <c r="AW418" s="14" t="s">
        <v>30</v>
      </c>
      <c r="AX418" s="14" t="s">
        <v>76</v>
      </c>
      <c r="AY418" s="140" t="s">
        <v>168</v>
      </c>
    </row>
    <row r="419" spans="1:63" s="12" customFormat="1" ht="22.9" customHeight="1">
      <c r="A419" s="291"/>
      <c r="B419" s="292"/>
      <c r="C419" s="291"/>
      <c r="D419" s="293" t="s">
        <v>67</v>
      </c>
      <c r="E419" s="296" t="s">
        <v>711</v>
      </c>
      <c r="F419" s="296" t="s">
        <v>712</v>
      </c>
      <c r="G419" s="291"/>
      <c r="H419" s="291"/>
      <c r="I419" s="271"/>
      <c r="J419" s="297">
        <f>BK419</f>
        <v>0</v>
      </c>
      <c r="K419" s="291"/>
      <c r="L419" s="118"/>
      <c r="M419" s="120"/>
      <c r="N419" s="121"/>
      <c r="O419" s="121"/>
      <c r="P419" s="122">
        <f>SUM(P420:P501)</f>
        <v>198.643004</v>
      </c>
      <c r="Q419" s="121"/>
      <c r="R419" s="122">
        <f>SUM(R420:R501)</f>
        <v>0</v>
      </c>
      <c r="S419" s="121"/>
      <c r="T419" s="123">
        <f>SUM(T420:T501)</f>
        <v>39.91225</v>
      </c>
      <c r="AR419" s="119" t="s">
        <v>76</v>
      </c>
      <c r="AT419" s="124" t="s">
        <v>67</v>
      </c>
      <c r="AU419" s="124" t="s">
        <v>76</v>
      </c>
      <c r="AY419" s="119" t="s">
        <v>168</v>
      </c>
      <c r="BK419" s="125">
        <f>SUM(BK420:BK501)</f>
        <v>0</v>
      </c>
    </row>
    <row r="420" spans="1:65" s="2" customFormat="1" ht="16.5" customHeight="1">
      <c r="A420" s="273"/>
      <c r="B420" s="276"/>
      <c r="C420" s="298" t="s">
        <v>763</v>
      </c>
      <c r="D420" s="298" t="s">
        <v>170</v>
      </c>
      <c r="E420" s="299" t="s">
        <v>3746</v>
      </c>
      <c r="F420" s="300" t="s">
        <v>3747</v>
      </c>
      <c r="G420" s="301" t="s">
        <v>173</v>
      </c>
      <c r="H420" s="302">
        <v>9.926</v>
      </c>
      <c r="I420" s="266"/>
      <c r="J420" s="303">
        <f>ROUND(I420*H420,2)</f>
        <v>0</v>
      </c>
      <c r="K420" s="300" t="s">
        <v>174</v>
      </c>
      <c r="L420" s="32"/>
      <c r="M420" s="126" t="s">
        <v>3</v>
      </c>
      <c r="N420" s="127" t="s">
        <v>39</v>
      </c>
      <c r="O420" s="128">
        <v>6.436</v>
      </c>
      <c r="P420" s="128">
        <f>O420*H420</f>
        <v>63.883736</v>
      </c>
      <c r="Q420" s="128">
        <v>0</v>
      </c>
      <c r="R420" s="128">
        <f>Q420*H420</f>
        <v>0</v>
      </c>
      <c r="S420" s="128">
        <v>2</v>
      </c>
      <c r="T420" s="129">
        <f>S420*H420</f>
        <v>19.852</v>
      </c>
      <c r="U420" s="31"/>
      <c r="V420" s="31"/>
      <c r="W420" s="31"/>
      <c r="X420" s="31"/>
      <c r="Y420" s="31"/>
      <c r="Z420" s="31"/>
      <c r="AA420" s="31"/>
      <c r="AB420" s="31"/>
      <c r="AC420" s="31"/>
      <c r="AD420" s="31"/>
      <c r="AE420" s="31"/>
      <c r="AR420" s="130" t="s">
        <v>175</v>
      </c>
      <c r="AT420" s="130" t="s">
        <v>170</v>
      </c>
      <c r="AU420" s="130" t="s">
        <v>78</v>
      </c>
      <c r="AY420" s="19" t="s">
        <v>168</v>
      </c>
      <c r="BE420" s="131">
        <f>IF(N420="základní",J420,0)</f>
        <v>0</v>
      </c>
      <c r="BF420" s="131">
        <f>IF(N420="snížená",J420,0)</f>
        <v>0</v>
      </c>
      <c r="BG420" s="131">
        <f>IF(N420="zákl. přenesená",J420,0)</f>
        <v>0</v>
      </c>
      <c r="BH420" s="131">
        <f>IF(N420="sníž. přenesená",J420,0)</f>
        <v>0</v>
      </c>
      <c r="BI420" s="131">
        <f>IF(N420="nulová",J420,0)</f>
        <v>0</v>
      </c>
      <c r="BJ420" s="19" t="s">
        <v>76</v>
      </c>
      <c r="BK420" s="131">
        <f>ROUND(I420*H420,2)</f>
        <v>0</v>
      </c>
      <c r="BL420" s="19" t="s">
        <v>175</v>
      </c>
      <c r="BM420" s="130" t="s">
        <v>3748</v>
      </c>
    </row>
    <row r="421" spans="1:47" s="2" customFormat="1" ht="12">
      <c r="A421" s="273"/>
      <c r="B421" s="276"/>
      <c r="C421" s="273"/>
      <c r="D421" s="304" t="s">
        <v>177</v>
      </c>
      <c r="E421" s="273"/>
      <c r="F421" s="305" t="s">
        <v>3749</v>
      </c>
      <c r="G421" s="273"/>
      <c r="H421" s="273"/>
      <c r="I421" s="263"/>
      <c r="J421" s="273"/>
      <c r="K421" s="273"/>
      <c r="L421" s="32"/>
      <c r="M421" s="132"/>
      <c r="N421" s="133"/>
      <c r="O421" s="50"/>
      <c r="P421" s="50"/>
      <c r="Q421" s="50"/>
      <c r="R421" s="50"/>
      <c r="S421" s="50"/>
      <c r="T421" s="51"/>
      <c r="U421" s="31"/>
      <c r="V421" s="31"/>
      <c r="W421" s="31"/>
      <c r="X421" s="31"/>
      <c r="Y421" s="31"/>
      <c r="Z421" s="31"/>
      <c r="AA421" s="31"/>
      <c r="AB421" s="31"/>
      <c r="AC421" s="31"/>
      <c r="AD421" s="31"/>
      <c r="AE421" s="31"/>
      <c r="AT421" s="19" t="s">
        <v>177</v>
      </c>
      <c r="AU421" s="19" t="s">
        <v>78</v>
      </c>
    </row>
    <row r="422" spans="1:51" s="13" customFormat="1" ht="12">
      <c r="A422" s="306"/>
      <c r="B422" s="307"/>
      <c r="C422" s="306"/>
      <c r="D422" s="308" t="s">
        <v>179</v>
      </c>
      <c r="E422" s="309" t="s">
        <v>3</v>
      </c>
      <c r="F422" s="310" t="s">
        <v>3750</v>
      </c>
      <c r="G422" s="306"/>
      <c r="H422" s="309" t="s">
        <v>3</v>
      </c>
      <c r="I422" s="267"/>
      <c r="J422" s="306"/>
      <c r="K422" s="306"/>
      <c r="L422" s="134"/>
      <c r="M422" s="136"/>
      <c r="N422" s="137"/>
      <c r="O422" s="137"/>
      <c r="P422" s="137"/>
      <c r="Q422" s="137"/>
      <c r="R422" s="137"/>
      <c r="S422" s="137"/>
      <c r="T422" s="138"/>
      <c r="AT422" s="135" t="s">
        <v>179</v>
      </c>
      <c r="AU422" s="135" t="s">
        <v>78</v>
      </c>
      <c r="AV422" s="13" t="s">
        <v>76</v>
      </c>
      <c r="AW422" s="13" t="s">
        <v>30</v>
      </c>
      <c r="AX422" s="13" t="s">
        <v>68</v>
      </c>
      <c r="AY422" s="135" t="s">
        <v>168</v>
      </c>
    </row>
    <row r="423" spans="1:51" s="13" customFormat="1" ht="12">
      <c r="A423" s="306"/>
      <c r="B423" s="307"/>
      <c r="C423" s="306"/>
      <c r="D423" s="308" t="s">
        <v>179</v>
      </c>
      <c r="E423" s="309" t="s">
        <v>3</v>
      </c>
      <c r="F423" s="310" t="s">
        <v>3751</v>
      </c>
      <c r="G423" s="306"/>
      <c r="H423" s="309" t="s">
        <v>3</v>
      </c>
      <c r="I423" s="267"/>
      <c r="J423" s="306"/>
      <c r="K423" s="306"/>
      <c r="L423" s="134"/>
      <c r="M423" s="136"/>
      <c r="N423" s="137"/>
      <c r="O423" s="137"/>
      <c r="P423" s="137"/>
      <c r="Q423" s="137"/>
      <c r="R423" s="137"/>
      <c r="S423" s="137"/>
      <c r="T423" s="138"/>
      <c r="AT423" s="135" t="s">
        <v>179</v>
      </c>
      <c r="AU423" s="135" t="s">
        <v>78</v>
      </c>
      <c r="AV423" s="13" t="s">
        <v>76</v>
      </c>
      <c r="AW423" s="13" t="s">
        <v>30</v>
      </c>
      <c r="AX423" s="13" t="s">
        <v>68</v>
      </c>
      <c r="AY423" s="135" t="s">
        <v>168</v>
      </c>
    </row>
    <row r="424" spans="1:51" s="14" customFormat="1" ht="12">
      <c r="A424" s="311"/>
      <c r="B424" s="312"/>
      <c r="C424" s="311"/>
      <c r="D424" s="308" t="s">
        <v>179</v>
      </c>
      <c r="E424" s="313" t="s">
        <v>3</v>
      </c>
      <c r="F424" s="314" t="s">
        <v>3752</v>
      </c>
      <c r="G424" s="311"/>
      <c r="H424" s="315">
        <v>3.488</v>
      </c>
      <c r="I424" s="268"/>
      <c r="J424" s="311"/>
      <c r="K424" s="311"/>
      <c r="L424" s="139"/>
      <c r="M424" s="141"/>
      <c r="N424" s="142"/>
      <c r="O424" s="142"/>
      <c r="P424" s="142"/>
      <c r="Q424" s="142"/>
      <c r="R424" s="142"/>
      <c r="S424" s="142"/>
      <c r="T424" s="143"/>
      <c r="AT424" s="140" t="s">
        <v>179</v>
      </c>
      <c r="AU424" s="140" t="s">
        <v>78</v>
      </c>
      <c r="AV424" s="14" t="s">
        <v>78</v>
      </c>
      <c r="AW424" s="14" t="s">
        <v>30</v>
      </c>
      <c r="AX424" s="14" t="s">
        <v>68</v>
      </c>
      <c r="AY424" s="140" t="s">
        <v>168</v>
      </c>
    </row>
    <row r="425" spans="1:51" s="13" customFormat="1" ht="12">
      <c r="A425" s="306"/>
      <c r="B425" s="307"/>
      <c r="C425" s="306"/>
      <c r="D425" s="308" t="s">
        <v>179</v>
      </c>
      <c r="E425" s="309" t="s">
        <v>3</v>
      </c>
      <c r="F425" s="310" t="s">
        <v>3588</v>
      </c>
      <c r="G425" s="306"/>
      <c r="H425" s="309" t="s">
        <v>3</v>
      </c>
      <c r="I425" s="267"/>
      <c r="J425" s="306"/>
      <c r="K425" s="306"/>
      <c r="L425" s="134"/>
      <c r="M425" s="136"/>
      <c r="N425" s="137"/>
      <c r="O425" s="137"/>
      <c r="P425" s="137"/>
      <c r="Q425" s="137"/>
      <c r="R425" s="137"/>
      <c r="S425" s="137"/>
      <c r="T425" s="138"/>
      <c r="AT425" s="135" t="s">
        <v>179</v>
      </c>
      <c r="AU425" s="135" t="s">
        <v>78</v>
      </c>
      <c r="AV425" s="13" t="s">
        <v>76</v>
      </c>
      <c r="AW425" s="13" t="s">
        <v>30</v>
      </c>
      <c r="AX425" s="13" t="s">
        <v>68</v>
      </c>
      <c r="AY425" s="135" t="s">
        <v>168</v>
      </c>
    </row>
    <row r="426" spans="1:51" s="14" customFormat="1" ht="12">
      <c r="A426" s="311"/>
      <c r="B426" s="312"/>
      <c r="C426" s="311"/>
      <c r="D426" s="308" t="s">
        <v>179</v>
      </c>
      <c r="E426" s="313" t="s">
        <v>3</v>
      </c>
      <c r="F426" s="314" t="s">
        <v>3753</v>
      </c>
      <c r="G426" s="311"/>
      <c r="H426" s="315">
        <v>4.8</v>
      </c>
      <c r="I426" s="268"/>
      <c r="J426" s="311"/>
      <c r="K426" s="311"/>
      <c r="L426" s="139"/>
      <c r="M426" s="141"/>
      <c r="N426" s="142"/>
      <c r="O426" s="142"/>
      <c r="P426" s="142"/>
      <c r="Q426" s="142"/>
      <c r="R426" s="142"/>
      <c r="S426" s="142"/>
      <c r="T426" s="143"/>
      <c r="AT426" s="140" t="s">
        <v>179</v>
      </c>
      <c r="AU426" s="140" t="s">
        <v>78</v>
      </c>
      <c r="AV426" s="14" t="s">
        <v>78</v>
      </c>
      <c r="AW426" s="14" t="s">
        <v>30</v>
      </c>
      <c r="AX426" s="14" t="s">
        <v>68</v>
      </c>
      <c r="AY426" s="140" t="s">
        <v>168</v>
      </c>
    </row>
    <row r="427" spans="1:51" s="13" customFormat="1" ht="12">
      <c r="A427" s="306"/>
      <c r="B427" s="307"/>
      <c r="C427" s="306"/>
      <c r="D427" s="308" t="s">
        <v>179</v>
      </c>
      <c r="E427" s="309" t="s">
        <v>3</v>
      </c>
      <c r="F427" s="310" t="s">
        <v>3754</v>
      </c>
      <c r="G427" s="306"/>
      <c r="H427" s="309" t="s">
        <v>3</v>
      </c>
      <c r="I427" s="267"/>
      <c r="J427" s="306"/>
      <c r="K427" s="306"/>
      <c r="L427" s="134"/>
      <c r="M427" s="136"/>
      <c r="N427" s="137"/>
      <c r="O427" s="137"/>
      <c r="P427" s="137"/>
      <c r="Q427" s="137"/>
      <c r="R427" s="137"/>
      <c r="S427" s="137"/>
      <c r="T427" s="138"/>
      <c r="AT427" s="135" t="s">
        <v>179</v>
      </c>
      <c r="AU427" s="135" t="s">
        <v>78</v>
      </c>
      <c r="AV427" s="13" t="s">
        <v>76</v>
      </c>
      <c r="AW427" s="13" t="s">
        <v>30</v>
      </c>
      <c r="AX427" s="13" t="s">
        <v>68</v>
      </c>
      <c r="AY427" s="135" t="s">
        <v>168</v>
      </c>
    </row>
    <row r="428" spans="1:51" s="14" customFormat="1" ht="12">
      <c r="A428" s="311"/>
      <c r="B428" s="312"/>
      <c r="C428" s="311"/>
      <c r="D428" s="308" t="s">
        <v>179</v>
      </c>
      <c r="E428" s="313" t="s">
        <v>3</v>
      </c>
      <c r="F428" s="314" t="s">
        <v>3755</v>
      </c>
      <c r="G428" s="311"/>
      <c r="H428" s="315">
        <v>1.638</v>
      </c>
      <c r="I428" s="268"/>
      <c r="J428" s="311"/>
      <c r="K428" s="311"/>
      <c r="L428" s="139"/>
      <c r="M428" s="141"/>
      <c r="N428" s="142"/>
      <c r="O428" s="142"/>
      <c r="P428" s="142"/>
      <c r="Q428" s="142"/>
      <c r="R428" s="142"/>
      <c r="S428" s="142"/>
      <c r="T428" s="143"/>
      <c r="AT428" s="140" t="s">
        <v>179</v>
      </c>
      <c r="AU428" s="140" t="s">
        <v>78</v>
      </c>
      <c r="AV428" s="14" t="s">
        <v>78</v>
      </c>
      <c r="AW428" s="14" t="s">
        <v>30</v>
      </c>
      <c r="AX428" s="14" t="s">
        <v>68</v>
      </c>
      <c r="AY428" s="140" t="s">
        <v>168</v>
      </c>
    </row>
    <row r="429" spans="1:51" s="15" customFormat="1" ht="12">
      <c r="A429" s="316"/>
      <c r="B429" s="317"/>
      <c r="C429" s="316"/>
      <c r="D429" s="308" t="s">
        <v>179</v>
      </c>
      <c r="E429" s="318" t="s">
        <v>3</v>
      </c>
      <c r="F429" s="319" t="s">
        <v>186</v>
      </c>
      <c r="G429" s="316"/>
      <c r="H429" s="320">
        <v>9.926</v>
      </c>
      <c r="I429" s="269"/>
      <c r="J429" s="316"/>
      <c r="K429" s="316"/>
      <c r="L429" s="144"/>
      <c r="M429" s="146"/>
      <c r="N429" s="147"/>
      <c r="O429" s="147"/>
      <c r="P429" s="147"/>
      <c r="Q429" s="147"/>
      <c r="R429" s="147"/>
      <c r="S429" s="147"/>
      <c r="T429" s="148"/>
      <c r="AT429" s="145" t="s">
        <v>179</v>
      </c>
      <c r="AU429" s="145" t="s">
        <v>78</v>
      </c>
      <c r="AV429" s="15" t="s">
        <v>175</v>
      </c>
      <c r="AW429" s="15" t="s">
        <v>30</v>
      </c>
      <c r="AX429" s="15" t="s">
        <v>76</v>
      </c>
      <c r="AY429" s="145" t="s">
        <v>168</v>
      </c>
    </row>
    <row r="430" spans="1:65" s="2" customFormat="1" ht="16.5" customHeight="1">
      <c r="A430" s="273"/>
      <c r="B430" s="276"/>
      <c r="C430" s="298" t="s">
        <v>768</v>
      </c>
      <c r="D430" s="298" t="s">
        <v>170</v>
      </c>
      <c r="E430" s="299" t="s">
        <v>3756</v>
      </c>
      <c r="F430" s="300" t="s">
        <v>3757</v>
      </c>
      <c r="G430" s="301" t="s">
        <v>173</v>
      </c>
      <c r="H430" s="302">
        <v>1.024</v>
      </c>
      <c r="I430" s="266"/>
      <c r="J430" s="303">
        <f>ROUND(I430*H430,2)</f>
        <v>0</v>
      </c>
      <c r="K430" s="300" t="s">
        <v>174</v>
      </c>
      <c r="L430" s="32"/>
      <c r="M430" s="126" t="s">
        <v>3</v>
      </c>
      <c r="N430" s="127" t="s">
        <v>39</v>
      </c>
      <c r="O430" s="128">
        <v>4.858</v>
      </c>
      <c r="P430" s="128">
        <f>O430*H430</f>
        <v>4.9745919999999995</v>
      </c>
      <c r="Q430" s="128">
        <v>0</v>
      </c>
      <c r="R430" s="128">
        <f>Q430*H430</f>
        <v>0</v>
      </c>
      <c r="S430" s="128">
        <v>2.5</v>
      </c>
      <c r="T430" s="129">
        <f>S430*H430</f>
        <v>2.56</v>
      </c>
      <c r="U430" s="31"/>
      <c r="V430" s="31"/>
      <c r="W430" s="31"/>
      <c r="X430" s="31"/>
      <c r="Y430" s="31"/>
      <c r="Z430" s="31"/>
      <c r="AA430" s="31"/>
      <c r="AB430" s="31"/>
      <c r="AC430" s="31"/>
      <c r="AD430" s="31"/>
      <c r="AE430" s="31"/>
      <c r="AR430" s="130" t="s">
        <v>175</v>
      </c>
      <c r="AT430" s="130" t="s">
        <v>170</v>
      </c>
      <c r="AU430" s="130" t="s">
        <v>78</v>
      </c>
      <c r="AY430" s="19" t="s">
        <v>168</v>
      </c>
      <c r="BE430" s="131">
        <f>IF(N430="základní",J430,0)</f>
        <v>0</v>
      </c>
      <c r="BF430" s="131">
        <f>IF(N430="snížená",J430,0)</f>
        <v>0</v>
      </c>
      <c r="BG430" s="131">
        <f>IF(N430="zákl. přenesená",J430,0)</f>
        <v>0</v>
      </c>
      <c r="BH430" s="131">
        <f>IF(N430="sníž. přenesená",J430,0)</f>
        <v>0</v>
      </c>
      <c r="BI430" s="131">
        <f>IF(N430="nulová",J430,0)</f>
        <v>0</v>
      </c>
      <c r="BJ430" s="19" t="s">
        <v>76</v>
      </c>
      <c r="BK430" s="131">
        <f>ROUND(I430*H430,2)</f>
        <v>0</v>
      </c>
      <c r="BL430" s="19" t="s">
        <v>175</v>
      </c>
      <c r="BM430" s="130" t="s">
        <v>3758</v>
      </c>
    </row>
    <row r="431" spans="1:47" s="2" customFormat="1" ht="12">
      <c r="A431" s="273"/>
      <c r="B431" s="276"/>
      <c r="C431" s="273"/>
      <c r="D431" s="304" t="s">
        <v>177</v>
      </c>
      <c r="E431" s="273"/>
      <c r="F431" s="305" t="s">
        <v>3759</v>
      </c>
      <c r="G431" s="273"/>
      <c r="H431" s="273"/>
      <c r="I431" s="263"/>
      <c r="J431" s="273"/>
      <c r="K431" s="273"/>
      <c r="L431" s="32"/>
      <c r="M431" s="132"/>
      <c r="N431" s="133"/>
      <c r="O431" s="50"/>
      <c r="P431" s="50"/>
      <c r="Q431" s="50"/>
      <c r="R431" s="50"/>
      <c r="S431" s="50"/>
      <c r="T431" s="51"/>
      <c r="U431" s="31"/>
      <c r="V431" s="31"/>
      <c r="W431" s="31"/>
      <c r="X431" s="31"/>
      <c r="Y431" s="31"/>
      <c r="Z431" s="31"/>
      <c r="AA431" s="31"/>
      <c r="AB431" s="31"/>
      <c r="AC431" s="31"/>
      <c r="AD431" s="31"/>
      <c r="AE431" s="31"/>
      <c r="AT431" s="19" t="s">
        <v>177</v>
      </c>
      <c r="AU431" s="19" t="s">
        <v>78</v>
      </c>
    </row>
    <row r="432" spans="1:51" s="13" customFormat="1" ht="12">
      <c r="A432" s="306"/>
      <c r="B432" s="307"/>
      <c r="C432" s="306"/>
      <c r="D432" s="308" t="s">
        <v>179</v>
      </c>
      <c r="E432" s="309" t="s">
        <v>3</v>
      </c>
      <c r="F432" s="310" t="s">
        <v>3760</v>
      </c>
      <c r="G432" s="306"/>
      <c r="H432" s="309" t="s">
        <v>3</v>
      </c>
      <c r="I432" s="267"/>
      <c r="J432" s="306"/>
      <c r="K432" s="306"/>
      <c r="L432" s="134"/>
      <c r="M432" s="136"/>
      <c r="N432" s="137"/>
      <c r="O432" s="137"/>
      <c r="P432" s="137"/>
      <c r="Q432" s="137"/>
      <c r="R432" s="137"/>
      <c r="S432" s="137"/>
      <c r="T432" s="138"/>
      <c r="AT432" s="135" t="s">
        <v>179</v>
      </c>
      <c r="AU432" s="135" t="s">
        <v>78</v>
      </c>
      <c r="AV432" s="13" t="s">
        <v>76</v>
      </c>
      <c r="AW432" s="13" t="s">
        <v>30</v>
      </c>
      <c r="AX432" s="13" t="s">
        <v>68</v>
      </c>
      <c r="AY432" s="135" t="s">
        <v>168</v>
      </c>
    </row>
    <row r="433" spans="1:51" s="14" customFormat="1" ht="12">
      <c r="A433" s="311"/>
      <c r="B433" s="312"/>
      <c r="C433" s="311"/>
      <c r="D433" s="308" t="s">
        <v>179</v>
      </c>
      <c r="E433" s="313" t="s">
        <v>3</v>
      </c>
      <c r="F433" s="314" t="s">
        <v>3761</v>
      </c>
      <c r="G433" s="311"/>
      <c r="H433" s="315">
        <v>1.024</v>
      </c>
      <c r="I433" s="268"/>
      <c r="J433" s="311"/>
      <c r="K433" s="311"/>
      <c r="L433" s="139"/>
      <c r="M433" s="141"/>
      <c r="N433" s="142"/>
      <c r="O433" s="142"/>
      <c r="P433" s="142"/>
      <c r="Q433" s="142"/>
      <c r="R433" s="142"/>
      <c r="S433" s="142"/>
      <c r="T433" s="143"/>
      <c r="AT433" s="140" t="s">
        <v>179</v>
      </c>
      <c r="AU433" s="140" t="s">
        <v>78</v>
      </c>
      <c r="AV433" s="14" t="s">
        <v>78</v>
      </c>
      <c r="AW433" s="14" t="s">
        <v>30</v>
      </c>
      <c r="AX433" s="14" t="s">
        <v>76</v>
      </c>
      <c r="AY433" s="140" t="s">
        <v>168</v>
      </c>
    </row>
    <row r="434" spans="1:65" s="2" customFormat="1" ht="16.5" customHeight="1">
      <c r="A434" s="273"/>
      <c r="B434" s="276"/>
      <c r="C434" s="298" t="s">
        <v>773</v>
      </c>
      <c r="D434" s="298" t="s">
        <v>170</v>
      </c>
      <c r="E434" s="299" t="s">
        <v>2540</v>
      </c>
      <c r="F434" s="300" t="s">
        <v>2541</v>
      </c>
      <c r="G434" s="301" t="s">
        <v>173</v>
      </c>
      <c r="H434" s="302">
        <v>1.308</v>
      </c>
      <c r="I434" s="266"/>
      <c r="J434" s="303">
        <f>ROUND(I434*H434,2)</f>
        <v>0</v>
      </c>
      <c r="K434" s="300" t="s">
        <v>174</v>
      </c>
      <c r="L434" s="32"/>
      <c r="M434" s="126" t="s">
        <v>3</v>
      </c>
      <c r="N434" s="127" t="s">
        <v>39</v>
      </c>
      <c r="O434" s="128">
        <v>9.617</v>
      </c>
      <c r="P434" s="128">
        <f>O434*H434</f>
        <v>12.579036000000002</v>
      </c>
      <c r="Q434" s="128">
        <v>0</v>
      </c>
      <c r="R434" s="128">
        <f>Q434*H434</f>
        <v>0</v>
      </c>
      <c r="S434" s="128">
        <v>2.2</v>
      </c>
      <c r="T434" s="129">
        <f>S434*H434</f>
        <v>2.8776</v>
      </c>
      <c r="U434" s="31"/>
      <c r="V434" s="31"/>
      <c r="W434" s="31"/>
      <c r="X434" s="31"/>
      <c r="Y434" s="31"/>
      <c r="Z434" s="31"/>
      <c r="AA434" s="31"/>
      <c r="AB434" s="31"/>
      <c r="AC434" s="31"/>
      <c r="AD434" s="31"/>
      <c r="AE434" s="31"/>
      <c r="AR434" s="130" t="s">
        <v>175</v>
      </c>
      <c r="AT434" s="130" t="s">
        <v>170</v>
      </c>
      <c r="AU434" s="130" t="s">
        <v>78</v>
      </c>
      <c r="AY434" s="19" t="s">
        <v>168</v>
      </c>
      <c r="BE434" s="131">
        <f>IF(N434="základní",J434,0)</f>
        <v>0</v>
      </c>
      <c r="BF434" s="131">
        <f>IF(N434="snížená",J434,0)</f>
        <v>0</v>
      </c>
      <c r="BG434" s="131">
        <f>IF(N434="zákl. přenesená",J434,0)</f>
        <v>0</v>
      </c>
      <c r="BH434" s="131">
        <f>IF(N434="sníž. přenesená",J434,0)</f>
        <v>0</v>
      </c>
      <c r="BI434" s="131">
        <f>IF(N434="nulová",J434,0)</f>
        <v>0</v>
      </c>
      <c r="BJ434" s="19" t="s">
        <v>76</v>
      </c>
      <c r="BK434" s="131">
        <f>ROUND(I434*H434,2)</f>
        <v>0</v>
      </c>
      <c r="BL434" s="19" t="s">
        <v>175</v>
      </c>
      <c r="BM434" s="130" t="s">
        <v>3762</v>
      </c>
    </row>
    <row r="435" spans="1:47" s="2" customFormat="1" ht="12">
      <c r="A435" s="273"/>
      <c r="B435" s="276"/>
      <c r="C435" s="273"/>
      <c r="D435" s="304" t="s">
        <v>177</v>
      </c>
      <c r="E435" s="273"/>
      <c r="F435" s="305" t="s">
        <v>2543</v>
      </c>
      <c r="G435" s="273"/>
      <c r="H435" s="273"/>
      <c r="I435" s="263"/>
      <c r="J435" s="273"/>
      <c r="K435" s="273"/>
      <c r="L435" s="32"/>
      <c r="M435" s="132"/>
      <c r="N435" s="133"/>
      <c r="O435" s="50"/>
      <c r="P435" s="50"/>
      <c r="Q435" s="50"/>
      <c r="R435" s="50"/>
      <c r="S435" s="50"/>
      <c r="T435" s="51"/>
      <c r="U435" s="31"/>
      <c r="V435" s="31"/>
      <c r="W435" s="31"/>
      <c r="X435" s="31"/>
      <c r="Y435" s="31"/>
      <c r="Z435" s="31"/>
      <c r="AA435" s="31"/>
      <c r="AB435" s="31"/>
      <c r="AC435" s="31"/>
      <c r="AD435" s="31"/>
      <c r="AE435" s="31"/>
      <c r="AT435" s="19" t="s">
        <v>177</v>
      </c>
      <c r="AU435" s="19" t="s">
        <v>78</v>
      </c>
    </row>
    <row r="436" spans="1:51" s="13" customFormat="1" ht="12">
      <c r="A436" s="306"/>
      <c r="B436" s="307"/>
      <c r="C436" s="306"/>
      <c r="D436" s="308" t="s">
        <v>179</v>
      </c>
      <c r="E436" s="309" t="s">
        <v>3</v>
      </c>
      <c r="F436" s="310" t="s">
        <v>3763</v>
      </c>
      <c r="G436" s="306"/>
      <c r="H436" s="309" t="s">
        <v>3</v>
      </c>
      <c r="I436" s="267"/>
      <c r="J436" s="306"/>
      <c r="K436" s="306"/>
      <c r="L436" s="134"/>
      <c r="M436" s="136"/>
      <c r="N436" s="137"/>
      <c r="O436" s="137"/>
      <c r="P436" s="137"/>
      <c r="Q436" s="137"/>
      <c r="R436" s="137"/>
      <c r="S436" s="137"/>
      <c r="T436" s="138"/>
      <c r="AT436" s="135" t="s">
        <v>179</v>
      </c>
      <c r="AU436" s="135" t="s">
        <v>78</v>
      </c>
      <c r="AV436" s="13" t="s">
        <v>76</v>
      </c>
      <c r="AW436" s="13" t="s">
        <v>30</v>
      </c>
      <c r="AX436" s="13" t="s">
        <v>68</v>
      </c>
      <c r="AY436" s="135" t="s">
        <v>168</v>
      </c>
    </row>
    <row r="437" spans="1:51" s="13" customFormat="1" ht="12">
      <c r="A437" s="306"/>
      <c r="B437" s="307"/>
      <c r="C437" s="306"/>
      <c r="D437" s="308" t="s">
        <v>179</v>
      </c>
      <c r="E437" s="309" t="s">
        <v>3</v>
      </c>
      <c r="F437" s="310" t="s">
        <v>3751</v>
      </c>
      <c r="G437" s="306"/>
      <c r="H437" s="309" t="s">
        <v>3</v>
      </c>
      <c r="I437" s="267"/>
      <c r="J437" s="306"/>
      <c r="K437" s="306"/>
      <c r="L437" s="134"/>
      <c r="M437" s="136"/>
      <c r="N437" s="137"/>
      <c r="O437" s="137"/>
      <c r="P437" s="137"/>
      <c r="Q437" s="137"/>
      <c r="R437" s="137"/>
      <c r="S437" s="137"/>
      <c r="T437" s="138"/>
      <c r="AT437" s="135" t="s">
        <v>179</v>
      </c>
      <c r="AU437" s="135" t="s">
        <v>78</v>
      </c>
      <c r="AV437" s="13" t="s">
        <v>76</v>
      </c>
      <c r="AW437" s="13" t="s">
        <v>30</v>
      </c>
      <c r="AX437" s="13" t="s">
        <v>68</v>
      </c>
      <c r="AY437" s="135" t="s">
        <v>168</v>
      </c>
    </row>
    <row r="438" spans="1:51" s="14" customFormat="1" ht="12">
      <c r="A438" s="311"/>
      <c r="B438" s="312"/>
      <c r="C438" s="311"/>
      <c r="D438" s="308" t="s">
        <v>179</v>
      </c>
      <c r="E438" s="313" t="s">
        <v>3</v>
      </c>
      <c r="F438" s="314" t="s">
        <v>3764</v>
      </c>
      <c r="G438" s="311"/>
      <c r="H438" s="315">
        <v>1.308</v>
      </c>
      <c r="I438" s="268"/>
      <c r="J438" s="311"/>
      <c r="K438" s="311"/>
      <c r="L438" s="139"/>
      <c r="M438" s="141"/>
      <c r="N438" s="142"/>
      <c r="O438" s="142"/>
      <c r="P438" s="142"/>
      <c r="Q438" s="142"/>
      <c r="R438" s="142"/>
      <c r="S438" s="142"/>
      <c r="T438" s="143"/>
      <c r="AT438" s="140" t="s">
        <v>179</v>
      </c>
      <c r="AU438" s="140" t="s">
        <v>78</v>
      </c>
      <c r="AV438" s="14" t="s">
        <v>78</v>
      </c>
      <c r="AW438" s="14" t="s">
        <v>30</v>
      </c>
      <c r="AX438" s="14" t="s">
        <v>68</v>
      </c>
      <c r="AY438" s="140" t="s">
        <v>168</v>
      </c>
    </row>
    <row r="439" spans="1:51" s="15" customFormat="1" ht="12">
      <c r="A439" s="316"/>
      <c r="B439" s="317"/>
      <c r="C439" s="316"/>
      <c r="D439" s="308" t="s">
        <v>179</v>
      </c>
      <c r="E439" s="318" t="s">
        <v>3</v>
      </c>
      <c r="F439" s="319" t="s">
        <v>186</v>
      </c>
      <c r="G439" s="316"/>
      <c r="H439" s="320">
        <v>1.308</v>
      </c>
      <c r="I439" s="269"/>
      <c r="J439" s="316"/>
      <c r="K439" s="316"/>
      <c r="L439" s="144"/>
      <c r="M439" s="146"/>
      <c r="N439" s="147"/>
      <c r="O439" s="147"/>
      <c r="P439" s="147"/>
      <c r="Q439" s="147"/>
      <c r="R439" s="147"/>
      <c r="S439" s="147"/>
      <c r="T439" s="148"/>
      <c r="AT439" s="145" t="s">
        <v>179</v>
      </c>
      <c r="AU439" s="145" t="s">
        <v>78</v>
      </c>
      <c r="AV439" s="15" t="s">
        <v>175</v>
      </c>
      <c r="AW439" s="15" t="s">
        <v>30</v>
      </c>
      <c r="AX439" s="15" t="s">
        <v>76</v>
      </c>
      <c r="AY439" s="145" t="s">
        <v>168</v>
      </c>
    </row>
    <row r="440" spans="1:65" s="2" customFormat="1" ht="16.5" customHeight="1">
      <c r="A440" s="273"/>
      <c r="B440" s="276"/>
      <c r="C440" s="298" t="s">
        <v>781</v>
      </c>
      <c r="D440" s="298" t="s">
        <v>170</v>
      </c>
      <c r="E440" s="299" t="s">
        <v>3765</v>
      </c>
      <c r="F440" s="300" t="s">
        <v>3766</v>
      </c>
      <c r="G440" s="301" t="s">
        <v>173</v>
      </c>
      <c r="H440" s="302">
        <v>1.8</v>
      </c>
      <c r="I440" s="266"/>
      <c r="J440" s="303">
        <f>ROUND(I440*H440,2)</f>
        <v>0</v>
      </c>
      <c r="K440" s="300" t="s">
        <v>174</v>
      </c>
      <c r="L440" s="32"/>
      <c r="M440" s="126" t="s">
        <v>3</v>
      </c>
      <c r="N440" s="127" t="s">
        <v>39</v>
      </c>
      <c r="O440" s="128">
        <v>4.996</v>
      </c>
      <c r="P440" s="128">
        <f>O440*H440</f>
        <v>8.9928</v>
      </c>
      <c r="Q440" s="128">
        <v>0</v>
      </c>
      <c r="R440" s="128">
        <f>Q440*H440</f>
        <v>0</v>
      </c>
      <c r="S440" s="128">
        <v>2.2</v>
      </c>
      <c r="T440" s="129">
        <f>S440*H440</f>
        <v>3.9600000000000004</v>
      </c>
      <c r="U440" s="31"/>
      <c r="V440" s="31"/>
      <c r="W440" s="31"/>
      <c r="X440" s="31"/>
      <c r="Y440" s="31"/>
      <c r="Z440" s="31"/>
      <c r="AA440" s="31"/>
      <c r="AB440" s="31"/>
      <c r="AC440" s="31"/>
      <c r="AD440" s="31"/>
      <c r="AE440" s="31"/>
      <c r="AR440" s="130" t="s">
        <v>175</v>
      </c>
      <c r="AT440" s="130" t="s">
        <v>170</v>
      </c>
      <c r="AU440" s="130" t="s">
        <v>78</v>
      </c>
      <c r="AY440" s="19" t="s">
        <v>168</v>
      </c>
      <c r="BE440" s="131">
        <f>IF(N440="základní",J440,0)</f>
        <v>0</v>
      </c>
      <c r="BF440" s="131">
        <f>IF(N440="snížená",J440,0)</f>
        <v>0</v>
      </c>
      <c r="BG440" s="131">
        <f>IF(N440="zákl. přenesená",J440,0)</f>
        <v>0</v>
      </c>
      <c r="BH440" s="131">
        <f>IF(N440="sníž. přenesená",J440,0)</f>
        <v>0</v>
      </c>
      <c r="BI440" s="131">
        <f>IF(N440="nulová",J440,0)</f>
        <v>0</v>
      </c>
      <c r="BJ440" s="19" t="s">
        <v>76</v>
      </c>
      <c r="BK440" s="131">
        <f>ROUND(I440*H440,2)</f>
        <v>0</v>
      </c>
      <c r="BL440" s="19" t="s">
        <v>175</v>
      </c>
      <c r="BM440" s="130" t="s">
        <v>3767</v>
      </c>
    </row>
    <row r="441" spans="1:47" s="2" customFormat="1" ht="12">
      <c r="A441" s="273"/>
      <c r="B441" s="276"/>
      <c r="C441" s="273"/>
      <c r="D441" s="304" t="s">
        <v>177</v>
      </c>
      <c r="E441" s="273"/>
      <c r="F441" s="305" t="s">
        <v>3768</v>
      </c>
      <c r="G441" s="273"/>
      <c r="H441" s="273"/>
      <c r="I441" s="263"/>
      <c r="J441" s="273"/>
      <c r="K441" s="273"/>
      <c r="L441" s="32"/>
      <c r="M441" s="132"/>
      <c r="N441" s="133"/>
      <c r="O441" s="50"/>
      <c r="P441" s="50"/>
      <c r="Q441" s="50"/>
      <c r="R441" s="50"/>
      <c r="S441" s="50"/>
      <c r="T441" s="51"/>
      <c r="U441" s="31"/>
      <c r="V441" s="31"/>
      <c r="W441" s="31"/>
      <c r="X441" s="31"/>
      <c r="Y441" s="31"/>
      <c r="Z441" s="31"/>
      <c r="AA441" s="31"/>
      <c r="AB441" s="31"/>
      <c r="AC441" s="31"/>
      <c r="AD441" s="31"/>
      <c r="AE441" s="31"/>
      <c r="AT441" s="19" t="s">
        <v>177</v>
      </c>
      <c r="AU441" s="19" t="s">
        <v>78</v>
      </c>
    </row>
    <row r="442" spans="1:51" s="13" customFormat="1" ht="12">
      <c r="A442" s="306"/>
      <c r="B442" s="307"/>
      <c r="C442" s="306"/>
      <c r="D442" s="308" t="s">
        <v>179</v>
      </c>
      <c r="E442" s="309" t="s">
        <v>3</v>
      </c>
      <c r="F442" s="310" t="s">
        <v>3763</v>
      </c>
      <c r="G442" s="306"/>
      <c r="H442" s="309" t="s">
        <v>3</v>
      </c>
      <c r="I442" s="267"/>
      <c r="J442" s="306"/>
      <c r="K442" s="306"/>
      <c r="L442" s="134"/>
      <c r="M442" s="136"/>
      <c r="N442" s="137"/>
      <c r="O442" s="137"/>
      <c r="P442" s="137"/>
      <c r="Q442" s="137"/>
      <c r="R442" s="137"/>
      <c r="S442" s="137"/>
      <c r="T442" s="138"/>
      <c r="AT442" s="135" t="s">
        <v>179</v>
      </c>
      <c r="AU442" s="135" t="s">
        <v>78</v>
      </c>
      <c r="AV442" s="13" t="s">
        <v>76</v>
      </c>
      <c r="AW442" s="13" t="s">
        <v>30</v>
      </c>
      <c r="AX442" s="13" t="s">
        <v>68</v>
      </c>
      <c r="AY442" s="135" t="s">
        <v>168</v>
      </c>
    </row>
    <row r="443" spans="1:51" s="13" customFormat="1" ht="12">
      <c r="A443" s="306"/>
      <c r="B443" s="307"/>
      <c r="C443" s="306"/>
      <c r="D443" s="308" t="s">
        <v>179</v>
      </c>
      <c r="E443" s="309" t="s">
        <v>3</v>
      </c>
      <c r="F443" s="310" t="s">
        <v>3769</v>
      </c>
      <c r="G443" s="306"/>
      <c r="H443" s="309" t="s">
        <v>3</v>
      </c>
      <c r="I443" s="267"/>
      <c r="J443" s="306"/>
      <c r="K443" s="306"/>
      <c r="L443" s="134"/>
      <c r="M443" s="136"/>
      <c r="N443" s="137"/>
      <c r="O443" s="137"/>
      <c r="P443" s="137"/>
      <c r="Q443" s="137"/>
      <c r="R443" s="137"/>
      <c r="S443" s="137"/>
      <c r="T443" s="138"/>
      <c r="AT443" s="135" t="s">
        <v>179</v>
      </c>
      <c r="AU443" s="135" t="s">
        <v>78</v>
      </c>
      <c r="AV443" s="13" t="s">
        <v>76</v>
      </c>
      <c r="AW443" s="13" t="s">
        <v>30</v>
      </c>
      <c r="AX443" s="13" t="s">
        <v>68</v>
      </c>
      <c r="AY443" s="135" t="s">
        <v>168</v>
      </c>
    </row>
    <row r="444" spans="1:51" s="14" customFormat="1" ht="12">
      <c r="A444" s="311"/>
      <c r="B444" s="312"/>
      <c r="C444" s="311"/>
      <c r="D444" s="308" t="s">
        <v>179</v>
      </c>
      <c r="E444" s="313" t="s">
        <v>3</v>
      </c>
      <c r="F444" s="314" t="s">
        <v>3770</v>
      </c>
      <c r="G444" s="311"/>
      <c r="H444" s="315">
        <v>1.8</v>
      </c>
      <c r="I444" s="268"/>
      <c r="J444" s="311"/>
      <c r="K444" s="311"/>
      <c r="L444" s="139"/>
      <c r="M444" s="141"/>
      <c r="N444" s="142"/>
      <c r="O444" s="142"/>
      <c r="P444" s="142"/>
      <c r="Q444" s="142"/>
      <c r="R444" s="142"/>
      <c r="S444" s="142"/>
      <c r="T444" s="143"/>
      <c r="AT444" s="140" t="s">
        <v>179</v>
      </c>
      <c r="AU444" s="140" t="s">
        <v>78</v>
      </c>
      <c r="AV444" s="14" t="s">
        <v>78</v>
      </c>
      <c r="AW444" s="14" t="s">
        <v>30</v>
      </c>
      <c r="AX444" s="14" t="s">
        <v>68</v>
      </c>
      <c r="AY444" s="140" t="s">
        <v>168</v>
      </c>
    </row>
    <row r="445" spans="1:51" s="15" customFormat="1" ht="12">
      <c r="A445" s="316"/>
      <c r="B445" s="317"/>
      <c r="C445" s="316"/>
      <c r="D445" s="308" t="s">
        <v>179</v>
      </c>
      <c r="E445" s="318" t="s">
        <v>3</v>
      </c>
      <c r="F445" s="319" t="s">
        <v>186</v>
      </c>
      <c r="G445" s="316"/>
      <c r="H445" s="320">
        <v>1.8</v>
      </c>
      <c r="I445" s="269"/>
      <c r="J445" s="316"/>
      <c r="K445" s="316"/>
      <c r="L445" s="144"/>
      <c r="M445" s="146"/>
      <c r="N445" s="147"/>
      <c r="O445" s="147"/>
      <c r="P445" s="147"/>
      <c r="Q445" s="147"/>
      <c r="R445" s="147"/>
      <c r="S445" s="147"/>
      <c r="T445" s="148"/>
      <c r="AT445" s="145" t="s">
        <v>179</v>
      </c>
      <c r="AU445" s="145" t="s">
        <v>78</v>
      </c>
      <c r="AV445" s="15" t="s">
        <v>175</v>
      </c>
      <c r="AW445" s="15" t="s">
        <v>30</v>
      </c>
      <c r="AX445" s="15" t="s">
        <v>76</v>
      </c>
      <c r="AY445" s="145" t="s">
        <v>168</v>
      </c>
    </row>
    <row r="446" spans="1:65" s="2" customFormat="1" ht="37.9" customHeight="1">
      <c r="A446" s="273"/>
      <c r="B446" s="276"/>
      <c r="C446" s="298" t="s">
        <v>784</v>
      </c>
      <c r="D446" s="298" t="s">
        <v>170</v>
      </c>
      <c r="E446" s="299" t="s">
        <v>3771</v>
      </c>
      <c r="F446" s="300" t="s">
        <v>3772</v>
      </c>
      <c r="G446" s="301" t="s">
        <v>335</v>
      </c>
      <c r="H446" s="302">
        <v>6</v>
      </c>
      <c r="I446" s="266"/>
      <c r="J446" s="303">
        <f>ROUND(I446*H446,2)</f>
        <v>0</v>
      </c>
      <c r="K446" s="300" t="s">
        <v>174</v>
      </c>
      <c r="L446" s="32"/>
      <c r="M446" s="126" t="s">
        <v>3</v>
      </c>
      <c r="N446" s="127" t="s">
        <v>39</v>
      </c>
      <c r="O446" s="128">
        <v>0.18</v>
      </c>
      <c r="P446" s="128">
        <f>O446*H446</f>
        <v>1.08</v>
      </c>
      <c r="Q446" s="128">
        <v>0</v>
      </c>
      <c r="R446" s="128">
        <f>Q446*H446</f>
        <v>0</v>
      </c>
      <c r="S446" s="128">
        <v>0.9</v>
      </c>
      <c r="T446" s="129">
        <f>S446*H446</f>
        <v>5.4</v>
      </c>
      <c r="U446" s="31"/>
      <c r="V446" s="31"/>
      <c r="W446" s="31"/>
      <c r="X446" s="31"/>
      <c r="Y446" s="31"/>
      <c r="Z446" s="31"/>
      <c r="AA446" s="31"/>
      <c r="AB446" s="31"/>
      <c r="AC446" s="31"/>
      <c r="AD446" s="31"/>
      <c r="AE446" s="31"/>
      <c r="AR446" s="130" t="s">
        <v>175</v>
      </c>
      <c r="AT446" s="130" t="s">
        <v>170</v>
      </c>
      <c r="AU446" s="130" t="s">
        <v>78</v>
      </c>
      <c r="AY446" s="19" t="s">
        <v>168</v>
      </c>
      <c r="BE446" s="131">
        <f>IF(N446="základní",J446,0)</f>
        <v>0</v>
      </c>
      <c r="BF446" s="131">
        <f>IF(N446="snížená",J446,0)</f>
        <v>0</v>
      </c>
      <c r="BG446" s="131">
        <f>IF(N446="zákl. přenesená",J446,0)</f>
        <v>0</v>
      </c>
      <c r="BH446" s="131">
        <f>IF(N446="sníž. přenesená",J446,0)</f>
        <v>0</v>
      </c>
      <c r="BI446" s="131">
        <f>IF(N446="nulová",J446,0)</f>
        <v>0</v>
      </c>
      <c r="BJ446" s="19" t="s">
        <v>76</v>
      </c>
      <c r="BK446" s="131">
        <f>ROUND(I446*H446,2)</f>
        <v>0</v>
      </c>
      <c r="BL446" s="19" t="s">
        <v>175</v>
      </c>
      <c r="BM446" s="130" t="s">
        <v>3773</v>
      </c>
    </row>
    <row r="447" spans="1:47" s="2" customFormat="1" ht="12">
      <c r="A447" s="273"/>
      <c r="B447" s="276"/>
      <c r="C447" s="273"/>
      <c r="D447" s="304" t="s">
        <v>177</v>
      </c>
      <c r="E447" s="273"/>
      <c r="F447" s="305" t="s">
        <v>3774</v>
      </c>
      <c r="G447" s="273"/>
      <c r="H447" s="273"/>
      <c r="I447" s="263"/>
      <c r="J447" s="273"/>
      <c r="K447" s="273"/>
      <c r="L447" s="32"/>
      <c r="M447" s="132"/>
      <c r="N447" s="133"/>
      <c r="O447" s="50"/>
      <c r="P447" s="50"/>
      <c r="Q447" s="50"/>
      <c r="R447" s="50"/>
      <c r="S447" s="50"/>
      <c r="T447" s="51"/>
      <c r="U447" s="31"/>
      <c r="V447" s="31"/>
      <c r="W447" s="31"/>
      <c r="X447" s="31"/>
      <c r="Y447" s="31"/>
      <c r="Z447" s="31"/>
      <c r="AA447" s="31"/>
      <c r="AB447" s="31"/>
      <c r="AC447" s="31"/>
      <c r="AD447" s="31"/>
      <c r="AE447" s="31"/>
      <c r="AT447" s="19" t="s">
        <v>177</v>
      </c>
      <c r="AU447" s="19" t="s">
        <v>78</v>
      </c>
    </row>
    <row r="448" spans="1:51" s="13" customFormat="1" ht="12">
      <c r="A448" s="306"/>
      <c r="B448" s="307"/>
      <c r="C448" s="306"/>
      <c r="D448" s="308" t="s">
        <v>179</v>
      </c>
      <c r="E448" s="309" t="s">
        <v>3</v>
      </c>
      <c r="F448" s="310" t="s">
        <v>3744</v>
      </c>
      <c r="G448" s="306"/>
      <c r="H448" s="309" t="s">
        <v>3</v>
      </c>
      <c r="I448" s="267"/>
      <c r="J448" s="306"/>
      <c r="K448" s="306"/>
      <c r="L448" s="134"/>
      <c r="M448" s="136"/>
      <c r="N448" s="137"/>
      <c r="O448" s="137"/>
      <c r="P448" s="137"/>
      <c r="Q448" s="137"/>
      <c r="R448" s="137"/>
      <c r="S448" s="137"/>
      <c r="T448" s="138"/>
      <c r="AT448" s="135" t="s">
        <v>179</v>
      </c>
      <c r="AU448" s="135" t="s">
        <v>78</v>
      </c>
      <c r="AV448" s="13" t="s">
        <v>76</v>
      </c>
      <c r="AW448" s="13" t="s">
        <v>30</v>
      </c>
      <c r="AX448" s="13" t="s">
        <v>68</v>
      </c>
      <c r="AY448" s="135" t="s">
        <v>168</v>
      </c>
    </row>
    <row r="449" spans="1:51" s="14" customFormat="1" ht="12">
      <c r="A449" s="311"/>
      <c r="B449" s="312"/>
      <c r="C449" s="311"/>
      <c r="D449" s="308" t="s">
        <v>179</v>
      </c>
      <c r="E449" s="313" t="s">
        <v>3</v>
      </c>
      <c r="F449" s="314" t="s">
        <v>3745</v>
      </c>
      <c r="G449" s="311"/>
      <c r="H449" s="315">
        <v>6</v>
      </c>
      <c r="I449" s="268"/>
      <c r="J449" s="311"/>
      <c r="K449" s="311"/>
      <c r="L449" s="139"/>
      <c r="M449" s="141"/>
      <c r="N449" s="142"/>
      <c r="O449" s="142"/>
      <c r="P449" s="142"/>
      <c r="Q449" s="142"/>
      <c r="R449" s="142"/>
      <c r="S449" s="142"/>
      <c r="T449" s="143"/>
      <c r="AT449" s="140" t="s">
        <v>179</v>
      </c>
      <c r="AU449" s="140" t="s">
        <v>78</v>
      </c>
      <c r="AV449" s="14" t="s">
        <v>78</v>
      </c>
      <c r="AW449" s="14" t="s">
        <v>30</v>
      </c>
      <c r="AX449" s="14" t="s">
        <v>76</v>
      </c>
      <c r="AY449" s="140" t="s">
        <v>168</v>
      </c>
    </row>
    <row r="450" spans="1:65" s="2" customFormat="1" ht="16.5" customHeight="1">
      <c r="A450" s="273"/>
      <c r="B450" s="276"/>
      <c r="C450" s="298" t="s">
        <v>789</v>
      </c>
      <c r="D450" s="298" t="s">
        <v>170</v>
      </c>
      <c r="E450" s="299" t="s">
        <v>3775</v>
      </c>
      <c r="F450" s="300" t="s">
        <v>3776</v>
      </c>
      <c r="G450" s="301" t="s">
        <v>173</v>
      </c>
      <c r="H450" s="302">
        <v>1.696</v>
      </c>
      <c r="I450" s="266"/>
      <c r="J450" s="303">
        <f>ROUND(I450*H450,2)</f>
        <v>0</v>
      </c>
      <c r="K450" s="300" t="s">
        <v>174</v>
      </c>
      <c r="L450" s="32"/>
      <c r="M450" s="126" t="s">
        <v>3</v>
      </c>
      <c r="N450" s="127" t="s">
        <v>39</v>
      </c>
      <c r="O450" s="128">
        <v>2.69</v>
      </c>
      <c r="P450" s="128">
        <f>O450*H450</f>
        <v>4.56224</v>
      </c>
      <c r="Q450" s="128">
        <v>0</v>
      </c>
      <c r="R450" s="128">
        <f>Q450*H450</f>
        <v>0</v>
      </c>
      <c r="S450" s="128">
        <v>1.95</v>
      </c>
      <c r="T450" s="129">
        <f>S450*H450</f>
        <v>3.3072</v>
      </c>
      <c r="U450" s="31"/>
      <c r="V450" s="31"/>
      <c r="W450" s="31"/>
      <c r="X450" s="31"/>
      <c r="Y450" s="31"/>
      <c r="Z450" s="31"/>
      <c r="AA450" s="31"/>
      <c r="AB450" s="31"/>
      <c r="AC450" s="31"/>
      <c r="AD450" s="31"/>
      <c r="AE450" s="31"/>
      <c r="AR450" s="130" t="s">
        <v>175</v>
      </c>
      <c r="AT450" s="130" t="s">
        <v>170</v>
      </c>
      <c r="AU450" s="130" t="s">
        <v>78</v>
      </c>
      <c r="AY450" s="19" t="s">
        <v>168</v>
      </c>
      <c r="BE450" s="131">
        <f>IF(N450="základní",J450,0)</f>
        <v>0</v>
      </c>
      <c r="BF450" s="131">
        <f>IF(N450="snížená",J450,0)</f>
        <v>0</v>
      </c>
      <c r="BG450" s="131">
        <f>IF(N450="zákl. přenesená",J450,0)</f>
        <v>0</v>
      </c>
      <c r="BH450" s="131">
        <f>IF(N450="sníž. přenesená",J450,0)</f>
        <v>0</v>
      </c>
      <c r="BI450" s="131">
        <f>IF(N450="nulová",J450,0)</f>
        <v>0</v>
      </c>
      <c r="BJ450" s="19" t="s">
        <v>76</v>
      </c>
      <c r="BK450" s="131">
        <f>ROUND(I450*H450,2)</f>
        <v>0</v>
      </c>
      <c r="BL450" s="19" t="s">
        <v>175</v>
      </c>
      <c r="BM450" s="130" t="s">
        <v>3777</v>
      </c>
    </row>
    <row r="451" spans="1:47" s="2" customFormat="1" ht="12">
      <c r="A451" s="273"/>
      <c r="B451" s="276"/>
      <c r="C451" s="273"/>
      <c r="D451" s="304" t="s">
        <v>177</v>
      </c>
      <c r="E451" s="273"/>
      <c r="F451" s="305" t="s">
        <v>3778</v>
      </c>
      <c r="G451" s="273"/>
      <c r="H451" s="273"/>
      <c r="I451" s="263"/>
      <c r="J451" s="273"/>
      <c r="K451" s="273"/>
      <c r="L451" s="32"/>
      <c r="M451" s="132"/>
      <c r="N451" s="133"/>
      <c r="O451" s="50"/>
      <c r="P451" s="50"/>
      <c r="Q451" s="50"/>
      <c r="R451" s="50"/>
      <c r="S451" s="50"/>
      <c r="T451" s="51"/>
      <c r="U451" s="31"/>
      <c r="V451" s="31"/>
      <c r="W451" s="31"/>
      <c r="X451" s="31"/>
      <c r="Y451" s="31"/>
      <c r="Z451" s="31"/>
      <c r="AA451" s="31"/>
      <c r="AB451" s="31"/>
      <c r="AC451" s="31"/>
      <c r="AD451" s="31"/>
      <c r="AE451" s="31"/>
      <c r="AT451" s="19" t="s">
        <v>177</v>
      </c>
      <c r="AU451" s="19" t="s">
        <v>78</v>
      </c>
    </row>
    <row r="452" spans="1:51" s="13" customFormat="1" ht="12">
      <c r="A452" s="306"/>
      <c r="B452" s="307"/>
      <c r="C452" s="306"/>
      <c r="D452" s="308" t="s">
        <v>179</v>
      </c>
      <c r="E452" s="309" t="s">
        <v>3</v>
      </c>
      <c r="F452" s="310" t="s">
        <v>3779</v>
      </c>
      <c r="G452" s="306"/>
      <c r="H452" s="309" t="s">
        <v>3</v>
      </c>
      <c r="I452" s="267"/>
      <c r="J452" s="306"/>
      <c r="K452" s="306"/>
      <c r="L452" s="134"/>
      <c r="M452" s="136"/>
      <c r="N452" s="137"/>
      <c r="O452" s="137"/>
      <c r="P452" s="137"/>
      <c r="Q452" s="137"/>
      <c r="R452" s="137"/>
      <c r="S452" s="137"/>
      <c r="T452" s="138"/>
      <c r="AT452" s="135" t="s">
        <v>179</v>
      </c>
      <c r="AU452" s="135" t="s">
        <v>78</v>
      </c>
      <c r="AV452" s="13" t="s">
        <v>76</v>
      </c>
      <c r="AW452" s="13" t="s">
        <v>30</v>
      </c>
      <c r="AX452" s="13" t="s">
        <v>68</v>
      </c>
      <c r="AY452" s="135" t="s">
        <v>168</v>
      </c>
    </row>
    <row r="453" spans="1:51" s="14" customFormat="1" ht="12">
      <c r="A453" s="311"/>
      <c r="B453" s="312"/>
      <c r="C453" s="311"/>
      <c r="D453" s="308" t="s">
        <v>179</v>
      </c>
      <c r="E453" s="313" t="s">
        <v>3</v>
      </c>
      <c r="F453" s="314" t="s">
        <v>3780</v>
      </c>
      <c r="G453" s="311"/>
      <c r="H453" s="315">
        <v>1.696</v>
      </c>
      <c r="I453" s="268"/>
      <c r="J453" s="311"/>
      <c r="K453" s="311"/>
      <c r="L453" s="139"/>
      <c r="M453" s="141"/>
      <c r="N453" s="142"/>
      <c r="O453" s="142"/>
      <c r="P453" s="142"/>
      <c r="Q453" s="142"/>
      <c r="R453" s="142"/>
      <c r="S453" s="142"/>
      <c r="T453" s="143"/>
      <c r="AT453" s="140" t="s">
        <v>179</v>
      </c>
      <c r="AU453" s="140" t="s">
        <v>78</v>
      </c>
      <c r="AV453" s="14" t="s">
        <v>78</v>
      </c>
      <c r="AW453" s="14" t="s">
        <v>30</v>
      </c>
      <c r="AX453" s="14" t="s">
        <v>76</v>
      </c>
      <c r="AY453" s="140" t="s">
        <v>168</v>
      </c>
    </row>
    <row r="454" spans="1:65" s="2" customFormat="1" ht="21.75" customHeight="1">
      <c r="A454" s="273"/>
      <c r="B454" s="276"/>
      <c r="C454" s="298" t="s">
        <v>794</v>
      </c>
      <c r="D454" s="298" t="s">
        <v>170</v>
      </c>
      <c r="E454" s="299" t="s">
        <v>3781</v>
      </c>
      <c r="F454" s="300" t="s">
        <v>3782</v>
      </c>
      <c r="G454" s="301" t="s">
        <v>326</v>
      </c>
      <c r="H454" s="302">
        <v>5</v>
      </c>
      <c r="I454" s="266"/>
      <c r="J454" s="303">
        <f>ROUND(I454*H454,2)</f>
        <v>0</v>
      </c>
      <c r="K454" s="300" t="s">
        <v>174</v>
      </c>
      <c r="L454" s="32"/>
      <c r="M454" s="126" t="s">
        <v>3</v>
      </c>
      <c r="N454" s="127" t="s">
        <v>39</v>
      </c>
      <c r="O454" s="128">
        <v>0.5</v>
      </c>
      <c r="P454" s="128">
        <f>O454*H454</f>
        <v>2.5</v>
      </c>
      <c r="Q454" s="128">
        <v>0</v>
      </c>
      <c r="R454" s="128">
        <f>Q454*H454</f>
        <v>0</v>
      </c>
      <c r="S454" s="128">
        <v>0.165</v>
      </c>
      <c r="T454" s="129">
        <f>S454*H454</f>
        <v>0.8250000000000001</v>
      </c>
      <c r="U454" s="31"/>
      <c r="V454" s="31"/>
      <c r="W454" s="31"/>
      <c r="X454" s="31"/>
      <c r="Y454" s="31"/>
      <c r="Z454" s="31"/>
      <c r="AA454" s="31"/>
      <c r="AB454" s="31"/>
      <c r="AC454" s="31"/>
      <c r="AD454" s="31"/>
      <c r="AE454" s="31"/>
      <c r="AR454" s="130" t="s">
        <v>175</v>
      </c>
      <c r="AT454" s="130" t="s">
        <v>170</v>
      </c>
      <c r="AU454" s="130" t="s">
        <v>78</v>
      </c>
      <c r="AY454" s="19" t="s">
        <v>168</v>
      </c>
      <c r="BE454" s="131">
        <f>IF(N454="základní",J454,0)</f>
        <v>0</v>
      </c>
      <c r="BF454" s="131">
        <f>IF(N454="snížená",J454,0)</f>
        <v>0</v>
      </c>
      <c r="BG454" s="131">
        <f>IF(N454="zákl. přenesená",J454,0)</f>
        <v>0</v>
      </c>
      <c r="BH454" s="131">
        <f>IF(N454="sníž. přenesená",J454,0)</f>
        <v>0</v>
      </c>
      <c r="BI454" s="131">
        <f>IF(N454="nulová",J454,0)</f>
        <v>0</v>
      </c>
      <c r="BJ454" s="19" t="s">
        <v>76</v>
      </c>
      <c r="BK454" s="131">
        <f>ROUND(I454*H454,2)</f>
        <v>0</v>
      </c>
      <c r="BL454" s="19" t="s">
        <v>175</v>
      </c>
      <c r="BM454" s="130" t="s">
        <v>3783</v>
      </c>
    </row>
    <row r="455" spans="1:47" s="2" customFormat="1" ht="12">
      <c r="A455" s="273"/>
      <c r="B455" s="276"/>
      <c r="C455" s="273"/>
      <c r="D455" s="304" t="s">
        <v>177</v>
      </c>
      <c r="E455" s="273"/>
      <c r="F455" s="305" t="s">
        <v>3784</v>
      </c>
      <c r="G455" s="273"/>
      <c r="H455" s="273"/>
      <c r="I455" s="263"/>
      <c r="J455" s="273"/>
      <c r="K455" s="273"/>
      <c r="L455" s="32"/>
      <c r="M455" s="132"/>
      <c r="N455" s="133"/>
      <c r="O455" s="50"/>
      <c r="P455" s="50"/>
      <c r="Q455" s="50"/>
      <c r="R455" s="50"/>
      <c r="S455" s="50"/>
      <c r="T455" s="51"/>
      <c r="U455" s="31"/>
      <c r="V455" s="31"/>
      <c r="W455" s="31"/>
      <c r="X455" s="31"/>
      <c r="Y455" s="31"/>
      <c r="Z455" s="31"/>
      <c r="AA455" s="31"/>
      <c r="AB455" s="31"/>
      <c r="AC455" s="31"/>
      <c r="AD455" s="31"/>
      <c r="AE455" s="31"/>
      <c r="AT455" s="19" t="s">
        <v>177</v>
      </c>
      <c r="AU455" s="19" t="s">
        <v>78</v>
      </c>
    </row>
    <row r="456" spans="1:51" s="13" customFormat="1" ht="12">
      <c r="A456" s="306"/>
      <c r="B456" s="307"/>
      <c r="C456" s="306"/>
      <c r="D456" s="308" t="s">
        <v>179</v>
      </c>
      <c r="E456" s="309" t="s">
        <v>3</v>
      </c>
      <c r="F456" s="310" t="s">
        <v>3785</v>
      </c>
      <c r="G456" s="306"/>
      <c r="H456" s="309" t="s">
        <v>3</v>
      </c>
      <c r="I456" s="267"/>
      <c r="J456" s="306"/>
      <c r="K456" s="306"/>
      <c r="L456" s="134"/>
      <c r="M456" s="136"/>
      <c r="N456" s="137"/>
      <c r="O456" s="137"/>
      <c r="P456" s="137"/>
      <c r="Q456" s="137"/>
      <c r="R456" s="137"/>
      <c r="S456" s="137"/>
      <c r="T456" s="138"/>
      <c r="AT456" s="135" t="s">
        <v>179</v>
      </c>
      <c r="AU456" s="135" t="s">
        <v>78</v>
      </c>
      <c r="AV456" s="13" t="s">
        <v>76</v>
      </c>
      <c r="AW456" s="13" t="s">
        <v>30</v>
      </c>
      <c r="AX456" s="13" t="s">
        <v>68</v>
      </c>
      <c r="AY456" s="135" t="s">
        <v>168</v>
      </c>
    </row>
    <row r="457" spans="1:51" s="14" customFormat="1" ht="12">
      <c r="A457" s="311"/>
      <c r="B457" s="312"/>
      <c r="C457" s="311"/>
      <c r="D457" s="308" t="s">
        <v>179</v>
      </c>
      <c r="E457" s="313" t="s">
        <v>3</v>
      </c>
      <c r="F457" s="314" t="s">
        <v>216</v>
      </c>
      <c r="G457" s="311"/>
      <c r="H457" s="315">
        <v>5</v>
      </c>
      <c r="I457" s="268"/>
      <c r="J457" s="311"/>
      <c r="K457" s="311"/>
      <c r="L457" s="139"/>
      <c r="M457" s="141"/>
      <c r="N457" s="142"/>
      <c r="O457" s="142"/>
      <c r="P457" s="142"/>
      <c r="Q457" s="142"/>
      <c r="R457" s="142"/>
      <c r="S457" s="142"/>
      <c r="T457" s="143"/>
      <c r="AT457" s="140" t="s">
        <v>179</v>
      </c>
      <c r="AU457" s="140" t="s">
        <v>78</v>
      </c>
      <c r="AV457" s="14" t="s">
        <v>78</v>
      </c>
      <c r="AW457" s="14" t="s">
        <v>30</v>
      </c>
      <c r="AX457" s="14" t="s">
        <v>76</v>
      </c>
      <c r="AY457" s="140" t="s">
        <v>168</v>
      </c>
    </row>
    <row r="458" spans="1:65" s="2" customFormat="1" ht="21.75" customHeight="1">
      <c r="A458" s="273"/>
      <c r="B458" s="276"/>
      <c r="C458" s="298" t="s">
        <v>799</v>
      </c>
      <c r="D458" s="298" t="s">
        <v>170</v>
      </c>
      <c r="E458" s="299" t="s">
        <v>3786</v>
      </c>
      <c r="F458" s="300" t="s">
        <v>3787</v>
      </c>
      <c r="G458" s="301" t="s">
        <v>326</v>
      </c>
      <c r="H458" s="302">
        <v>31</v>
      </c>
      <c r="I458" s="266"/>
      <c r="J458" s="303">
        <f>ROUND(I458*H458,2)</f>
        <v>0</v>
      </c>
      <c r="K458" s="300" t="s">
        <v>174</v>
      </c>
      <c r="L458" s="32"/>
      <c r="M458" s="126" t="s">
        <v>3</v>
      </c>
      <c r="N458" s="127" t="s">
        <v>39</v>
      </c>
      <c r="O458" s="128">
        <v>0.32</v>
      </c>
      <c r="P458" s="128">
        <f>O458*H458</f>
        <v>9.92</v>
      </c>
      <c r="Q458" s="128">
        <v>0</v>
      </c>
      <c r="R458" s="128">
        <f>Q458*H458</f>
        <v>0</v>
      </c>
      <c r="S458" s="128">
        <v>0.008</v>
      </c>
      <c r="T458" s="129">
        <f>S458*H458</f>
        <v>0.248</v>
      </c>
      <c r="U458" s="31"/>
      <c r="V458" s="31"/>
      <c r="W458" s="31"/>
      <c r="X458" s="31"/>
      <c r="Y458" s="31"/>
      <c r="Z458" s="31"/>
      <c r="AA458" s="31"/>
      <c r="AB458" s="31"/>
      <c r="AC458" s="31"/>
      <c r="AD458" s="31"/>
      <c r="AE458" s="31"/>
      <c r="AR458" s="130" t="s">
        <v>175</v>
      </c>
      <c r="AT458" s="130" t="s">
        <v>170</v>
      </c>
      <c r="AU458" s="130" t="s">
        <v>78</v>
      </c>
      <c r="AY458" s="19" t="s">
        <v>168</v>
      </c>
      <c r="BE458" s="131">
        <f>IF(N458="základní",J458,0)</f>
        <v>0</v>
      </c>
      <c r="BF458" s="131">
        <f>IF(N458="snížená",J458,0)</f>
        <v>0</v>
      </c>
      <c r="BG458" s="131">
        <f>IF(N458="zákl. přenesená",J458,0)</f>
        <v>0</v>
      </c>
      <c r="BH458" s="131">
        <f>IF(N458="sníž. přenesená",J458,0)</f>
        <v>0</v>
      </c>
      <c r="BI458" s="131">
        <f>IF(N458="nulová",J458,0)</f>
        <v>0</v>
      </c>
      <c r="BJ458" s="19" t="s">
        <v>76</v>
      </c>
      <c r="BK458" s="131">
        <f>ROUND(I458*H458,2)</f>
        <v>0</v>
      </c>
      <c r="BL458" s="19" t="s">
        <v>175</v>
      </c>
      <c r="BM458" s="130" t="s">
        <v>3788</v>
      </c>
    </row>
    <row r="459" spans="1:47" s="2" customFormat="1" ht="12">
      <c r="A459" s="273"/>
      <c r="B459" s="276"/>
      <c r="C459" s="273"/>
      <c r="D459" s="304" t="s">
        <v>177</v>
      </c>
      <c r="E459" s="273"/>
      <c r="F459" s="305" t="s">
        <v>3789</v>
      </c>
      <c r="G459" s="273"/>
      <c r="H459" s="273"/>
      <c r="I459" s="263"/>
      <c r="J459" s="273"/>
      <c r="K459" s="273"/>
      <c r="L459" s="32"/>
      <c r="M459" s="132"/>
      <c r="N459" s="133"/>
      <c r="O459" s="50"/>
      <c r="P459" s="50"/>
      <c r="Q459" s="50"/>
      <c r="R459" s="50"/>
      <c r="S459" s="50"/>
      <c r="T459" s="51"/>
      <c r="U459" s="31"/>
      <c r="V459" s="31"/>
      <c r="W459" s="31"/>
      <c r="X459" s="31"/>
      <c r="Y459" s="31"/>
      <c r="Z459" s="31"/>
      <c r="AA459" s="31"/>
      <c r="AB459" s="31"/>
      <c r="AC459" s="31"/>
      <c r="AD459" s="31"/>
      <c r="AE459" s="31"/>
      <c r="AT459" s="19" t="s">
        <v>177</v>
      </c>
      <c r="AU459" s="19" t="s">
        <v>78</v>
      </c>
    </row>
    <row r="460" spans="1:51" s="13" customFormat="1" ht="12">
      <c r="A460" s="306"/>
      <c r="B460" s="307"/>
      <c r="C460" s="306"/>
      <c r="D460" s="308" t="s">
        <v>179</v>
      </c>
      <c r="E460" s="309" t="s">
        <v>3</v>
      </c>
      <c r="F460" s="310" t="s">
        <v>3751</v>
      </c>
      <c r="G460" s="306"/>
      <c r="H460" s="309" t="s">
        <v>3</v>
      </c>
      <c r="I460" s="267"/>
      <c r="J460" s="306"/>
      <c r="K460" s="306"/>
      <c r="L460" s="134"/>
      <c r="M460" s="136"/>
      <c r="N460" s="137"/>
      <c r="O460" s="137"/>
      <c r="P460" s="137"/>
      <c r="Q460" s="137"/>
      <c r="R460" s="137"/>
      <c r="S460" s="137"/>
      <c r="T460" s="138"/>
      <c r="AT460" s="135" t="s">
        <v>179</v>
      </c>
      <c r="AU460" s="135" t="s">
        <v>78</v>
      </c>
      <c r="AV460" s="13" t="s">
        <v>76</v>
      </c>
      <c r="AW460" s="13" t="s">
        <v>30</v>
      </c>
      <c r="AX460" s="13" t="s">
        <v>68</v>
      </c>
      <c r="AY460" s="135" t="s">
        <v>168</v>
      </c>
    </row>
    <row r="461" spans="1:51" s="14" customFormat="1" ht="12">
      <c r="A461" s="311"/>
      <c r="B461" s="312"/>
      <c r="C461" s="311"/>
      <c r="D461" s="308" t="s">
        <v>179</v>
      </c>
      <c r="E461" s="313" t="s">
        <v>3</v>
      </c>
      <c r="F461" s="314" t="s">
        <v>3790</v>
      </c>
      <c r="G461" s="311"/>
      <c r="H461" s="315">
        <v>14</v>
      </c>
      <c r="I461" s="268"/>
      <c r="J461" s="311"/>
      <c r="K461" s="311"/>
      <c r="L461" s="139"/>
      <c r="M461" s="141"/>
      <c r="N461" s="142"/>
      <c r="O461" s="142"/>
      <c r="P461" s="142"/>
      <c r="Q461" s="142"/>
      <c r="R461" s="142"/>
      <c r="S461" s="142"/>
      <c r="T461" s="143"/>
      <c r="AT461" s="140" t="s">
        <v>179</v>
      </c>
      <c r="AU461" s="140" t="s">
        <v>78</v>
      </c>
      <c r="AV461" s="14" t="s">
        <v>78</v>
      </c>
      <c r="AW461" s="14" t="s">
        <v>30</v>
      </c>
      <c r="AX461" s="14" t="s">
        <v>68</v>
      </c>
      <c r="AY461" s="140" t="s">
        <v>168</v>
      </c>
    </row>
    <row r="462" spans="1:51" s="13" customFormat="1" ht="12">
      <c r="A462" s="306"/>
      <c r="B462" s="307"/>
      <c r="C462" s="306"/>
      <c r="D462" s="308" t="s">
        <v>179</v>
      </c>
      <c r="E462" s="309" t="s">
        <v>3</v>
      </c>
      <c r="F462" s="310" t="s">
        <v>3769</v>
      </c>
      <c r="G462" s="306"/>
      <c r="H462" s="309" t="s">
        <v>3</v>
      </c>
      <c r="I462" s="267"/>
      <c r="J462" s="306"/>
      <c r="K462" s="306"/>
      <c r="L462" s="134"/>
      <c r="M462" s="136"/>
      <c r="N462" s="137"/>
      <c r="O462" s="137"/>
      <c r="P462" s="137"/>
      <c r="Q462" s="137"/>
      <c r="R462" s="137"/>
      <c r="S462" s="137"/>
      <c r="T462" s="138"/>
      <c r="AT462" s="135" t="s">
        <v>179</v>
      </c>
      <c r="AU462" s="135" t="s">
        <v>78</v>
      </c>
      <c r="AV462" s="13" t="s">
        <v>76</v>
      </c>
      <c r="AW462" s="13" t="s">
        <v>30</v>
      </c>
      <c r="AX462" s="13" t="s">
        <v>68</v>
      </c>
      <c r="AY462" s="135" t="s">
        <v>168</v>
      </c>
    </row>
    <row r="463" spans="1:51" s="14" customFormat="1" ht="12">
      <c r="A463" s="311"/>
      <c r="B463" s="312"/>
      <c r="C463" s="311"/>
      <c r="D463" s="308" t="s">
        <v>179</v>
      </c>
      <c r="E463" s="313" t="s">
        <v>3</v>
      </c>
      <c r="F463" s="314" t="s">
        <v>3791</v>
      </c>
      <c r="G463" s="311"/>
      <c r="H463" s="315">
        <v>17</v>
      </c>
      <c r="I463" s="268"/>
      <c r="J463" s="311"/>
      <c r="K463" s="311"/>
      <c r="L463" s="139"/>
      <c r="M463" s="141"/>
      <c r="N463" s="142"/>
      <c r="O463" s="142"/>
      <c r="P463" s="142"/>
      <c r="Q463" s="142"/>
      <c r="R463" s="142"/>
      <c r="S463" s="142"/>
      <c r="T463" s="143"/>
      <c r="AT463" s="140" t="s">
        <v>179</v>
      </c>
      <c r="AU463" s="140" t="s">
        <v>78</v>
      </c>
      <c r="AV463" s="14" t="s">
        <v>78</v>
      </c>
      <c r="AW463" s="14" t="s">
        <v>30</v>
      </c>
      <c r="AX463" s="14" t="s">
        <v>68</v>
      </c>
      <c r="AY463" s="140" t="s">
        <v>168</v>
      </c>
    </row>
    <row r="464" spans="1:51" s="15" customFormat="1" ht="12">
      <c r="A464" s="316"/>
      <c r="B464" s="317"/>
      <c r="C464" s="316"/>
      <c r="D464" s="308" t="s">
        <v>179</v>
      </c>
      <c r="E464" s="318" t="s">
        <v>3</v>
      </c>
      <c r="F464" s="319" t="s">
        <v>186</v>
      </c>
      <c r="G464" s="316"/>
      <c r="H464" s="320">
        <v>31</v>
      </c>
      <c r="I464" s="269"/>
      <c r="J464" s="316"/>
      <c r="K464" s="316"/>
      <c r="L464" s="144"/>
      <c r="M464" s="146"/>
      <c r="N464" s="147"/>
      <c r="O464" s="147"/>
      <c r="P464" s="147"/>
      <c r="Q464" s="147"/>
      <c r="R464" s="147"/>
      <c r="S464" s="147"/>
      <c r="T464" s="148"/>
      <c r="AT464" s="145" t="s">
        <v>179</v>
      </c>
      <c r="AU464" s="145" t="s">
        <v>78</v>
      </c>
      <c r="AV464" s="15" t="s">
        <v>175</v>
      </c>
      <c r="AW464" s="15" t="s">
        <v>30</v>
      </c>
      <c r="AX464" s="15" t="s">
        <v>76</v>
      </c>
      <c r="AY464" s="145" t="s">
        <v>168</v>
      </c>
    </row>
    <row r="465" spans="1:65" s="2" customFormat="1" ht="16.5" customHeight="1">
      <c r="A465" s="273"/>
      <c r="B465" s="276"/>
      <c r="C465" s="298" t="s">
        <v>804</v>
      </c>
      <c r="D465" s="298" t="s">
        <v>170</v>
      </c>
      <c r="E465" s="299" t="s">
        <v>3792</v>
      </c>
      <c r="F465" s="300" t="s">
        <v>3793</v>
      </c>
      <c r="G465" s="301" t="s">
        <v>335</v>
      </c>
      <c r="H465" s="302">
        <v>35</v>
      </c>
      <c r="I465" s="266"/>
      <c r="J465" s="303">
        <f>ROUND(I465*H465,2)</f>
        <v>0</v>
      </c>
      <c r="K465" s="300" t="s">
        <v>174</v>
      </c>
      <c r="L465" s="32"/>
      <c r="M465" s="126" t="s">
        <v>3</v>
      </c>
      <c r="N465" s="127" t="s">
        <v>39</v>
      </c>
      <c r="O465" s="128">
        <v>0.21</v>
      </c>
      <c r="P465" s="128">
        <f>O465*H465</f>
        <v>7.35</v>
      </c>
      <c r="Q465" s="128">
        <v>0</v>
      </c>
      <c r="R465" s="128">
        <f>Q465*H465</f>
        <v>0</v>
      </c>
      <c r="S465" s="128">
        <v>0.00248</v>
      </c>
      <c r="T465" s="129">
        <f>S465*H465</f>
        <v>0.0868</v>
      </c>
      <c r="U465" s="31"/>
      <c r="V465" s="31"/>
      <c r="W465" s="31"/>
      <c r="X465" s="31"/>
      <c r="Y465" s="31"/>
      <c r="Z465" s="31"/>
      <c r="AA465" s="31"/>
      <c r="AB465" s="31"/>
      <c r="AC465" s="31"/>
      <c r="AD465" s="31"/>
      <c r="AE465" s="31"/>
      <c r="AR465" s="130" t="s">
        <v>175</v>
      </c>
      <c r="AT465" s="130" t="s">
        <v>170</v>
      </c>
      <c r="AU465" s="130" t="s">
        <v>78</v>
      </c>
      <c r="AY465" s="19" t="s">
        <v>168</v>
      </c>
      <c r="BE465" s="131">
        <f>IF(N465="základní",J465,0)</f>
        <v>0</v>
      </c>
      <c r="BF465" s="131">
        <f>IF(N465="snížená",J465,0)</f>
        <v>0</v>
      </c>
      <c r="BG465" s="131">
        <f>IF(N465="zákl. přenesená",J465,0)</f>
        <v>0</v>
      </c>
      <c r="BH465" s="131">
        <f>IF(N465="sníž. přenesená",J465,0)</f>
        <v>0</v>
      </c>
      <c r="BI465" s="131">
        <f>IF(N465="nulová",J465,0)</f>
        <v>0</v>
      </c>
      <c r="BJ465" s="19" t="s">
        <v>76</v>
      </c>
      <c r="BK465" s="131">
        <f>ROUND(I465*H465,2)</f>
        <v>0</v>
      </c>
      <c r="BL465" s="19" t="s">
        <v>175</v>
      </c>
      <c r="BM465" s="130" t="s">
        <v>3794</v>
      </c>
    </row>
    <row r="466" spans="1:47" s="2" customFormat="1" ht="12">
      <c r="A466" s="273"/>
      <c r="B466" s="276"/>
      <c r="C466" s="273"/>
      <c r="D466" s="304" t="s">
        <v>177</v>
      </c>
      <c r="E466" s="273"/>
      <c r="F466" s="305" t="s">
        <v>3795</v>
      </c>
      <c r="G466" s="273"/>
      <c r="H466" s="273"/>
      <c r="I466" s="263"/>
      <c r="J466" s="273"/>
      <c r="K466" s="273"/>
      <c r="L466" s="32"/>
      <c r="M466" s="132"/>
      <c r="N466" s="133"/>
      <c r="O466" s="50"/>
      <c r="P466" s="50"/>
      <c r="Q466" s="50"/>
      <c r="R466" s="50"/>
      <c r="S466" s="50"/>
      <c r="T466" s="51"/>
      <c r="U466" s="31"/>
      <c r="V466" s="31"/>
      <c r="W466" s="31"/>
      <c r="X466" s="31"/>
      <c r="Y466" s="31"/>
      <c r="Z466" s="31"/>
      <c r="AA466" s="31"/>
      <c r="AB466" s="31"/>
      <c r="AC466" s="31"/>
      <c r="AD466" s="31"/>
      <c r="AE466" s="31"/>
      <c r="AT466" s="19" t="s">
        <v>177</v>
      </c>
      <c r="AU466" s="19" t="s">
        <v>78</v>
      </c>
    </row>
    <row r="467" spans="1:51" s="13" customFormat="1" ht="12">
      <c r="A467" s="306"/>
      <c r="B467" s="307"/>
      <c r="C467" s="306"/>
      <c r="D467" s="308" t="s">
        <v>179</v>
      </c>
      <c r="E467" s="309" t="s">
        <v>3</v>
      </c>
      <c r="F467" s="310" t="s">
        <v>3588</v>
      </c>
      <c r="G467" s="306"/>
      <c r="H467" s="309" t="s">
        <v>3</v>
      </c>
      <c r="I467" s="267"/>
      <c r="J467" s="306"/>
      <c r="K467" s="306"/>
      <c r="L467" s="134"/>
      <c r="M467" s="136"/>
      <c r="N467" s="137"/>
      <c r="O467" s="137"/>
      <c r="P467" s="137"/>
      <c r="Q467" s="137"/>
      <c r="R467" s="137"/>
      <c r="S467" s="137"/>
      <c r="T467" s="138"/>
      <c r="AT467" s="135" t="s">
        <v>179</v>
      </c>
      <c r="AU467" s="135" t="s">
        <v>78</v>
      </c>
      <c r="AV467" s="13" t="s">
        <v>76</v>
      </c>
      <c r="AW467" s="13" t="s">
        <v>30</v>
      </c>
      <c r="AX467" s="13" t="s">
        <v>68</v>
      </c>
      <c r="AY467" s="135" t="s">
        <v>168</v>
      </c>
    </row>
    <row r="468" spans="1:51" s="14" customFormat="1" ht="12">
      <c r="A468" s="311"/>
      <c r="B468" s="312"/>
      <c r="C468" s="311"/>
      <c r="D468" s="308" t="s">
        <v>179</v>
      </c>
      <c r="E468" s="313" t="s">
        <v>3</v>
      </c>
      <c r="F468" s="314" t="s">
        <v>3457</v>
      </c>
      <c r="G468" s="311"/>
      <c r="H468" s="315">
        <v>30</v>
      </c>
      <c r="I468" s="268"/>
      <c r="J468" s="311"/>
      <c r="K468" s="311"/>
      <c r="L468" s="139"/>
      <c r="M468" s="141"/>
      <c r="N468" s="142"/>
      <c r="O468" s="142"/>
      <c r="P468" s="142"/>
      <c r="Q468" s="142"/>
      <c r="R468" s="142"/>
      <c r="S468" s="142"/>
      <c r="T468" s="143"/>
      <c r="AT468" s="140" t="s">
        <v>179</v>
      </c>
      <c r="AU468" s="140" t="s">
        <v>78</v>
      </c>
      <c r="AV468" s="14" t="s">
        <v>78</v>
      </c>
      <c r="AW468" s="14" t="s">
        <v>30</v>
      </c>
      <c r="AX468" s="14" t="s">
        <v>68</v>
      </c>
      <c r="AY468" s="140" t="s">
        <v>168</v>
      </c>
    </row>
    <row r="469" spans="1:51" s="13" customFormat="1" ht="12">
      <c r="A469" s="306"/>
      <c r="B469" s="307"/>
      <c r="C469" s="306"/>
      <c r="D469" s="308" t="s">
        <v>179</v>
      </c>
      <c r="E469" s="309" t="s">
        <v>3</v>
      </c>
      <c r="F469" s="310" t="s">
        <v>3785</v>
      </c>
      <c r="G469" s="306"/>
      <c r="H469" s="309" t="s">
        <v>3</v>
      </c>
      <c r="I469" s="267"/>
      <c r="J469" s="306"/>
      <c r="K469" s="306"/>
      <c r="L469" s="134"/>
      <c r="M469" s="136"/>
      <c r="N469" s="137"/>
      <c r="O469" s="137"/>
      <c r="P469" s="137"/>
      <c r="Q469" s="137"/>
      <c r="R469" s="137"/>
      <c r="S469" s="137"/>
      <c r="T469" s="138"/>
      <c r="AT469" s="135" t="s">
        <v>179</v>
      </c>
      <c r="AU469" s="135" t="s">
        <v>78</v>
      </c>
      <c r="AV469" s="13" t="s">
        <v>76</v>
      </c>
      <c r="AW469" s="13" t="s">
        <v>30</v>
      </c>
      <c r="AX469" s="13" t="s">
        <v>68</v>
      </c>
      <c r="AY469" s="135" t="s">
        <v>168</v>
      </c>
    </row>
    <row r="470" spans="1:51" s="14" customFormat="1" ht="12">
      <c r="A470" s="311"/>
      <c r="B470" s="312"/>
      <c r="C470" s="311"/>
      <c r="D470" s="308" t="s">
        <v>179</v>
      </c>
      <c r="E470" s="313" t="s">
        <v>3</v>
      </c>
      <c r="F470" s="314" t="s">
        <v>546</v>
      </c>
      <c r="G470" s="311"/>
      <c r="H470" s="315">
        <v>5</v>
      </c>
      <c r="I470" s="268"/>
      <c r="J470" s="311"/>
      <c r="K470" s="311"/>
      <c r="L470" s="139"/>
      <c r="M470" s="141"/>
      <c r="N470" s="142"/>
      <c r="O470" s="142"/>
      <c r="P470" s="142"/>
      <c r="Q470" s="142"/>
      <c r="R470" s="142"/>
      <c r="S470" s="142"/>
      <c r="T470" s="143"/>
      <c r="AT470" s="140" t="s">
        <v>179</v>
      </c>
      <c r="AU470" s="140" t="s">
        <v>78</v>
      </c>
      <c r="AV470" s="14" t="s">
        <v>78</v>
      </c>
      <c r="AW470" s="14" t="s">
        <v>30</v>
      </c>
      <c r="AX470" s="14" t="s">
        <v>68</v>
      </c>
      <c r="AY470" s="140" t="s">
        <v>168</v>
      </c>
    </row>
    <row r="471" spans="1:51" s="15" customFormat="1" ht="12">
      <c r="A471" s="316"/>
      <c r="B471" s="317"/>
      <c r="C471" s="316"/>
      <c r="D471" s="308" t="s">
        <v>179</v>
      </c>
      <c r="E471" s="318" t="s">
        <v>3</v>
      </c>
      <c r="F471" s="319" t="s">
        <v>186</v>
      </c>
      <c r="G471" s="316"/>
      <c r="H471" s="320">
        <v>35</v>
      </c>
      <c r="I471" s="269"/>
      <c r="J471" s="316"/>
      <c r="K471" s="316"/>
      <c r="L471" s="144"/>
      <c r="M471" s="146"/>
      <c r="N471" s="147"/>
      <c r="O471" s="147"/>
      <c r="P471" s="147"/>
      <c r="Q471" s="147"/>
      <c r="R471" s="147"/>
      <c r="S471" s="147"/>
      <c r="T471" s="148"/>
      <c r="AT471" s="145" t="s">
        <v>179</v>
      </c>
      <c r="AU471" s="145" t="s">
        <v>78</v>
      </c>
      <c r="AV471" s="15" t="s">
        <v>175</v>
      </c>
      <c r="AW471" s="15" t="s">
        <v>30</v>
      </c>
      <c r="AX471" s="15" t="s">
        <v>76</v>
      </c>
      <c r="AY471" s="145" t="s">
        <v>168</v>
      </c>
    </row>
    <row r="472" spans="1:65" s="2" customFormat="1" ht="16.5" customHeight="1">
      <c r="A472" s="273"/>
      <c r="B472" s="276"/>
      <c r="C472" s="298" t="s">
        <v>807</v>
      </c>
      <c r="D472" s="298" t="s">
        <v>170</v>
      </c>
      <c r="E472" s="299" t="s">
        <v>3796</v>
      </c>
      <c r="F472" s="300" t="s">
        <v>3797</v>
      </c>
      <c r="G472" s="301" t="s">
        <v>335</v>
      </c>
      <c r="H472" s="302">
        <v>21.8</v>
      </c>
      <c r="I472" s="266"/>
      <c r="J472" s="303">
        <f>ROUND(I472*H472,2)</f>
        <v>0</v>
      </c>
      <c r="K472" s="300" t="s">
        <v>174</v>
      </c>
      <c r="L472" s="32"/>
      <c r="M472" s="126" t="s">
        <v>3</v>
      </c>
      <c r="N472" s="127" t="s">
        <v>39</v>
      </c>
      <c r="O472" s="128">
        <v>0.287</v>
      </c>
      <c r="P472" s="128">
        <f>O472*H472</f>
        <v>6.2566</v>
      </c>
      <c r="Q472" s="128">
        <v>0</v>
      </c>
      <c r="R472" s="128">
        <f>Q472*H472</f>
        <v>0</v>
      </c>
      <c r="S472" s="128">
        <v>0.00925</v>
      </c>
      <c r="T472" s="129">
        <f>S472*H472</f>
        <v>0.20165</v>
      </c>
      <c r="U472" s="31"/>
      <c r="V472" s="31"/>
      <c r="W472" s="31"/>
      <c r="X472" s="31"/>
      <c r="Y472" s="31"/>
      <c r="Z472" s="31"/>
      <c r="AA472" s="31"/>
      <c r="AB472" s="31"/>
      <c r="AC472" s="31"/>
      <c r="AD472" s="31"/>
      <c r="AE472" s="31"/>
      <c r="AR472" s="130" t="s">
        <v>175</v>
      </c>
      <c r="AT472" s="130" t="s">
        <v>170</v>
      </c>
      <c r="AU472" s="130" t="s">
        <v>78</v>
      </c>
      <c r="AY472" s="19" t="s">
        <v>168</v>
      </c>
      <c r="BE472" s="131">
        <f>IF(N472="základní",J472,0)</f>
        <v>0</v>
      </c>
      <c r="BF472" s="131">
        <f>IF(N472="snížená",J472,0)</f>
        <v>0</v>
      </c>
      <c r="BG472" s="131">
        <f>IF(N472="zákl. přenesená",J472,0)</f>
        <v>0</v>
      </c>
      <c r="BH472" s="131">
        <f>IF(N472="sníž. přenesená",J472,0)</f>
        <v>0</v>
      </c>
      <c r="BI472" s="131">
        <f>IF(N472="nulová",J472,0)</f>
        <v>0</v>
      </c>
      <c r="BJ472" s="19" t="s">
        <v>76</v>
      </c>
      <c r="BK472" s="131">
        <f>ROUND(I472*H472,2)</f>
        <v>0</v>
      </c>
      <c r="BL472" s="19" t="s">
        <v>175</v>
      </c>
      <c r="BM472" s="130" t="s">
        <v>3798</v>
      </c>
    </row>
    <row r="473" spans="1:47" s="2" customFormat="1" ht="12">
      <c r="A473" s="273"/>
      <c r="B473" s="276"/>
      <c r="C473" s="273"/>
      <c r="D473" s="304" t="s">
        <v>177</v>
      </c>
      <c r="E473" s="273"/>
      <c r="F473" s="305" t="s">
        <v>3799</v>
      </c>
      <c r="G473" s="273"/>
      <c r="H473" s="273"/>
      <c r="I473" s="263"/>
      <c r="J473" s="273"/>
      <c r="K473" s="273"/>
      <c r="L473" s="32"/>
      <c r="M473" s="132"/>
      <c r="N473" s="133"/>
      <c r="O473" s="50"/>
      <c r="P473" s="50"/>
      <c r="Q473" s="50"/>
      <c r="R473" s="50"/>
      <c r="S473" s="50"/>
      <c r="T473" s="51"/>
      <c r="U473" s="31"/>
      <c r="V473" s="31"/>
      <c r="W473" s="31"/>
      <c r="X473" s="31"/>
      <c r="Y473" s="31"/>
      <c r="Z473" s="31"/>
      <c r="AA473" s="31"/>
      <c r="AB473" s="31"/>
      <c r="AC473" s="31"/>
      <c r="AD473" s="31"/>
      <c r="AE473" s="31"/>
      <c r="AT473" s="19" t="s">
        <v>177</v>
      </c>
      <c r="AU473" s="19" t="s">
        <v>78</v>
      </c>
    </row>
    <row r="474" spans="1:51" s="13" customFormat="1" ht="12">
      <c r="A474" s="306"/>
      <c r="B474" s="307"/>
      <c r="C474" s="306"/>
      <c r="D474" s="308" t="s">
        <v>179</v>
      </c>
      <c r="E474" s="309" t="s">
        <v>3</v>
      </c>
      <c r="F474" s="310" t="s">
        <v>3751</v>
      </c>
      <c r="G474" s="306"/>
      <c r="H474" s="309" t="s">
        <v>3</v>
      </c>
      <c r="I474" s="267"/>
      <c r="J474" s="306"/>
      <c r="K474" s="306"/>
      <c r="L474" s="134"/>
      <c r="M474" s="136"/>
      <c r="N474" s="137"/>
      <c r="O474" s="137"/>
      <c r="P474" s="137"/>
      <c r="Q474" s="137"/>
      <c r="R474" s="137"/>
      <c r="S474" s="137"/>
      <c r="T474" s="138"/>
      <c r="AT474" s="135" t="s">
        <v>179</v>
      </c>
      <c r="AU474" s="135" t="s">
        <v>78</v>
      </c>
      <c r="AV474" s="13" t="s">
        <v>76</v>
      </c>
      <c r="AW474" s="13" t="s">
        <v>30</v>
      </c>
      <c r="AX474" s="13" t="s">
        <v>68</v>
      </c>
      <c r="AY474" s="135" t="s">
        <v>168</v>
      </c>
    </row>
    <row r="475" spans="1:51" s="14" customFormat="1" ht="12">
      <c r="A475" s="311"/>
      <c r="B475" s="312"/>
      <c r="C475" s="311"/>
      <c r="D475" s="308" t="s">
        <v>179</v>
      </c>
      <c r="E475" s="313" t="s">
        <v>3</v>
      </c>
      <c r="F475" s="314" t="s">
        <v>3800</v>
      </c>
      <c r="G475" s="311"/>
      <c r="H475" s="315">
        <v>21.8</v>
      </c>
      <c r="I475" s="268"/>
      <c r="J475" s="311"/>
      <c r="K475" s="311"/>
      <c r="L475" s="139"/>
      <c r="M475" s="141"/>
      <c r="N475" s="142"/>
      <c r="O475" s="142"/>
      <c r="P475" s="142"/>
      <c r="Q475" s="142"/>
      <c r="R475" s="142"/>
      <c r="S475" s="142"/>
      <c r="T475" s="143"/>
      <c r="AT475" s="140" t="s">
        <v>179</v>
      </c>
      <c r="AU475" s="140" t="s">
        <v>78</v>
      </c>
      <c r="AV475" s="14" t="s">
        <v>78</v>
      </c>
      <c r="AW475" s="14" t="s">
        <v>30</v>
      </c>
      <c r="AX475" s="14" t="s">
        <v>76</v>
      </c>
      <c r="AY475" s="140" t="s">
        <v>168</v>
      </c>
    </row>
    <row r="476" spans="1:65" s="2" customFormat="1" ht="16.5" customHeight="1">
      <c r="A476" s="273"/>
      <c r="B476" s="276"/>
      <c r="C476" s="298" t="s">
        <v>814</v>
      </c>
      <c r="D476" s="298" t="s">
        <v>170</v>
      </c>
      <c r="E476" s="299" t="s">
        <v>3801</v>
      </c>
      <c r="F476" s="300" t="s">
        <v>3802</v>
      </c>
      <c r="G476" s="301" t="s">
        <v>326</v>
      </c>
      <c r="H476" s="302">
        <v>2</v>
      </c>
      <c r="I476" s="266"/>
      <c r="J476" s="303">
        <f>ROUND(I476*H476,2)</f>
        <v>0</v>
      </c>
      <c r="K476" s="300" t="s">
        <v>174</v>
      </c>
      <c r="L476" s="32"/>
      <c r="M476" s="126" t="s">
        <v>3</v>
      </c>
      <c r="N476" s="127" t="s">
        <v>39</v>
      </c>
      <c r="O476" s="128">
        <v>0.602</v>
      </c>
      <c r="P476" s="128">
        <f>O476*H476</f>
        <v>1.204</v>
      </c>
      <c r="Q476" s="128">
        <v>0</v>
      </c>
      <c r="R476" s="128">
        <f>Q476*H476</f>
        <v>0</v>
      </c>
      <c r="S476" s="128">
        <v>0.192</v>
      </c>
      <c r="T476" s="129">
        <f>S476*H476</f>
        <v>0.384</v>
      </c>
      <c r="U476" s="31"/>
      <c r="V476" s="31"/>
      <c r="W476" s="31"/>
      <c r="X476" s="31"/>
      <c r="Y476" s="31"/>
      <c r="Z476" s="31"/>
      <c r="AA476" s="31"/>
      <c r="AB476" s="31"/>
      <c r="AC476" s="31"/>
      <c r="AD476" s="31"/>
      <c r="AE476" s="31"/>
      <c r="AR476" s="130" t="s">
        <v>175</v>
      </c>
      <c r="AT476" s="130" t="s">
        <v>170</v>
      </c>
      <c r="AU476" s="130" t="s">
        <v>78</v>
      </c>
      <c r="AY476" s="19" t="s">
        <v>168</v>
      </c>
      <c r="BE476" s="131">
        <f>IF(N476="základní",J476,0)</f>
        <v>0</v>
      </c>
      <c r="BF476" s="131">
        <f>IF(N476="snížená",J476,0)</f>
        <v>0</v>
      </c>
      <c r="BG476" s="131">
        <f>IF(N476="zákl. přenesená",J476,0)</f>
        <v>0</v>
      </c>
      <c r="BH476" s="131">
        <f>IF(N476="sníž. přenesená",J476,0)</f>
        <v>0</v>
      </c>
      <c r="BI476" s="131">
        <f>IF(N476="nulová",J476,0)</f>
        <v>0</v>
      </c>
      <c r="BJ476" s="19" t="s">
        <v>76</v>
      </c>
      <c r="BK476" s="131">
        <f>ROUND(I476*H476,2)</f>
        <v>0</v>
      </c>
      <c r="BL476" s="19" t="s">
        <v>175</v>
      </c>
      <c r="BM476" s="130" t="s">
        <v>3803</v>
      </c>
    </row>
    <row r="477" spans="1:47" s="2" customFormat="1" ht="12">
      <c r="A477" s="273"/>
      <c r="B477" s="276"/>
      <c r="C477" s="273"/>
      <c r="D477" s="304" t="s">
        <v>177</v>
      </c>
      <c r="E477" s="273"/>
      <c r="F477" s="305" t="s">
        <v>3804</v>
      </c>
      <c r="G477" s="273"/>
      <c r="H477" s="273"/>
      <c r="I477" s="263"/>
      <c r="J477" s="273"/>
      <c r="K477" s="273"/>
      <c r="L477" s="32"/>
      <c r="M477" s="132"/>
      <c r="N477" s="133"/>
      <c r="O477" s="50"/>
      <c r="P477" s="50"/>
      <c r="Q477" s="50"/>
      <c r="R477" s="50"/>
      <c r="S477" s="50"/>
      <c r="T477" s="51"/>
      <c r="U477" s="31"/>
      <c r="V477" s="31"/>
      <c r="W477" s="31"/>
      <c r="X477" s="31"/>
      <c r="Y477" s="31"/>
      <c r="Z477" s="31"/>
      <c r="AA477" s="31"/>
      <c r="AB477" s="31"/>
      <c r="AC477" s="31"/>
      <c r="AD477" s="31"/>
      <c r="AE477" s="31"/>
      <c r="AT477" s="19" t="s">
        <v>177</v>
      </c>
      <c r="AU477" s="19" t="s">
        <v>78</v>
      </c>
    </row>
    <row r="478" spans="1:51" s="13" customFormat="1" ht="12">
      <c r="A478" s="306"/>
      <c r="B478" s="307"/>
      <c r="C478" s="306"/>
      <c r="D478" s="308" t="s">
        <v>179</v>
      </c>
      <c r="E478" s="309" t="s">
        <v>3</v>
      </c>
      <c r="F478" s="310" t="s">
        <v>3751</v>
      </c>
      <c r="G478" s="306"/>
      <c r="H478" s="309" t="s">
        <v>3</v>
      </c>
      <c r="I478" s="267"/>
      <c r="J478" s="306"/>
      <c r="K478" s="306"/>
      <c r="L478" s="134"/>
      <c r="M478" s="136"/>
      <c r="N478" s="137"/>
      <c r="O478" s="137"/>
      <c r="P478" s="137"/>
      <c r="Q478" s="137"/>
      <c r="R478" s="137"/>
      <c r="S478" s="137"/>
      <c r="T478" s="138"/>
      <c r="AT478" s="135" t="s">
        <v>179</v>
      </c>
      <c r="AU478" s="135" t="s">
        <v>78</v>
      </c>
      <c r="AV478" s="13" t="s">
        <v>76</v>
      </c>
      <c r="AW478" s="13" t="s">
        <v>30</v>
      </c>
      <c r="AX478" s="13" t="s">
        <v>68</v>
      </c>
      <c r="AY478" s="135" t="s">
        <v>168</v>
      </c>
    </row>
    <row r="479" spans="1:51" s="14" customFormat="1" ht="12">
      <c r="A479" s="311"/>
      <c r="B479" s="312"/>
      <c r="C479" s="311"/>
      <c r="D479" s="308" t="s">
        <v>179</v>
      </c>
      <c r="E479" s="313" t="s">
        <v>3</v>
      </c>
      <c r="F479" s="314" t="s">
        <v>76</v>
      </c>
      <c r="G479" s="311"/>
      <c r="H479" s="315">
        <v>1</v>
      </c>
      <c r="I479" s="268"/>
      <c r="J479" s="311"/>
      <c r="K479" s="311"/>
      <c r="L479" s="139"/>
      <c r="M479" s="141"/>
      <c r="N479" s="142"/>
      <c r="O479" s="142"/>
      <c r="P479" s="142"/>
      <c r="Q479" s="142"/>
      <c r="R479" s="142"/>
      <c r="S479" s="142"/>
      <c r="T479" s="143"/>
      <c r="AT479" s="140" t="s">
        <v>179</v>
      </c>
      <c r="AU479" s="140" t="s">
        <v>78</v>
      </c>
      <c r="AV479" s="14" t="s">
        <v>78</v>
      </c>
      <c r="AW479" s="14" t="s">
        <v>30</v>
      </c>
      <c r="AX479" s="14" t="s">
        <v>68</v>
      </c>
      <c r="AY479" s="140" t="s">
        <v>168</v>
      </c>
    </row>
    <row r="480" spans="1:51" s="13" customFormat="1" ht="12">
      <c r="A480" s="306"/>
      <c r="B480" s="307"/>
      <c r="C480" s="306"/>
      <c r="D480" s="308" t="s">
        <v>179</v>
      </c>
      <c r="E480" s="309" t="s">
        <v>3</v>
      </c>
      <c r="F480" s="310" t="s">
        <v>3785</v>
      </c>
      <c r="G480" s="306"/>
      <c r="H480" s="309" t="s">
        <v>3</v>
      </c>
      <c r="I480" s="267"/>
      <c r="J480" s="306"/>
      <c r="K480" s="306"/>
      <c r="L480" s="134"/>
      <c r="M480" s="136"/>
      <c r="N480" s="137"/>
      <c r="O480" s="137"/>
      <c r="P480" s="137"/>
      <c r="Q480" s="137"/>
      <c r="R480" s="137"/>
      <c r="S480" s="137"/>
      <c r="T480" s="138"/>
      <c r="AT480" s="135" t="s">
        <v>179</v>
      </c>
      <c r="AU480" s="135" t="s">
        <v>78</v>
      </c>
      <c r="AV480" s="13" t="s">
        <v>76</v>
      </c>
      <c r="AW480" s="13" t="s">
        <v>30</v>
      </c>
      <c r="AX480" s="13" t="s">
        <v>68</v>
      </c>
      <c r="AY480" s="135" t="s">
        <v>168</v>
      </c>
    </row>
    <row r="481" spans="1:51" s="14" customFormat="1" ht="12">
      <c r="A481" s="311"/>
      <c r="B481" s="312"/>
      <c r="C481" s="311"/>
      <c r="D481" s="308" t="s">
        <v>179</v>
      </c>
      <c r="E481" s="313" t="s">
        <v>3</v>
      </c>
      <c r="F481" s="314" t="s">
        <v>76</v>
      </c>
      <c r="G481" s="311"/>
      <c r="H481" s="315">
        <v>1</v>
      </c>
      <c r="I481" s="268"/>
      <c r="J481" s="311"/>
      <c r="K481" s="311"/>
      <c r="L481" s="139"/>
      <c r="M481" s="141"/>
      <c r="N481" s="142"/>
      <c r="O481" s="142"/>
      <c r="P481" s="142"/>
      <c r="Q481" s="142"/>
      <c r="R481" s="142"/>
      <c r="S481" s="142"/>
      <c r="T481" s="143"/>
      <c r="AT481" s="140" t="s">
        <v>179</v>
      </c>
      <c r="AU481" s="140" t="s">
        <v>78</v>
      </c>
      <c r="AV481" s="14" t="s">
        <v>78</v>
      </c>
      <c r="AW481" s="14" t="s">
        <v>30</v>
      </c>
      <c r="AX481" s="14" t="s">
        <v>68</v>
      </c>
      <c r="AY481" s="140" t="s">
        <v>168</v>
      </c>
    </row>
    <row r="482" spans="1:51" s="15" customFormat="1" ht="12">
      <c r="A482" s="316"/>
      <c r="B482" s="317"/>
      <c r="C482" s="316"/>
      <c r="D482" s="308" t="s">
        <v>179</v>
      </c>
      <c r="E482" s="318" t="s">
        <v>3</v>
      </c>
      <c r="F482" s="319" t="s">
        <v>186</v>
      </c>
      <c r="G482" s="316"/>
      <c r="H482" s="320">
        <v>2</v>
      </c>
      <c r="I482" s="269"/>
      <c r="J482" s="316"/>
      <c r="K482" s="316"/>
      <c r="L482" s="144"/>
      <c r="M482" s="146"/>
      <c r="N482" s="147"/>
      <c r="O482" s="147"/>
      <c r="P482" s="147"/>
      <c r="Q482" s="147"/>
      <c r="R482" s="147"/>
      <c r="S482" s="147"/>
      <c r="T482" s="148"/>
      <c r="AT482" s="145" t="s">
        <v>179</v>
      </c>
      <c r="AU482" s="145" t="s">
        <v>78</v>
      </c>
      <c r="AV482" s="15" t="s">
        <v>175</v>
      </c>
      <c r="AW482" s="15" t="s">
        <v>30</v>
      </c>
      <c r="AX482" s="15" t="s">
        <v>76</v>
      </c>
      <c r="AY482" s="145" t="s">
        <v>168</v>
      </c>
    </row>
    <row r="483" spans="1:65" s="2" customFormat="1" ht="16.5" customHeight="1">
      <c r="A483" s="273"/>
      <c r="B483" s="276"/>
      <c r="C483" s="298" t="s">
        <v>821</v>
      </c>
      <c r="D483" s="298" t="s">
        <v>170</v>
      </c>
      <c r="E483" s="299" t="s">
        <v>3805</v>
      </c>
      <c r="F483" s="300" t="s">
        <v>3806</v>
      </c>
      <c r="G483" s="301" t="s">
        <v>326</v>
      </c>
      <c r="H483" s="302">
        <v>1</v>
      </c>
      <c r="I483" s="266"/>
      <c r="J483" s="303">
        <f>ROUND(I483*H483,2)</f>
        <v>0</v>
      </c>
      <c r="K483" s="300" t="s">
        <v>174</v>
      </c>
      <c r="L483" s="32"/>
      <c r="M483" s="126" t="s">
        <v>3</v>
      </c>
      <c r="N483" s="127" t="s">
        <v>39</v>
      </c>
      <c r="O483" s="128">
        <v>0.714</v>
      </c>
      <c r="P483" s="128">
        <f>O483*H483</f>
        <v>0.714</v>
      </c>
      <c r="Q483" s="128">
        <v>0</v>
      </c>
      <c r="R483" s="128">
        <f>Q483*H483</f>
        <v>0</v>
      </c>
      <c r="S483" s="128">
        <v>0.21</v>
      </c>
      <c r="T483" s="129">
        <f>S483*H483</f>
        <v>0.21</v>
      </c>
      <c r="U483" s="31"/>
      <c r="V483" s="31"/>
      <c r="W483" s="31"/>
      <c r="X483" s="31"/>
      <c r="Y483" s="31"/>
      <c r="Z483" s="31"/>
      <c r="AA483" s="31"/>
      <c r="AB483" s="31"/>
      <c r="AC483" s="31"/>
      <c r="AD483" s="31"/>
      <c r="AE483" s="31"/>
      <c r="AR483" s="130" t="s">
        <v>175</v>
      </c>
      <c r="AT483" s="130" t="s">
        <v>170</v>
      </c>
      <c r="AU483" s="130" t="s">
        <v>78</v>
      </c>
      <c r="AY483" s="19" t="s">
        <v>168</v>
      </c>
      <c r="BE483" s="131">
        <f>IF(N483="základní",J483,0)</f>
        <v>0</v>
      </c>
      <c r="BF483" s="131">
        <f>IF(N483="snížená",J483,0)</f>
        <v>0</v>
      </c>
      <c r="BG483" s="131">
        <f>IF(N483="zákl. přenesená",J483,0)</f>
        <v>0</v>
      </c>
      <c r="BH483" s="131">
        <f>IF(N483="sníž. přenesená",J483,0)</f>
        <v>0</v>
      </c>
      <c r="BI483" s="131">
        <f>IF(N483="nulová",J483,0)</f>
        <v>0</v>
      </c>
      <c r="BJ483" s="19" t="s">
        <v>76</v>
      </c>
      <c r="BK483" s="131">
        <f>ROUND(I483*H483,2)</f>
        <v>0</v>
      </c>
      <c r="BL483" s="19" t="s">
        <v>175</v>
      </c>
      <c r="BM483" s="130" t="s">
        <v>3807</v>
      </c>
    </row>
    <row r="484" spans="1:47" s="2" customFormat="1" ht="12">
      <c r="A484" s="273"/>
      <c r="B484" s="276"/>
      <c r="C484" s="273"/>
      <c r="D484" s="304" t="s">
        <v>177</v>
      </c>
      <c r="E484" s="273"/>
      <c r="F484" s="305" t="s">
        <v>3808</v>
      </c>
      <c r="G484" s="273"/>
      <c r="H484" s="273"/>
      <c r="I484" s="263"/>
      <c r="J484" s="273"/>
      <c r="K484" s="273"/>
      <c r="L484" s="32"/>
      <c r="M484" s="132"/>
      <c r="N484" s="133"/>
      <c r="O484" s="50"/>
      <c r="P484" s="50"/>
      <c r="Q484" s="50"/>
      <c r="R484" s="50"/>
      <c r="S484" s="50"/>
      <c r="T484" s="51"/>
      <c r="U484" s="31"/>
      <c r="V484" s="31"/>
      <c r="W484" s="31"/>
      <c r="X484" s="31"/>
      <c r="Y484" s="31"/>
      <c r="Z484" s="31"/>
      <c r="AA484" s="31"/>
      <c r="AB484" s="31"/>
      <c r="AC484" s="31"/>
      <c r="AD484" s="31"/>
      <c r="AE484" s="31"/>
      <c r="AT484" s="19" t="s">
        <v>177</v>
      </c>
      <c r="AU484" s="19" t="s">
        <v>78</v>
      </c>
    </row>
    <row r="485" spans="1:51" s="13" customFormat="1" ht="12">
      <c r="A485" s="306"/>
      <c r="B485" s="307"/>
      <c r="C485" s="306"/>
      <c r="D485" s="308" t="s">
        <v>179</v>
      </c>
      <c r="E485" s="309" t="s">
        <v>3</v>
      </c>
      <c r="F485" s="310" t="s">
        <v>3785</v>
      </c>
      <c r="G485" s="306"/>
      <c r="H485" s="309" t="s">
        <v>3</v>
      </c>
      <c r="I485" s="267"/>
      <c r="J485" s="306"/>
      <c r="K485" s="306"/>
      <c r="L485" s="134"/>
      <c r="M485" s="136"/>
      <c r="N485" s="137"/>
      <c r="O485" s="137"/>
      <c r="P485" s="137"/>
      <c r="Q485" s="137"/>
      <c r="R485" s="137"/>
      <c r="S485" s="137"/>
      <c r="T485" s="138"/>
      <c r="AT485" s="135" t="s">
        <v>179</v>
      </c>
      <c r="AU485" s="135" t="s">
        <v>78</v>
      </c>
      <c r="AV485" s="13" t="s">
        <v>76</v>
      </c>
      <c r="AW485" s="13" t="s">
        <v>30</v>
      </c>
      <c r="AX485" s="13" t="s">
        <v>68</v>
      </c>
      <c r="AY485" s="135" t="s">
        <v>168</v>
      </c>
    </row>
    <row r="486" spans="1:51" s="14" customFormat="1" ht="12">
      <c r="A486" s="311"/>
      <c r="B486" s="312"/>
      <c r="C486" s="311"/>
      <c r="D486" s="308" t="s">
        <v>179</v>
      </c>
      <c r="E486" s="313" t="s">
        <v>3</v>
      </c>
      <c r="F486" s="314" t="s">
        <v>76</v>
      </c>
      <c r="G486" s="311"/>
      <c r="H486" s="315">
        <v>1</v>
      </c>
      <c r="I486" s="268"/>
      <c r="J486" s="311"/>
      <c r="K486" s="311"/>
      <c r="L486" s="139"/>
      <c r="M486" s="141"/>
      <c r="N486" s="142"/>
      <c r="O486" s="142"/>
      <c r="P486" s="142"/>
      <c r="Q486" s="142"/>
      <c r="R486" s="142"/>
      <c r="S486" s="142"/>
      <c r="T486" s="143"/>
      <c r="AT486" s="140" t="s">
        <v>179</v>
      </c>
      <c r="AU486" s="140" t="s">
        <v>78</v>
      </c>
      <c r="AV486" s="14" t="s">
        <v>78</v>
      </c>
      <c r="AW486" s="14" t="s">
        <v>30</v>
      </c>
      <c r="AX486" s="14" t="s">
        <v>76</v>
      </c>
      <c r="AY486" s="140" t="s">
        <v>168</v>
      </c>
    </row>
    <row r="487" spans="1:65" s="2" customFormat="1" ht="16.5" customHeight="1">
      <c r="A487" s="273"/>
      <c r="B487" s="276"/>
      <c r="C487" s="298" t="s">
        <v>829</v>
      </c>
      <c r="D487" s="298" t="s">
        <v>170</v>
      </c>
      <c r="E487" s="299" t="s">
        <v>3809</v>
      </c>
      <c r="F487" s="300" t="s">
        <v>3810</v>
      </c>
      <c r="G487" s="301" t="s">
        <v>326</v>
      </c>
      <c r="H487" s="302">
        <v>1</v>
      </c>
      <c r="I487" s="266"/>
      <c r="J487" s="303">
        <f>ROUND(I487*H487,2)</f>
        <v>0</v>
      </c>
      <c r="K487" s="300" t="s">
        <v>3</v>
      </c>
      <c r="L487" s="32"/>
      <c r="M487" s="126" t="s">
        <v>3</v>
      </c>
      <c r="N487" s="127" t="s">
        <v>39</v>
      </c>
      <c r="O487" s="128">
        <v>1.181</v>
      </c>
      <c r="P487" s="128">
        <f>O487*H487</f>
        <v>1.181</v>
      </c>
      <c r="Q487" s="128">
        <v>0</v>
      </c>
      <c r="R487" s="128">
        <f>Q487*H487</f>
        <v>0</v>
      </c>
      <c r="S487" s="128">
        <v>0</v>
      </c>
      <c r="T487" s="129">
        <f>S487*H487</f>
        <v>0</v>
      </c>
      <c r="U487" s="31"/>
      <c r="V487" s="31"/>
      <c r="W487" s="31"/>
      <c r="X487" s="31"/>
      <c r="Y487" s="31"/>
      <c r="Z487" s="31"/>
      <c r="AA487" s="31"/>
      <c r="AB487" s="31"/>
      <c r="AC487" s="31"/>
      <c r="AD487" s="31"/>
      <c r="AE487" s="31"/>
      <c r="AR487" s="130" t="s">
        <v>175</v>
      </c>
      <c r="AT487" s="130" t="s">
        <v>170</v>
      </c>
      <c r="AU487" s="130" t="s">
        <v>78</v>
      </c>
      <c r="AY487" s="19" t="s">
        <v>168</v>
      </c>
      <c r="BE487" s="131">
        <f>IF(N487="základní",J487,0)</f>
        <v>0</v>
      </c>
      <c r="BF487" s="131">
        <f>IF(N487="snížená",J487,0)</f>
        <v>0</v>
      </c>
      <c r="BG487" s="131">
        <f>IF(N487="zákl. přenesená",J487,0)</f>
        <v>0</v>
      </c>
      <c r="BH487" s="131">
        <f>IF(N487="sníž. přenesená",J487,0)</f>
        <v>0</v>
      </c>
      <c r="BI487" s="131">
        <f>IF(N487="nulová",J487,0)</f>
        <v>0</v>
      </c>
      <c r="BJ487" s="19" t="s">
        <v>76</v>
      </c>
      <c r="BK487" s="131">
        <f>ROUND(I487*H487,2)</f>
        <v>0</v>
      </c>
      <c r="BL487" s="19" t="s">
        <v>175</v>
      </c>
      <c r="BM487" s="130" t="s">
        <v>3811</v>
      </c>
    </row>
    <row r="488" spans="1:65" s="2" customFormat="1" ht="37.9" customHeight="1">
      <c r="A488" s="273"/>
      <c r="B488" s="276"/>
      <c r="C488" s="298" t="s">
        <v>859</v>
      </c>
      <c r="D488" s="298" t="s">
        <v>170</v>
      </c>
      <c r="E488" s="299" t="s">
        <v>3812</v>
      </c>
      <c r="F488" s="300" t="s">
        <v>3813</v>
      </c>
      <c r="G488" s="301" t="s">
        <v>263</v>
      </c>
      <c r="H488" s="302">
        <v>7</v>
      </c>
      <c r="I488" s="266"/>
      <c r="J488" s="303">
        <f>ROUND(I488*H488,2)</f>
        <v>0</v>
      </c>
      <c r="K488" s="300" t="s">
        <v>174</v>
      </c>
      <c r="L488" s="32"/>
      <c r="M488" s="126" t="s">
        <v>3</v>
      </c>
      <c r="N488" s="127" t="s">
        <v>39</v>
      </c>
      <c r="O488" s="128">
        <v>0.115</v>
      </c>
      <c r="P488" s="128">
        <f>O488*H488</f>
        <v>0.805</v>
      </c>
      <c r="Q488" s="128">
        <v>0</v>
      </c>
      <c r="R488" s="128">
        <f>Q488*H488</f>
        <v>0</v>
      </c>
      <c r="S488" s="128">
        <v>0</v>
      </c>
      <c r="T488" s="129">
        <f>S488*H488</f>
        <v>0</v>
      </c>
      <c r="U488" s="31"/>
      <c r="V488" s="31"/>
      <c r="W488" s="31"/>
      <c r="X488" s="31"/>
      <c r="Y488" s="31"/>
      <c r="Z488" s="31"/>
      <c r="AA488" s="31"/>
      <c r="AB488" s="31"/>
      <c r="AC488" s="31"/>
      <c r="AD488" s="31"/>
      <c r="AE488" s="31"/>
      <c r="AR488" s="130" t="s">
        <v>175</v>
      </c>
      <c r="AT488" s="130" t="s">
        <v>170</v>
      </c>
      <c r="AU488" s="130" t="s">
        <v>78</v>
      </c>
      <c r="AY488" s="19" t="s">
        <v>168</v>
      </c>
      <c r="BE488" s="131">
        <f>IF(N488="základní",J488,0)</f>
        <v>0</v>
      </c>
      <c r="BF488" s="131">
        <f>IF(N488="snížená",J488,0)</f>
        <v>0</v>
      </c>
      <c r="BG488" s="131">
        <f>IF(N488="zákl. přenesená",J488,0)</f>
        <v>0</v>
      </c>
      <c r="BH488" s="131">
        <f>IF(N488="sníž. přenesená",J488,0)</f>
        <v>0</v>
      </c>
      <c r="BI488" s="131">
        <f>IF(N488="nulová",J488,0)</f>
        <v>0</v>
      </c>
      <c r="BJ488" s="19" t="s">
        <v>76</v>
      </c>
      <c r="BK488" s="131">
        <f>ROUND(I488*H488,2)</f>
        <v>0</v>
      </c>
      <c r="BL488" s="19" t="s">
        <v>175</v>
      </c>
      <c r="BM488" s="130" t="s">
        <v>3814</v>
      </c>
    </row>
    <row r="489" spans="1:47" s="2" customFormat="1" ht="12">
      <c r="A489" s="273"/>
      <c r="B489" s="276"/>
      <c r="C489" s="273"/>
      <c r="D489" s="304" t="s">
        <v>177</v>
      </c>
      <c r="E489" s="273"/>
      <c r="F489" s="305" t="s">
        <v>3815</v>
      </c>
      <c r="G489" s="273"/>
      <c r="H489" s="273"/>
      <c r="I489" s="263"/>
      <c r="J489" s="273"/>
      <c r="K489" s="273"/>
      <c r="L489" s="32"/>
      <c r="M489" s="132"/>
      <c r="N489" s="133"/>
      <c r="O489" s="50"/>
      <c r="P489" s="50"/>
      <c r="Q489" s="50"/>
      <c r="R489" s="50"/>
      <c r="S489" s="50"/>
      <c r="T489" s="51"/>
      <c r="U489" s="31"/>
      <c r="V489" s="31"/>
      <c r="W489" s="31"/>
      <c r="X489" s="31"/>
      <c r="Y489" s="31"/>
      <c r="Z489" s="31"/>
      <c r="AA489" s="31"/>
      <c r="AB489" s="31"/>
      <c r="AC489" s="31"/>
      <c r="AD489" s="31"/>
      <c r="AE489" s="31"/>
      <c r="AT489" s="19" t="s">
        <v>177</v>
      </c>
      <c r="AU489" s="19" t="s">
        <v>78</v>
      </c>
    </row>
    <row r="490" spans="1:51" s="13" customFormat="1" ht="12">
      <c r="A490" s="306"/>
      <c r="B490" s="307"/>
      <c r="C490" s="306"/>
      <c r="D490" s="308" t="s">
        <v>179</v>
      </c>
      <c r="E490" s="309" t="s">
        <v>3</v>
      </c>
      <c r="F490" s="310" t="s">
        <v>3816</v>
      </c>
      <c r="G490" s="306"/>
      <c r="H490" s="309" t="s">
        <v>3</v>
      </c>
      <c r="I490" s="267"/>
      <c r="J490" s="306"/>
      <c r="K490" s="306"/>
      <c r="L490" s="134"/>
      <c r="M490" s="136"/>
      <c r="N490" s="137"/>
      <c r="O490" s="137"/>
      <c r="P490" s="137"/>
      <c r="Q490" s="137"/>
      <c r="R490" s="137"/>
      <c r="S490" s="137"/>
      <c r="T490" s="138"/>
      <c r="AT490" s="135" t="s">
        <v>179</v>
      </c>
      <c r="AU490" s="135" t="s">
        <v>78</v>
      </c>
      <c r="AV490" s="13" t="s">
        <v>76</v>
      </c>
      <c r="AW490" s="13" t="s">
        <v>30</v>
      </c>
      <c r="AX490" s="13" t="s">
        <v>68</v>
      </c>
      <c r="AY490" s="135" t="s">
        <v>168</v>
      </c>
    </row>
    <row r="491" spans="1:51" s="14" customFormat="1" ht="12">
      <c r="A491" s="311"/>
      <c r="B491" s="312"/>
      <c r="C491" s="311"/>
      <c r="D491" s="308" t="s">
        <v>179</v>
      </c>
      <c r="E491" s="313" t="s">
        <v>3</v>
      </c>
      <c r="F491" s="314" t="s">
        <v>445</v>
      </c>
      <c r="G491" s="311"/>
      <c r="H491" s="315">
        <v>7</v>
      </c>
      <c r="I491" s="268"/>
      <c r="J491" s="311"/>
      <c r="K491" s="311"/>
      <c r="L491" s="139"/>
      <c r="M491" s="141"/>
      <c r="N491" s="142"/>
      <c r="O491" s="142"/>
      <c r="P491" s="142"/>
      <c r="Q491" s="142"/>
      <c r="R491" s="142"/>
      <c r="S491" s="142"/>
      <c r="T491" s="143"/>
      <c r="AT491" s="140" t="s">
        <v>179</v>
      </c>
      <c r="AU491" s="140" t="s">
        <v>78</v>
      </c>
      <c r="AV491" s="14" t="s">
        <v>78</v>
      </c>
      <c r="AW491" s="14" t="s">
        <v>30</v>
      </c>
      <c r="AX491" s="14" t="s">
        <v>76</v>
      </c>
      <c r="AY491" s="140" t="s">
        <v>168</v>
      </c>
    </row>
    <row r="492" spans="1:65" s="2" customFormat="1" ht="33" customHeight="1">
      <c r="A492" s="273"/>
      <c r="B492" s="276"/>
      <c r="C492" s="298" t="s">
        <v>864</v>
      </c>
      <c r="D492" s="298" t="s">
        <v>170</v>
      </c>
      <c r="E492" s="299" t="s">
        <v>3817</v>
      </c>
      <c r="F492" s="300" t="s">
        <v>3818</v>
      </c>
      <c r="G492" s="301" t="s">
        <v>263</v>
      </c>
      <c r="H492" s="302">
        <v>327</v>
      </c>
      <c r="I492" s="266"/>
      <c r="J492" s="303">
        <f>ROUND(I492*H492,2)</f>
        <v>0</v>
      </c>
      <c r="K492" s="300" t="s">
        <v>174</v>
      </c>
      <c r="L492" s="32"/>
      <c r="M492" s="126" t="s">
        <v>3</v>
      </c>
      <c r="N492" s="127" t="s">
        <v>39</v>
      </c>
      <c r="O492" s="128">
        <v>0.22</v>
      </c>
      <c r="P492" s="128">
        <f>O492*H492</f>
        <v>71.94</v>
      </c>
      <c r="Q492" s="128">
        <v>0</v>
      </c>
      <c r="R492" s="128">
        <f>Q492*H492</f>
        <v>0</v>
      </c>
      <c r="S492" s="128">
        <v>0</v>
      </c>
      <c r="T492" s="129">
        <f>S492*H492</f>
        <v>0</v>
      </c>
      <c r="U492" s="31"/>
      <c r="V492" s="31"/>
      <c r="W492" s="31"/>
      <c r="X492" s="31"/>
      <c r="Y492" s="31"/>
      <c r="Z492" s="31"/>
      <c r="AA492" s="31"/>
      <c r="AB492" s="31"/>
      <c r="AC492" s="31"/>
      <c r="AD492" s="31"/>
      <c r="AE492" s="31"/>
      <c r="AR492" s="130" t="s">
        <v>175</v>
      </c>
      <c r="AT492" s="130" t="s">
        <v>170</v>
      </c>
      <c r="AU492" s="130" t="s">
        <v>78</v>
      </c>
      <c r="AY492" s="19" t="s">
        <v>168</v>
      </c>
      <c r="BE492" s="131">
        <f>IF(N492="základní",J492,0)</f>
        <v>0</v>
      </c>
      <c r="BF492" s="131">
        <f>IF(N492="snížená",J492,0)</f>
        <v>0</v>
      </c>
      <c r="BG492" s="131">
        <f>IF(N492="zákl. přenesená",J492,0)</f>
        <v>0</v>
      </c>
      <c r="BH492" s="131">
        <f>IF(N492="sníž. přenesená",J492,0)</f>
        <v>0</v>
      </c>
      <c r="BI492" s="131">
        <f>IF(N492="nulová",J492,0)</f>
        <v>0</v>
      </c>
      <c r="BJ492" s="19" t="s">
        <v>76</v>
      </c>
      <c r="BK492" s="131">
        <f>ROUND(I492*H492,2)</f>
        <v>0</v>
      </c>
      <c r="BL492" s="19" t="s">
        <v>175</v>
      </c>
      <c r="BM492" s="130" t="s">
        <v>3819</v>
      </c>
    </row>
    <row r="493" spans="1:47" s="2" customFormat="1" ht="12">
      <c r="A493" s="273"/>
      <c r="B493" s="276"/>
      <c r="C493" s="273"/>
      <c r="D493" s="304" t="s">
        <v>177</v>
      </c>
      <c r="E493" s="273"/>
      <c r="F493" s="305" t="s">
        <v>3820</v>
      </c>
      <c r="G493" s="273"/>
      <c r="H493" s="273"/>
      <c r="I493" s="263"/>
      <c r="J493" s="273"/>
      <c r="K493" s="273"/>
      <c r="L493" s="32"/>
      <c r="M493" s="132"/>
      <c r="N493" s="133"/>
      <c r="O493" s="50"/>
      <c r="P493" s="50"/>
      <c r="Q493" s="50"/>
      <c r="R493" s="50"/>
      <c r="S493" s="50"/>
      <c r="T493" s="51"/>
      <c r="U493" s="31"/>
      <c r="V493" s="31"/>
      <c r="W493" s="31"/>
      <c r="X493" s="31"/>
      <c r="Y493" s="31"/>
      <c r="Z493" s="31"/>
      <c r="AA493" s="31"/>
      <c r="AB493" s="31"/>
      <c r="AC493" s="31"/>
      <c r="AD493" s="31"/>
      <c r="AE493" s="31"/>
      <c r="AT493" s="19" t="s">
        <v>177</v>
      </c>
      <c r="AU493" s="19" t="s">
        <v>78</v>
      </c>
    </row>
    <row r="494" spans="1:51" s="13" customFormat="1" ht="12">
      <c r="A494" s="306"/>
      <c r="B494" s="307"/>
      <c r="C494" s="306"/>
      <c r="D494" s="308" t="s">
        <v>179</v>
      </c>
      <c r="E494" s="309" t="s">
        <v>3</v>
      </c>
      <c r="F494" s="310" t="s">
        <v>3821</v>
      </c>
      <c r="G494" s="306"/>
      <c r="H494" s="309" t="s">
        <v>3</v>
      </c>
      <c r="I494" s="267"/>
      <c r="J494" s="306"/>
      <c r="K494" s="306"/>
      <c r="L494" s="134"/>
      <c r="M494" s="136"/>
      <c r="N494" s="137"/>
      <c r="O494" s="137"/>
      <c r="P494" s="137"/>
      <c r="Q494" s="137"/>
      <c r="R494" s="137"/>
      <c r="S494" s="137"/>
      <c r="T494" s="138"/>
      <c r="AT494" s="135" t="s">
        <v>179</v>
      </c>
      <c r="AU494" s="135" t="s">
        <v>78</v>
      </c>
      <c r="AV494" s="13" t="s">
        <v>76</v>
      </c>
      <c r="AW494" s="13" t="s">
        <v>30</v>
      </c>
      <c r="AX494" s="13" t="s">
        <v>68</v>
      </c>
      <c r="AY494" s="135" t="s">
        <v>168</v>
      </c>
    </row>
    <row r="495" spans="1:51" s="14" customFormat="1" ht="12">
      <c r="A495" s="311"/>
      <c r="B495" s="312"/>
      <c r="C495" s="311"/>
      <c r="D495" s="308" t="s">
        <v>179</v>
      </c>
      <c r="E495" s="313" t="s">
        <v>3</v>
      </c>
      <c r="F495" s="314" t="s">
        <v>3822</v>
      </c>
      <c r="G495" s="311"/>
      <c r="H495" s="315">
        <v>122</v>
      </c>
      <c r="I495" s="268"/>
      <c r="J495" s="311"/>
      <c r="K495" s="311"/>
      <c r="L495" s="139"/>
      <c r="M495" s="141"/>
      <c r="N495" s="142"/>
      <c r="O495" s="142"/>
      <c r="P495" s="142"/>
      <c r="Q495" s="142"/>
      <c r="R495" s="142"/>
      <c r="S495" s="142"/>
      <c r="T495" s="143"/>
      <c r="AT495" s="140" t="s">
        <v>179</v>
      </c>
      <c r="AU495" s="140" t="s">
        <v>78</v>
      </c>
      <c r="AV495" s="14" t="s">
        <v>78</v>
      </c>
      <c r="AW495" s="14" t="s">
        <v>30</v>
      </c>
      <c r="AX495" s="14" t="s">
        <v>68</v>
      </c>
      <c r="AY495" s="140" t="s">
        <v>168</v>
      </c>
    </row>
    <row r="496" spans="1:51" s="14" customFormat="1" ht="12">
      <c r="A496" s="311"/>
      <c r="B496" s="312"/>
      <c r="C496" s="311"/>
      <c r="D496" s="308" t="s">
        <v>179</v>
      </c>
      <c r="E496" s="313" t="s">
        <v>3</v>
      </c>
      <c r="F496" s="314" t="s">
        <v>3823</v>
      </c>
      <c r="G496" s="311"/>
      <c r="H496" s="315">
        <v>205</v>
      </c>
      <c r="I496" s="268"/>
      <c r="J496" s="311"/>
      <c r="K496" s="311"/>
      <c r="L496" s="139"/>
      <c r="M496" s="141"/>
      <c r="N496" s="142"/>
      <c r="O496" s="142"/>
      <c r="P496" s="142"/>
      <c r="Q496" s="142"/>
      <c r="R496" s="142"/>
      <c r="S496" s="142"/>
      <c r="T496" s="143"/>
      <c r="AT496" s="140" t="s">
        <v>179</v>
      </c>
      <c r="AU496" s="140" t="s">
        <v>78</v>
      </c>
      <c r="AV496" s="14" t="s">
        <v>78</v>
      </c>
      <c r="AW496" s="14" t="s">
        <v>30</v>
      </c>
      <c r="AX496" s="14" t="s">
        <v>68</v>
      </c>
      <c r="AY496" s="140" t="s">
        <v>168</v>
      </c>
    </row>
    <row r="497" spans="1:51" s="15" customFormat="1" ht="12">
      <c r="A497" s="316"/>
      <c r="B497" s="317"/>
      <c r="C497" s="316"/>
      <c r="D497" s="308" t="s">
        <v>179</v>
      </c>
      <c r="E497" s="318" t="s">
        <v>3</v>
      </c>
      <c r="F497" s="319" t="s">
        <v>186</v>
      </c>
      <c r="G497" s="316"/>
      <c r="H497" s="320">
        <v>327</v>
      </c>
      <c r="I497" s="269"/>
      <c r="J497" s="316"/>
      <c r="K497" s="316"/>
      <c r="L497" s="144"/>
      <c r="M497" s="146"/>
      <c r="N497" s="147"/>
      <c r="O497" s="147"/>
      <c r="P497" s="147"/>
      <c r="Q497" s="147"/>
      <c r="R497" s="147"/>
      <c r="S497" s="147"/>
      <c r="T497" s="148"/>
      <c r="AT497" s="145" t="s">
        <v>179</v>
      </c>
      <c r="AU497" s="145" t="s">
        <v>78</v>
      </c>
      <c r="AV497" s="15" t="s">
        <v>175</v>
      </c>
      <c r="AW497" s="15" t="s">
        <v>30</v>
      </c>
      <c r="AX497" s="15" t="s">
        <v>76</v>
      </c>
      <c r="AY497" s="145" t="s">
        <v>168</v>
      </c>
    </row>
    <row r="498" spans="1:65" s="2" customFormat="1" ht="37.9" customHeight="1">
      <c r="A498" s="273"/>
      <c r="B498" s="276"/>
      <c r="C498" s="298" t="s">
        <v>873</v>
      </c>
      <c r="D498" s="298" t="s">
        <v>170</v>
      </c>
      <c r="E498" s="299" t="s">
        <v>3824</v>
      </c>
      <c r="F498" s="300" t="s">
        <v>3825</v>
      </c>
      <c r="G498" s="301" t="s">
        <v>263</v>
      </c>
      <c r="H498" s="302">
        <v>7</v>
      </c>
      <c r="I498" s="266"/>
      <c r="J498" s="303">
        <f>ROUND(I498*H498,2)</f>
        <v>0</v>
      </c>
      <c r="K498" s="300" t="s">
        <v>174</v>
      </c>
      <c r="L498" s="32"/>
      <c r="M498" s="126" t="s">
        <v>3</v>
      </c>
      <c r="N498" s="127" t="s">
        <v>39</v>
      </c>
      <c r="O498" s="128">
        <v>0.1</v>
      </c>
      <c r="P498" s="128">
        <f>O498*H498</f>
        <v>0.7000000000000001</v>
      </c>
      <c r="Q498" s="128">
        <v>0</v>
      </c>
      <c r="R498" s="128">
        <f>Q498*H498</f>
        <v>0</v>
      </c>
      <c r="S498" s="128">
        <v>0</v>
      </c>
      <c r="T498" s="129">
        <f>S498*H498</f>
        <v>0</v>
      </c>
      <c r="U498" s="31"/>
      <c r="V498" s="31"/>
      <c r="W498" s="31"/>
      <c r="X498" s="31"/>
      <c r="Y498" s="31"/>
      <c r="Z498" s="31"/>
      <c r="AA498" s="31"/>
      <c r="AB498" s="31"/>
      <c r="AC498" s="31"/>
      <c r="AD498" s="31"/>
      <c r="AE498" s="31"/>
      <c r="AR498" s="130" t="s">
        <v>175</v>
      </c>
      <c r="AT498" s="130" t="s">
        <v>170</v>
      </c>
      <c r="AU498" s="130" t="s">
        <v>78</v>
      </c>
      <c r="AY498" s="19" t="s">
        <v>168</v>
      </c>
      <c r="BE498" s="131">
        <f>IF(N498="základní",J498,0)</f>
        <v>0</v>
      </c>
      <c r="BF498" s="131">
        <f>IF(N498="snížená",J498,0)</f>
        <v>0</v>
      </c>
      <c r="BG498" s="131">
        <f>IF(N498="zákl. přenesená",J498,0)</f>
        <v>0</v>
      </c>
      <c r="BH498" s="131">
        <f>IF(N498="sníž. přenesená",J498,0)</f>
        <v>0</v>
      </c>
      <c r="BI498" s="131">
        <f>IF(N498="nulová",J498,0)</f>
        <v>0</v>
      </c>
      <c r="BJ498" s="19" t="s">
        <v>76</v>
      </c>
      <c r="BK498" s="131">
        <f>ROUND(I498*H498,2)</f>
        <v>0</v>
      </c>
      <c r="BL498" s="19" t="s">
        <v>175</v>
      </c>
      <c r="BM498" s="130" t="s">
        <v>3826</v>
      </c>
    </row>
    <row r="499" spans="1:47" s="2" customFormat="1" ht="12">
      <c r="A499" s="273"/>
      <c r="B499" s="276"/>
      <c r="C499" s="273"/>
      <c r="D499" s="304" t="s">
        <v>177</v>
      </c>
      <c r="E499" s="273"/>
      <c r="F499" s="305" t="s">
        <v>3827</v>
      </c>
      <c r="G499" s="273"/>
      <c r="H499" s="273"/>
      <c r="I499" s="263"/>
      <c r="J499" s="273"/>
      <c r="K499" s="273"/>
      <c r="L499" s="32"/>
      <c r="M499" s="132"/>
      <c r="N499" s="133"/>
      <c r="O499" s="50"/>
      <c r="P499" s="50"/>
      <c r="Q499" s="50"/>
      <c r="R499" s="50"/>
      <c r="S499" s="50"/>
      <c r="T499" s="51"/>
      <c r="U499" s="31"/>
      <c r="V499" s="31"/>
      <c r="W499" s="31"/>
      <c r="X499" s="31"/>
      <c r="Y499" s="31"/>
      <c r="Z499" s="31"/>
      <c r="AA499" s="31"/>
      <c r="AB499" s="31"/>
      <c r="AC499" s="31"/>
      <c r="AD499" s="31"/>
      <c r="AE499" s="31"/>
      <c r="AT499" s="19" t="s">
        <v>177</v>
      </c>
      <c r="AU499" s="19" t="s">
        <v>78</v>
      </c>
    </row>
    <row r="500" spans="1:51" s="13" customFormat="1" ht="12">
      <c r="A500" s="306"/>
      <c r="B500" s="307"/>
      <c r="C500" s="306"/>
      <c r="D500" s="308" t="s">
        <v>179</v>
      </c>
      <c r="E500" s="309" t="s">
        <v>3</v>
      </c>
      <c r="F500" s="310" t="s">
        <v>3427</v>
      </c>
      <c r="G500" s="306"/>
      <c r="H500" s="309" t="s">
        <v>3</v>
      </c>
      <c r="I500" s="267"/>
      <c r="J500" s="306"/>
      <c r="K500" s="306"/>
      <c r="L500" s="134"/>
      <c r="M500" s="136"/>
      <c r="N500" s="137"/>
      <c r="O500" s="137"/>
      <c r="P500" s="137"/>
      <c r="Q500" s="137"/>
      <c r="R500" s="137"/>
      <c r="S500" s="137"/>
      <c r="T500" s="138"/>
      <c r="AT500" s="135" t="s">
        <v>179</v>
      </c>
      <c r="AU500" s="135" t="s">
        <v>78</v>
      </c>
      <c r="AV500" s="13" t="s">
        <v>76</v>
      </c>
      <c r="AW500" s="13" t="s">
        <v>30</v>
      </c>
      <c r="AX500" s="13" t="s">
        <v>68</v>
      </c>
      <c r="AY500" s="135" t="s">
        <v>168</v>
      </c>
    </row>
    <row r="501" spans="1:51" s="14" customFormat="1" ht="12">
      <c r="A501" s="311"/>
      <c r="B501" s="312"/>
      <c r="C501" s="311"/>
      <c r="D501" s="308" t="s">
        <v>179</v>
      </c>
      <c r="E501" s="313" t="s">
        <v>3</v>
      </c>
      <c r="F501" s="314" t="s">
        <v>445</v>
      </c>
      <c r="G501" s="311"/>
      <c r="H501" s="315">
        <v>7</v>
      </c>
      <c r="I501" s="268"/>
      <c r="J501" s="311"/>
      <c r="K501" s="311"/>
      <c r="L501" s="139"/>
      <c r="M501" s="141"/>
      <c r="N501" s="142"/>
      <c r="O501" s="142"/>
      <c r="P501" s="142"/>
      <c r="Q501" s="142"/>
      <c r="R501" s="142"/>
      <c r="S501" s="142"/>
      <c r="T501" s="143"/>
      <c r="AT501" s="140" t="s">
        <v>179</v>
      </c>
      <c r="AU501" s="140" t="s">
        <v>78</v>
      </c>
      <c r="AV501" s="14" t="s">
        <v>78</v>
      </c>
      <c r="AW501" s="14" t="s">
        <v>30</v>
      </c>
      <c r="AX501" s="14" t="s">
        <v>76</v>
      </c>
      <c r="AY501" s="140" t="s">
        <v>168</v>
      </c>
    </row>
    <row r="502" spans="1:63" s="12" customFormat="1" ht="22.9" customHeight="1">
      <c r="A502" s="291"/>
      <c r="B502" s="292"/>
      <c r="C502" s="291"/>
      <c r="D502" s="293" t="s">
        <v>67</v>
      </c>
      <c r="E502" s="296" t="s">
        <v>729</v>
      </c>
      <c r="F502" s="296" t="s">
        <v>730</v>
      </c>
      <c r="G502" s="291"/>
      <c r="H502" s="291"/>
      <c r="I502" s="271"/>
      <c r="J502" s="297">
        <f>BK502</f>
        <v>0</v>
      </c>
      <c r="K502" s="291"/>
      <c r="L502" s="118"/>
      <c r="M502" s="120"/>
      <c r="N502" s="121"/>
      <c r="O502" s="121"/>
      <c r="P502" s="122">
        <f>SUM(P503:P528)</f>
        <v>80.51231600000001</v>
      </c>
      <c r="Q502" s="121"/>
      <c r="R502" s="122">
        <f>SUM(R503:R528)</f>
        <v>0</v>
      </c>
      <c r="S502" s="121"/>
      <c r="T502" s="123">
        <f>SUM(T503:T528)</f>
        <v>0</v>
      </c>
      <c r="AR502" s="119" t="s">
        <v>76</v>
      </c>
      <c r="AT502" s="124" t="s">
        <v>67</v>
      </c>
      <c r="AU502" s="124" t="s">
        <v>76</v>
      </c>
      <c r="AY502" s="119" t="s">
        <v>168</v>
      </c>
      <c r="BK502" s="125">
        <f>SUM(BK503:BK528)</f>
        <v>0</v>
      </c>
    </row>
    <row r="503" spans="1:65" s="2" customFormat="1" ht="24.2" customHeight="1">
      <c r="A503" s="273"/>
      <c r="B503" s="276"/>
      <c r="C503" s="298" t="s">
        <v>881</v>
      </c>
      <c r="D503" s="298" t="s">
        <v>170</v>
      </c>
      <c r="E503" s="299" t="s">
        <v>3828</v>
      </c>
      <c r="F503" s="300" t="s">
        <v>3829</v>
      </c>
      <c r="G503" s="301" t="s">
        <v>231</v>
      </c>
      <c r="H503" s="302">
        <v>43.468</v>
      </c>
      <c r="I503" s="266"/>
      <c r="J503" s="303">
        <f>ROUND(I503*H503,2)</f>
        <v>0</v>
      </c>
      <c r="K503" s="300" t="s">
        <v>174</v>
      </c>
      <c r="L503" s="32"/>
      <c r="M503" s="126" t="s">
        <v>3</v>
      </c>
      <c r="N503" s="127" t="s">
        <v>39</v>
      </c>
      <c r="O503" s="128">
        <v>1.47</v>
      </c>
      <c r="P503" s="128">
        <f>O503*H503</f>
        <v>63.897960000000005</v>
      </c>
      <c r="Q503" s="128">
        <v>0</v>
      </c>
      <c r="R503" s="128">
        <f>Q503*H503</f>
        <v>0</v>
      </c>
      <c r="S503" s="128">
        <v>0</v>
      </c>
      <c r="T503" s="129">
        <f>S503*H503</f>
        <v>0</v>
      </c>
      <c r="U503" s="31"/>
      <c r="V503" s="31"/>
      <c r="W503" s="31"/>
      <c r="X503" s="31"/>
      <c r="Y503" s="31"/>
      <c r="Z503" s="31"/>
      <c r="AA503" s="31"/>
      <c r="AB503" s="31"/>
      <c r="AC503" s="31"/>
      <c r="AD503" s="31"/>
      <c r="AE503" s="31"/>
      <c r="AR503" s="130" t="s">
        <v>175</v>
      </c>
      <c r="AT503" s="130" t="s">
        <v>170</v>
      </c>
      <c r="AU503" s="130" t="s">
        <v>78</v>
      </c>
      <c r="AY503" s="19" t="s">
        <v>168</v>
      </c>
      <c r="BE503" s="131">
        <f>IF(N503="základní",J503,0)</f>
        <v>0</v>
      </c>
      <c r="BF503" s="131">
        <f>IF(N503="snížená",J503,0)</f>
        <v>0</v>
      </c>
      <c r="BG503" s="131">
        <f>IF(N503="zákl. přenesená",J503,0)</f>
        <v>0</v>
      </c>
      <c r="BH503" s="131">
        <f>IF(N503="sníž. přenesená",J503,0)</f>
        <v>0</v>
      </c>
      <c r="BI503" s="131">
        <f>IF(N503="nulová",J503,0)</f>
        <v>0</v>
      </c>
      <c r="BJ503" s="19" t="s">
        <v>76</v>
      </c>
      <c r="BK503" s="131">
        <f>ROUND(I503*H503,2)</f>
        <v>0</v>
      </c>
      <c r="BL503" s="19" t="s">
        <v>175</v>
      </c>
      <c r="BM503" s="130" t="s">
        <v>3830</v>
      </c>
    </row>
    <row r="504" spans="1:47" s="2" customFormat="1" ht="12">
      <c r="A504" s="273"/>
      <c r="B504" s="276"/>
      <c r="C504" s="273"/>
      <c r="D504" s="304" t="s">
        <v>177</v>
      </c>
      <c r="E504" s="273"/>
      <c r="F504" s="305" t="s">
        <v>3831</v>
      </c>
      <c r="G504" s="273"/>
      <c r="H504" s="273"/>
      <c r="I504" s="263"/>
      <c r="J504" s="273"/>
      <c r="K504" s="273"/>
      <c r="L504" s="32"/>
      <c r="M504" s="132"/>
      <c r="N504" s="133"/>
      <c r="O504" s="50"/>
      <c r="P504" s="50"/>
      <c r="Q504" s="50"/>
      <c r="R504" s="50"/>
      <c r="S504" s="50"/>
      <c r="T504" s="51"/>
      <c r="U504" s="31"/>
      <c r="V504" s="31"/>
      <c r="W504" s="31"/>
      <c r="X504" s="31"/>
      <c r="Y504" s="31"/>
      <c r="Z504" s="31"/>
      <c r="AA504" s="31"/>
      <c r="AB504" s="31"/>
      <c r="AC504" s="31"/>
      <c r="AD504" s="31"/>
      <c r="AE504" s="31"/>
      <c r="AT504" s="19" t="s">
        <v>177</v>
      </c>
      <c r="AU504" s="19" t="s">
        <v>78</v>
      </c>
    </row>
    <row r="505" spans="1:51" s="14" customFormat="1" ht="12">
      <c r="A505" s="311"/>
      <c r="B505" s="312"/>
      <c r="C505" s="311"/>
      <c r="D505" s="308" t="s">
        <v>179</v>
      </c>
      <c r="E505" s="313" t="s">
        <v>3</v>
      </c>
      <c r="F505" s="314" t="s">
        <v>3832</v>
      </c>
      <c r="G505" s="311"/>
      <c r="H505" s="315">
        <v>43.468</v>
      </c>
      <c r="I505" s="268"/>
      <c r="J505" s="311"/>
      <c r="K505" s="311"/>
      <c r="L505" s="139"/>
      <c r="M505" s="141"/>
      <c r="N505" s="142"/>
      <c r="O505" s="142"/>
      <c r="P505" s="142"/>
      <c r="Q505" s="142"/>
      <c r="R505" s="142"/>
      <c r="S505" s="142"/>
      <c r="T505" s="143"/>
      <c r="AT505" s="140" t="s">
        <v>179</v>
      </c>
      <c r="AU505" s="140" t="s">
        <v>78</v>
      </c>
      <c r="AV505" s="14" t="s">
        <v>78</v>
      </c>
      <c r="AW505" s="14" t="s">
        <v>30</v>
      </c>
      <c r="AX505" s="14" t="s">
        <v>76</v>
      </c>
      <c r="AY505" s="140" t="s">
        <v>168</v>
      </c>
    </row>
    <row r="506" spans="1:65" s="2" customFormat="1" ht="21.75" customHeight="1">
      <c r="A506" s="273"/>
      <c r="B506" s="276"/>
      <c r="C506" s="298" t="s">
        <v>887</v>
      </c>
      <c r="D506" s="298" t="s">
        <v>170</v>
      </c>
      <c r="E506" s="299" t="s">
        <v>737</v>
      </c>
      <c r="F506" s="300" t="s">
        <v>738</v>
      </c>
      <c r="G506" s="301" t="s">
        <v>231</v>
      </c>
      <c r="H506" s="302">
        <v>43.468</v>
      </c>
      <c r="I506" s="266"/>
      <c r="J506" s="303">
        <f>ROUND(I506*H506,2)</f>
        <v>0</v>
      </c>
      <c r="K506" s="300" t="s">
        <v>174</v>
      </c>
      <c r="L506" s="32"/>
      <c r="M506" s="126" t="s">
        <v>3</v>
      </c>
      <c r="N506" s="127" t="s">
        <v>39</v>
      </c>
      <c r="O506" s="128">
        <v>0.125</v>
      </c>
      <c r="P506" s="128">
        <f>O506*H506</f>
        <v>5.4335</v>
      </c>
      <c r="Q506" s="128">
        <v>0</v>
      </c>
      <c r="R506" s="128">
        <f>Q506*H506</f>
        <v>0</v>
      </c>
      <c r="S506" s="128">
        <v>0</v>
      </c>
      <c r="T506" s="129">
        <f>S506*H506</f>
        <v>0</v>
      </c>
      <c r="U506" s="31"/>
      <c r="V506" s="31"/>
      <c r="W506" s="31"/>
      <c r="X506" s="31"/>
      <c r="Y506" s="31"/>
      <c r="Z506" s="31"/>
      <c r="AA506" s="31"/>
      <c r="AB506" s="31"/>
      <c r="AC506" s="31"/>
      <c r="AD506" s="31"/>
      <c r="AE506" s="31"/>
      <c r="AR506" s="130" t="s">
        <v>175</v>
      </c>
      <c r="AT506" s="130" t="s">
        <v>170</v>
      </c>
      <c r="AU506" s="130" t="s">
        <v>78</v>
      </c>
      <c r="AY506" s="19" t="s">
        <v>168</v>
      </c>
      <c r="BE506" s="131">
        <f>IF(N506="základní",J506,0)</f>
        <v>0</v>
      </c>
      <c r="BF506" s="131">
        <f>IF(N506="snížená",J506,0)</f>
        <v>0</v>
      </c>
      <c r="BG506" s="131">
        <f>IF(N506="zákl. přenesená",J506,0)</f>
        <v>0</v>
      </c>
      <c r="BH506" s="131">
        <f>IF(N506="sníž. přenesená",J506,0)</f>
        <v>0</v>
      </c>
      <c r="BI506" s="131">
        <f>IF(N506="nulová",J506,0)</f>
        <v>0</v>
      </c>
      <c r="BJ506" s="19" t="s">
        <v>76</v>
      </c>
      <c r="BK506" s="131">
        <f>ROUND(I506*H506,2)</f>
        <v>0</v>
      </c>
      <c r="BL506" s="19" t="s">
        <v>175</v>
      </c>
      <c r="BM506" s="130" t="s">
        <v>3833</v>
      </c>
    </row>
    <row r="507" spans="1:47" s="2" customFormat="1" ht="12">
      <c r="A507" s="273"/>
      <c r="B507" s="276"/>
      <c r="C507" s="273"/>
      <c r="D507" s="304" t="s">
        <v>177</v>
      </c>
      <c r="E507" s="273"/>
      <c r="F507" s="305" t="s">
        <v>740</v>
      </c>
      <c r="G507" s="273"/>
      <c r="H507" s="273"/>
      <c r="I507" s="263"/>
      <c r="J507" s="273"/>
      <c r="K507" s="273"/>
      <c r="L507" s="32"/>
      <c r="M507" s="132"/>
      <c r="N507" s="133"/>
      <c r="O507" s="50"/>
      <c r="P507" s="50"/>
      <c r="Q507" s="50"/>
      <c r="R507" s="50"/>
      <c r="S507" s="50"/>
      <c r="T507" s="51"/>
      <c r="U507" s="31"/>
      <c r="V507" s="31"/>
      <c r="W507" s="31"/>
      <c r="X507" s="31"/>
      <c r="Y507" s="31"/>
      <c r="Z507" s="31"/>
      <c r="AA507" s="31"/>
      <c r="AB507" s="31"/>
      <c r="AC507" s="31"/>
      <c r="AD507" s="31"/>
      <c r="AE507" s="31"/>
      <c r="AT507" s="19" t="s">
        <v>177</v>
      </c>
      <c r="AU507" s="19" t="s">
        <v>78</v>
      </c>
    </row>
    <row r="508" spans="1:65" s="2" customFormat="1" ht="24.2" customHeight="1">
      <c r="A508" s="273"/>
      <c r="B508" s="276"/>
      <c r="C508" s="298" t="s">
        <v>893</v>
      </c>
      <c r="D508" s="298" t="s">
        <v>170</v>
      </c>
      <c r="E508" s="299" t="s">
        <v>742</v>
      </c>
      <c r="F508" s="300" t="s">
        <v>743</v>
      </c>
      <c r="G508" s="301" t="s">
        <v>231</v>
      </c>
      <c r="H508" s="302">
        <v>608.552</v>
      </c>
      <c r="I508" s="266"/>
      <c r="J508" s="303">
        <f>ROUND(I508*H508,2)</f>
        <v>0</v>
      </c>
      <c r="K508" s="300" t="s">
        <v>174</v>
      </c>
      <c r="L508" s="32"/>
      <c r="M508" s="126" t="s">
        <v>3</v>
      </c>
      <c r="N508" s="127" t="s">
        <v>39</v>
      </c>
      <c r="O508" s="128">
        <v>0.006</v>
      </c>
      <c r="P508" s="128">
        <f>O508*H508</f>
        <v>3.6513120000000003</v>
      </c>
      <c r="Q508" s="128">
        <v>0</v>
      </c>
      <c r="R508" s="128">
        <f>Q508*H508</f>
        <v>0</v>
      </c>
      <c r="S508" s="128">
        <v>0</v>
      </c>
      <c r="T508" s="129">
        <f>S508*H508</f>
        <v>0</v>
      </c>
      <c r="U508" s="31"/>
      <c r="V508" s="31"/>
      <c r="W508" s="31"/>
      <c r="X508" s="31"/>
      <c r="Y508" s="31"/>
      <c r="Z508" s="31"/>
      <c r="AA508" s="31"/>
      <c r="AB508" s="31"/>
      <c r="AC508" s="31"/>
      <c r="AD508" s="31"/>
      <c r="AE508" s="31"/>
      <c r="AR508" s="130" t="s">
        <v>175</v>
      </c>
      <c r="AT508" s="130" t="s">
        <v>170</v>
      </c>
      <c r="AU508" s="130" t="s">
        <v>78</v>
      </c>
      <c r="AY508" s="19" t="s">
        <v>168</v>
      </c>
      <c r="BE508" s="131">
        <f>IF(N508="základní",J508,0)</f>
        <v>0</v>
      </c>
      <c r="BF508" s="131">
        <f>IF(N508="snížená",J508,0)</f>
        <v>0</v>
      </c>
      <c r="BG508" s="131">
        <f>IF(N508="zákl. přenesená",J508,0)</f>
        <v>0</v>
      </c>
      <c r="BH508" s="131">
        <f>IF(N508="sníž. přenesená",J508,0)</f>
        <v>0</v>
      </c>
      <c r="BI508" s="131">
        <f>IF(N508="nulová",J508,0)</f>
        <v>0</v>
      </c>
      <c r="BJ508" s="19" t="s">
        <v>76</v>
      </c>
      <c r="BK508" s="131">
        <f>ROUND(I508*H508,2)</f>
        <v>0</v>
      </c>
      <c r="BL508" s="19" t="s">
        <v>175</v>
      </c>
      <c r="BM508" s="130" t="s">
        <v>3834</v>
      </c>
    </row>
    <row r="509" spans="1:47" s="2" customFormat="1" ht="12">
      <c r="A509" s="273"/>
      <c r="B509" s="276"/>
      <c r="C509" s="273"/>
      <c r="D509" s="304" t="s">
        <v>177</v>
      </c>
      <c r="E509" s="273"/>
      <c r="F509" s="305" t="s">
        <v>745</v>
      </c>
      <c r="G509" s="273"/>
      <c r="H509" s="273"/>
      <c r="I509" s="263"/>
      <c r="J509" s="273"/>
      <c r="K509" s="273"/>
      <c r="L509" s="32"/>
      <c r="M509" s="132"/>
      <c r="N509" s="133"/>
      <c r="O509" s="50"/>
      <c r="P509" s="50"/>
      <c r="Q509" s="50"/>
      <c r="R509" s="50"/>
      <c r="S509" s="50"/>
      <c r="T509" s="51"/>
      <c r="U509" s="31"/>
      <c r="V509" s="31"/>
      <c r="W509" s="31"/>
      <c r="X509" s="31"/>
      <c r="Y509" s="31"/>
      <c r="Z509" s="31"/>
      <c r="AA509" s="31"/>
      <c r="AB509" s="31"/>
      <c r="AC509" s="31"/>
      <c r="AD509" s="31"/>
      <c r="AE509" s="31"/>
      <c r="AT509" s="19" t="s">
        <v>177</v>
      </c>
      <c r="AU509" s="19" t="s">
        <v>78</v>
      </c>
    </row>
    <row r="510" spans="1:51" s="14" customFormat="1" ht="12">
      <c r="A510" s="311"/>
      <c r="B510" s="312"/>
      <c r="C510" s="311"/>
      <c r="D510" s="308" t="s">
        <v>179</v>
      </c>
      <c r="E510" s="311"/>
      <c r="F510" s="314" t="s">
        <v>3835</v>
      </c>
      <c r="G510" s="311"/>
      <c r="H510" s="315">
        <v>608.552</v>
      </c>
      <c r="I510" s="268"/>
      <c r="J510" s="311"/>
      <c r="K510" s="311"/>
      <c r="L510" s="139"/>
      <c r="M510" s="141"/>
      <c r="N510" s="142"/>
      <c r="O510" s="142"/>
      <c r="P510" s="142"/>
      <c r="Q510" s="142"/>
      <c r="R510" s="142"/>
      <c r="S510" s="142"/>
      <c r="T510" s="143"/>
      <c r="AT510" s="140" t="s">
        <v>179</v>
      </c>
      <c r="AU510" s="140" t="s">
        <v>78</v>
      </c>
      <c r="AV510" s="14" t="s">
        <v>78</v>
      </c>
      <c r="AW510" s="14" t="s">
        <v>4</v>
      </c>
      <c r="AX510" s="14" t="s">
        <v>76</v>
      </c>
      <c r="AY510" s="140" t="s">
        <v>168</v>
      </c>
    </row>
    <row r="511" spans="1:65" s="2" customFormat="1" ht="24.2" customHeight="1">
      <c r="A511" s="273"/>
      <c r="B511" s="276"/>
      <c r="C511" s="298" t="s">
        <v>901</v>
      </c>
      <c r="D511" s="298" t="s">
        <v>170</v>
      </c>
      <c r="E511" s="299" t="s">
        <v>748</v>
      </c>
      <c r="F511" s="300" t="s">
        <v>3836</v>
      </c>
      <c r="G511" s="301" t="s">
        <v>231</v>
      </c>
      <c r="H511" s="302">
        <v>43.468</v>
      </c>
      <c r="I511" s="266"/>
      <c r="J511" s="303">
        <f>ROUND(I511*H511,2)</f>
        <v>0</v>
      </c>
      <c r="K511" s="300" t="s">
        <v>174</v>
      </c>
      <c r="L511" s="32"/>
      <c r="M511" s="126" t="s">
        <v>3</v>
      </c>
      <c r="N511" s="127" t="s">
        <v>39</v>
      </c>
      <c r="O511" s="128">
        <v>0</v>
      </c>
      <c r="P511" s="128">
        <f>O511*H511</f>
        <v>0</v>
      </c>
      <c r="Q511" s="128">
        <v>0</v>
      </c>
      <c r="R511" s="128">
        <f>Q511*H511</f>
        <v>0</v>
      </c>
      <c r="S511" s="128">
        <v>0</v>
      </c>
      <c r="T511" s="129">
        <f>S511*H511</f>
        <v>0</v>
      </c>
      <c r="U511" s="31"/>
      <c r="V511" s="31"/>
      <c r="W511" s="31"/>
      <c r="X511" s="31"/>
      <c r="Y511" s="31"/>
      <c r="Z511" s="31"/>
      <c r="AA511" s="31"/>
      <c r="AB511" s="31"/>
      <c r="AC511" s="31"/>
      <c r="AD511" s="31"/>
      <c r="AE511" s="31"/>
      <c r="AR511" s="130" t="s">
        <v>175</v>
      </c>
      <c r="AT511" s="130" t="s">
        <v>170</v>
      </c>
      <c r="AU511" s="130" t="s">
        <v>78</v>
      </c>
      <c r="AY511" s="19" t="s">
        <v>168</v>
      </c>
      <c r="BE511" s="131">
        <f>IF(N511="základní",J511,0)</f>
        <v>0</v>
      </c>
      <c r="BF511" s="131">
        <f>IF(N511="snížená",J511,0)</f>
        <v>0</v>
      </c>
      <c r="BG511" s="131">
        <f>IF(N511="zákl. přenesená",J511,0)</f>
        <v>0</v>
      </c>
      <c r="BH511" s="131">
        <f>IF(N511="sníž. přenesená",J511,0)</f>
        <v>0</v>
      </c>
      <c r="BI511" s="131">
        <f>IF(N511="nulová",J511,0)</f>
        <v>0</v>
      </c>
      <c r="BJ511" s="19" t="s">
        <v>76</v>
      </c>
      <c r="BK511" s="131">
        <f>ROUND(I511*H511,2)</f>
        <v>0</v>
      </c>
      <c r="BL511" s="19" t="s">
        <v>175</v>
      </c>
      <c r="BM511" s="130" t="s">
        <v>3837</v>
      </c>
    </row>
    <row r="512" spans="1:47" s="2" customFormat="1" ht="12">
      <c r="A512" s="273"/>
      <c r="B512" s="276"/>
      <c r="C512" s="273"/>
      <c r="D512" s="304" t="s">
        <v>177</v>
      </c>
      <c r="E512" s="273"/>
      <c r="F512" s="305" t="s">
        <v>751</v>
      </c>
      <c r="G512" s="273"/>
      <c r="H512" s="273"/>
      <c r="I512" s="263"/>
      <c r="J512" s="273"/>
      <c r="K512" s="273"/>
      <c r="L512" s="32"/>
      <c r="M512" s="132"/>
      <c r="N512" s="133"/>
      <c r="O512" s="50"/>
      <c r="P512" s="50"/>
      <c r="Q512" s="50"/>
      <c r="R512" s="50"/>
      <c r="S512" s="50"/>
      <c r="T512" s="51"/>
      <c r="U512" s="31"/>
      <c r="V512" s="31"/>
      <c r="W512" s="31"/>
      <c r="X512" s="31"/>
      <c r="Y512" s="31"/>
      <c r="Z512" s="31"/>
      <c r="AA512" s="31"/>
      <c r="AB512" s="31"/>
      <c r="AC512" s="31"/>
      <c r="AD512" s="31"/>
      <c r="AE512" s="31"/>
      <c r="AT512" s="19" t="s">
        <v>177</v>
      </c>
      <c r="AU512" s="19" t="s">
        <v>78</v>
      </c>
    </row>
    <row r="513" spans="1:65" s="2" customFormat="1" ht="24.2" customHeight="1">
      <c r="A513" s="273"/>
      <c r="B513" s="276"/>
      <c r="C513" s="298" t="s">
        <v>623</v>
      </c>
      <c r="D513" s="298" t="s">
        <v>170</v>
      </c>
      <c r="E513" s="299" t="s">
        <v>3838</v>
      </c>
      <c r="F513" s="300" t="s">
        <v>3839</v>
      </c>
      <c r="G513" s="301" t="s">
        <v>231</v>
      </c>
      <c r="H513" s="302">
        <v>96.78</v>
      </c>
      <c r="I513" s="266"/>
      <c r="J513" s="303">
        <f>ROUND(I513*H513,2)</f>
        <v>0</v>
      </c>
      <c r="K513" s="300" t="s">
        <v>174</v>
      </c>
      <c r="L513" s="32"/>
      <c r="M513" s="126" t="s">
        <v>3</v>
      </c>
      <c r="N513" s="127" t="s">
        <v>39</v>
      </c>
      <c r="O513" s="128">
        <v>0.03</v>
      </c>
      <c r="P513" s="128">
        <f>O513*H513</f>
        <v>2.9034</v>
      </c>
      <c r="Q513" s="128">
        <v>0</v>
      </c>
      <c r="R513" s="128">
        <f>Q513*H513</f>
        <v>0</v>
      </c>
      <c r="S513" s="128">
        <v>0</v>
      </c>
      <c r="T513" s="129">
        <f>S513*H513</f>
        <v>0</v>
      </c>
      <c r="U513" s="31"/>
      <c r="V513" s="31"/>
      <c r="W513" s="31"/>
      <c r="X513" s="31"/>
      <c r="Y513" s="31"/>
      <c r="Z513" s="31"/>
      <c r="AA513" s="31"/>
      <c r="AB513" s="31"/>
      <c r="AC513" s="31"/>
      <c r="AD513" s="31"/>
      <c r="AE513" s="31"/>
      <c r="AR513" s="130" t="s">
        <v>175</v>
      </c>
      <c r="AT513" s="130" t="s">
        <v>170</v>
      </c>
      <c r="AU513" s="130" t="s">
        <v>78</v>
      </c>
      <c r="AY513" s="19" t="s">
        <v>168</v>
      </c>
      <c r="BE513" s="131">
        <f>IF(N513="základní",J513,0)</f>
        <v>0</v>
      </c>
      <c r="BF513" s="131">
        <f>IF(N513="snížená",J513,0)</f>
        <v>0</v>
      </c>
      <c r="BG513" s="131">
        <f>IF(N513="zákl. přenesená",J513,0)</f>
        <v>0</v>
      </c>
      <c r="BH513" s="131">
        <f>IF(N513="sníž. přenesená",J513,0)</f>
        <v>0</v>
      </c>
      <c r="BI513" s="131">
        <f>IF(N513="nulová",J513,0)</f>
        <v>0</v>
      </c>
      <c r="BJ513" s="19" t="s">
        <v>76</v>
      </c>
      <c r="BK513" s="131">
        <f>ROUND(I513*H513,2)</f>
        <v>0</v>
      </c>
      <c r="BL513" s="19" t="s">
        <v>175</v>
      </c>
      <c r="BM513" s="130" t="s">
        <v>3840</v>
      </c>
    </row>
    <row r="514" spans="1:47" s="2" customFormat="1" ht="12">
      <c r="A514" s="273"/>
      <c r="B514" s="276"/>
      <c r="C514" s="273"/>
      <c r="D514" s="304" t="s">
        <v>177</v>
      </c>
      <c r="E514" s="273"/>
      <c r="F514" s="305" t="s">
        <v>3841</v>
      </c>
      <c r="G514" s="273"/>
      <c r="H514" s="273"/>
      <c r="I514" s="263"/>
      <c r="J514" s="273"/>
      <c r="K514" s="273"/>
      <c r="L514" s="32"/>
      <c r="M514" s="132"/>
      <c r="N514" s="133"/>
      <c r="O514" s="50"/>
      <c r="P514" s="50"/>
      <c r="Q514" s="50"/>
      <c r="R514" s="50"/>
      <c r="S514" s="50"/>
      <c r="T514" s="51"/>
      <c r="U514" s="31"/>
      <c r="V514" s="31"/>
      <c r="W514" s="31"/>
      <c r="X514" s="31"/>
      <c r="Y514" s="31"/>
      <c r="Z514" s="31"/>
      <c r="AA514" s="31"/>
      <c r="AB514" s="31"/>
      <c r="AC514" s="31"/>
      <c r="AD514" s="31"/>
      <c r="AE514" s="31"/>
      <c r="AT514" s="19" t="s">
        <v>177</v>
      </c>
      <c r="AU514" s="19" t="s">
        <v>78</v>
      </c>
    </row>
    <row r="515" spans="1:51" s="14" customFormat="1" ht="12">
      <c r="A515" s="311"/>
      <c r="B515" s="312"/>
      <c r="C515" s="311"/>
      <c r="D515" s="308" t="s">
        <v>179</v>
      </c>
      <c r="E515" s="313" t="s">
        <v>3</v>
      </c>
      <c r="F515" s="314" t="s">
        <v>3842</v>
      </c>
      <c r="G515" s="311"/>
      <c r="H515" s="315">
        <v>96.78</v>
      </c>
      <c r="I515" s="268"/>
      <c r="J515" s="311"/>
      <c r="K515" s="311"/>
      <c r="L515" s="139"/>
      <c r="M515" s="141"/>
      <c r="N515" s="142"/>
      <c r="O515" s="142"/>
      <c r="P515" s="142"/>
      <c r="Q515" s="142"/>
      <c r="R515" s="142"/>
      <c r="S515" s="142"/>
      <c r="T515" s="143"/>
      <c r="AT515" s="140" t="s">
        <v>179</v>
      </c>
      <c r="AU515" s="140" t="s">
        <v>78</v>
      </c>
      <c r="AV515" s="14" t="s">
        <v>78</v>
      </c>
      <c r="AW515" s="14" t="s">
        <v>30</v>
      </c>
      <c r="AX515" s="14" t="s">
        <v>76</v>
      </c>
      <c r="AY515" s="140" t="s">
        <v>168</v>
      </c>
    </row>
    <row r="516" spans="1:65" s="2" customFormat="1" ht="24.2" customHeight="1">
      <c r="A516" s="273"/>
      <c r="B516" s="276"/>
      <c r="C516" s="298" t="s">
        <v>683</v>
      </c>
      <c r="D516" s="298" t="s">
        <v>170</v>
      </c>
      <c r="E516" s="299" t="s">
        <v>3843</v>
      </c>
      <c r="F516" s="300" t="s">
        <v>3844</v>
      </c>
      <c r="G516" s="301" t="s">
        <v>231</v>
      </c>
      <c r="H516" s="302">
        <v>1354.92</v>
      </c>
      <c r="I516" s="266"/>
      <c r="J516" s="303">
        <f>ROUND(I516*H516,2)</f>
        <v>0</v>
      </c>
      <c r="K516" s="300" t="s">
        <v>174</v>
      </c>
      <c r="L516" s="32"/>
      <c r="M516" s="126" t="s">
        <v>3</v>
      </c>
      <c r="N516" s="127" t="s">
        <v>39</v>
      </c>
      <c r="O516" s="128">
        <v>0.002</v>
      </c>
      <c r="P516" s="128">
        <f>O516*H516</f>
        <v>2.7098400000000002</v>
      </c>
      <c r="Q516" s="128">
        <v>0</v>
      </c>
      <c r="R516" s="128">
        <f>Q516*H516</f>
        <v>0</v>
      </c>
      <c r="S516" s="128">
        <v>0</v>
      </c>
      <c r="T516" s="129">
        <f>S516*H516</f>
        <v>0</v>
      </c>
      <c r="U516" s="31"/>
      <c r="V516" s="31"/>
      <c r="W516" s="31"/>
      <c r="X516" s="31"/>
      <c r="Y516" s="31"/>
      <c r="Z516" s="31"/>
      <c r="AA516" s="31"/>
      <c r="AB516" s="31"/>
      <c r="AC516" s="31"/>
      <c r="AD516" s="31"/>
      <c r="AE516" s="31"/>
      <c r="AR516" s="130" t="s">
        <v>175</v>
      </c>
      <c r="AT516" s="130" t="s">
        <v>170</v>
      </c>
      <c r="AU516" s="130" t="s">
        <v>78</v>
      </c>
      <c r="AY516" s="19" t="s">
        <v>168</v>
      </c>
      <c r="BE516" s="131">
        <f>IF(N516="základní",J516,0)</f>
        <v>0</v>
      </c>
      <c r="BF516" s="131">
        <f>IF(N516="snížená",J516,0)</f>
        <v>0</v>
      </c>
      <c r="BG516" s="131">
        <f>IF(N516="zákl. přenesená",J516,0)</f>
        <v>0</v>
      </c>
      <c r="BH516" s="131">
        <f>IF(N516="sníž. přenesená",J516,0)</f>
        <v>0</v>
      </c>
      <c r="BI516" s="131">
        <f>IF(N516="nulová",J516,0)</f>
        <v>0</v>
      </c>
      <c r="BJ516" s="19" t="s">
        <v>76</v>
      </c>
      <c r="BK516" s="131">
        <f>ROUND(I516*H516,2)</f>
        <v>0</v>
      </c>
      <c r="BL516" s="19" t="s">
        <v>175</v>
      </c>
      <c r="BM516" s="130" t="s">
        <v>3845</v>
      </c>
    </row>
    <row r="517" spans="1:47" s="2" customFormat="1" ht="12">
      <c r="A517" s="273"/>
      <c r="B517" s="276"/>
      <c r="C517" s="273"/>
      <c r="D517" s="304" t="s">
        <v>177</v>
      </c>
      <c r="E517" s="273"/>
      <c r="F517" s="305" t="s">
        <v>3846</v>
      </c>
      <c r="G517" s="273"/>
      <c r="H517" s="273"/>
      <c r="I517" s="263"/>
      <c r="J517" s="273"/>
      <c r="K517" s="273"/>
      <c r="L517" s="32"/>
      <c r="M517" s="132"/>
      <c r="N517" s="133"/>
      <c r="O517" s="50"/>
      <c r="P517" s="50"/>
      <c r="Q517" s="50"/>
      <c r="R517" s="50"/>
      <c r="S517" s="50"/>
      <c r="T517" s="51"/>
      <c r="U517" s="31"/>
      <c r="V517" s="31"/>
      <c r="W517" s="31"/>
      <c r="X517" s="31"/>
      <c r="Y517" s="31"/>
      <c r="Z517" s="31"/>
      <c r="AA517" s="31"/>
      <c r="AB517" s="31"/>
      <c r="AC517" s="31"/>
      <c r="AD517" s="31"/>
      <c r="AE517" s="31"/>
      <c r="AT517" s="19" t="s">
        <v>177</v>
      </c>
      <c r="AU517" s="19" t="s">
        <v>78</v>
      </c>
    </row>
    <row r="518" spans="1:51" s="14" customFormat="1" ht="12">
      <c r="A518" s="311"/>
      <c r="B518" s="312"/>
      <c r="C518" s="311"/>
      <c r="D518" s="308" t="s">
        <v>179</v>
      </c>
      <c r="E518" s="311"/>
      <c r="F518" s="314" t="s">
        <v>3847</v>
      </c>
      <c r="G518" s="311"/>
      <c r="H518" s="315">
        <v>1354.92</v>
      </c>
      <c r="I518" s="268"/>
      <c r="J518" s="311"/>
      <c r="K518" s="311"/>
      <c r="L518" s="139"/>
      <c r="M518" s="141"/>
      <c r="N518" s="142"/>
      <c r="O518" s="142"/>
      <c r="P518" s="142"/>
      <c r="Q518" s="142"/>
      <c r="R518" s="142"/>
      <c r="S518" s="142"/>
      <c r="T518" s="143"/>
      <c r="AT518" s="140" t="s">
        <v>179</v>
      </c>
      <c r="AU518" s="140" t="s">
        <v>78</v>
      </c>
      <c r="AV518" s="14" t="s">
        <v>78</v>
      </c>
      <c r="AW518" s="14" t="s">
        <v>4</v>
      </c>
      <c r="AX518" s="14" t="s">
        <v>76</v>
      </c>
      <c r="AY518" s="140" t="s">
        <v>168</v>
      </c>
    </row>
    <row r="519" spans="1:65" s="2" customFormat="1" ht="24.2" customHeight="1">
      <c r="A519" s="273"/>
      <c r="B519" s="276"/>
      <c r="C519" s="298" t="s">
        <v>711</v>
      </c>
      <c r="D519" s="298" t="s">
        <v>170</v>
      </c>
      <c r="E519" s="299" t="s">
        <v>3848</v>
      </c>
      <c r="F519" s="300" t="s">
        <v>3849</v>
      </c>
      <c r="G519" s="301" t="s">
        <v>231</v>
      </c>
      <c r="H519" s="302">
        <v>25.896</v>
      </c>
      <c r="I519" s="266"/>
      <c r="J519" s="303">
        <f>ROUND(I519*H519,2)</f>
        <v>0</v>
      </c>
      <c r="K519" s="300" t="s">
        <v>174</v>
      </c>
      <c r="L519" s="32"/>
      <c r="M519" s="126" t="s">
        <v>3</v>
      </c>
      <c r="N519" s="127" t="s">
        <v>39</v>
      </c>
      <c r="O519" s="128">
        <v>0.032</v>
      </c>
      <c r="P519" s="128">
        <f>O519*H519</f>
        <v>0.8286720000000001</v>
      </c>
      <c r="Q519" s="128">
        <v>0</v>
      </c>
      <c r="R519" s="128">
        <f>Q519*H519</f>
        <v>0</v>
      </c>
      <c r="S519" s="128">
        <v>0</v>
      </c>
      <c r="T519" s="129">
        <f>S519*H519</f>
        <v>0</v>
      </c>
      <c r="U519" s="31"/>
      <c r="V519" s="31"/>
      <c r="W519" s="31"/>
      <c r="X519" s="31"/>
      <c r="Y519" s="31"/>
      <c r="Z519" s="31"/>
      <c r="AA519" s="31"/>
      <c r="AB519" s="31"/>
      <c r="AC519" s="31"/>
      <c r="AD519" s="31"/>
      <c r="AE519" s="31"/>
      <c r="AR519" s="130" t="s">
        <v>175</v>
      </c>
      <c r="AT519" s="130" t="s">
        <v>170</v>
      </c>
      <c r="AU519" s="130" t="s">
        <v>78</v>
      </c>
      <c r="AY519" s="19" t="s">
        <v>168</v>
      </c>
      <c r="BE519" s="131">
        <f>IF(N519="základní",J519,0)</f>
        <v>0</v>
      </c>
      <c r="BF519" s="131">
        <f>IF(N519="snížená",J519,0)</f>
        <v>0</v>
      </c>
      <c r="BG519" s="131">
        <f>IF(N519="zákl. přenesená",J519,0)</f>
        <v>0</v>
      </c>
      <c r="BH519" s="131">
        <f>IF(N519="sníž. přenesená",J519,0)</f>
        <v>0</v>
      </c>
      <c r="BI519" s="131">
        <f>IF(N519="nulová",J519,0)</f>
        <v>0</v>
      </c>
      <c r="BJ519" s="19" t="s">
        <v>76</v>
      </c>
      <c r="BK519" s="131">
        <f>ROUND(I519*H519,2)</f>
        <v>0</v>
      </c>
      <c r="BL519" s="19" t="s">
        <v>175</v>
      </c>
      <c r="BM519" s="130" t="s">
        <v>3850</v>
      </c>
    </row>
    <row r="520" spans="1:47" s="2" customFormat="1" ht="12">
      <c r="A520" s="273"/>
      <c r="B520" s="276"/>
      <c r="C520" s="273"/>
      <c r="D520" s="304" t="s">
        <v>177</v>
      </c>
      <c r="E520" s="273"/>
      <c r="F520" s="305" t="s">
        <v>3851</v>
      </c>
      <c r="G520" s="273"/>
      <c r="H520" s="273"/>
      <c r="I520" s="263"/>
      <c r="J520" s="273"/>
      <c r="K520" s="273"/>
      <c r="L520" s="32"/>
      <c r="M520" s="132"/>
      <c r="N520" s="133"/>
      <c r="O520" s="50"/>
      <c r="P520" s="50"/>
      <c r="Q520" s="50"/>
      <c r="R520" s="50"/>
      <c r="S520" s="50"/>
      <c r="T520" s="51"/>
      <c r="U520" s="31"/>
      <c r="V520" s="31"/>
      <c r="W520" s="31"/>
      <c r="X520" s="31"/>
      <c r="Y520" s="31"/>
      <c r="Z520" s="31"/>
      <c r="AA520" s="31"/>
      <c r="AB520" s="31"/>
      <c r="AC520" s="31"/>
      <c r="AD520" s="31"/>
      <c r="AE520" s="31"/>
      <c r="AT520" s="19" t="s">
        <v>177</v>
      </c>
      <c r="AU520" s="19" t="s">
        <v>78</v>
      </c>
    </row>
    <row r="521" spans="1:51" s="14" customFormat="1" ht="12">
      <c r="A521" s="311"/>
      <c r="B521" s="312"/>
      <c r="C521" s="311"/>
      <c r="D521" s="308" t="s">
        <v>179</v>
      </c>
      <c r="E521" s="313" t="s">
        <v>3</v>
      </c>
      <c r="F521" s="314" t="s">
        <v>3852</v>
      </c>
      <c r="G521" s="311"/>
      <c r="H521" s="315">
        <v>25.896</v>
      </c>
      <c r="I521" s="268"/>
      <c r="J521" s="311"/>
      <c r="K521" s="311"/>
      <c r="L521" s="139"/>
      <c r="M521" s="141"/>
      <c r="N521" s="142"/>
      <c r="O521" s="142"/>
      <c r="P521" s="142"/>
      <c r="Q521" s="142"/>
      <c r="R521" s="142"/>
      <c r="S521" s="142"/>
      <c r="T521" s="143"/>
      <c r="AT521" s="140" t="s">
        <v>179</v>
      </c>
      <c r="AU521" s="140" t="s">
        <v>78</v>
      </c>
      <c r="AV521" s="14" t="s">
        <v>78</v>
      </c>
      <c r="AW521" s="14" t="s">
        <v>30</v>
      </c>
      <c r="AX521" s="14" t="s">
        <v>76</v>
      </c>
      <c r="AY521" s="140" t="s">
        <v>168</v>
      </c>
    </row>
    <row r="522" spans="1:65" s="2" customFormat="1" ht="24.2" customHeight="1">
      <c r="A522" s="273"/>
      <c r="B522" s="276"/>
      <c r="C522" s="298" t="s">
        <v>929</v>
      </c>
      <c r="D522" s="298" t="s">
        <v>170</v>
      </c>
      <c r="E522" s="299" t="s">
        <v>3853</v>
      </c>
      <c r="F522" s="300" t="s">
        <v>3844</v>
      </c>
      <c r="G522" s="301" t="s">
        <v>231</v>
      </c>
      <c r="H522" s="302">
        <v>362.544</v>
      </c>
      <c r="I522" s="266"/>
      <c r="J522" s="303">
        <f>ROUND(I522*H522,2)</f>
        <v>0</v>
      </c>
      <c r="K522" s="300" t="s">
        <v>174</v>
      </c>
      <c r="L522" s="32"/>
      <c r="M522" s="126" t="s">
        <v>3</v>
      </c>
      <c r="N522" s="127" t="s">
        <v>39</v>
      </c>
      <c r="O522" s="128">
        <v>0.003</v>
      </c>
      <c r="P522" s="128">
        <f>O522*H522</f>
        <v>1.087632</v>
      </c>
      <c r="Q522" s="128">
        <v>0</v>
      </c>
      <c r="R522" s="128">
        <f>Q522*H522</f>
        <v>0</v>
      </c>
      <c r="S522" s="128">
        <v>0</v>
      </c>
      <c r="T522" s="129">
        <f>S522*H522</f>
        <v>0</v>
      </c>
      <c r="U522" s="31"/>
      <c r="V522" s="31"/>
      <c r="W522" s="31"/>
      <c r="X522" s="31"/>
      <c r="Y522" s="31"/>
      <c r="Z522" s="31"/>
      <c r="AA522" s="31"/>
      <c r="AB522" s="31"/>
      <c r="AC522" s="31"/>
      <c r="AD522" s="31"/>
      <c r="AE522" s="31"/>
      <c r="AR522" s="130" t="s">
        <v>175</v>
      </c>
      <c r="AT522" s="130" t="s">
        <v>170</v>
      </c>
      <c r="AU522" s="130" t="s">
        <v>78</v>
      </c>
      <c r="AY522" s="19" t="s">
        <v>168</v>
      </c>
      <c r="BE522" s="131">
        <f>IF(N522="základní",J522,0)</f>
        <v>0</v>
      </c>
      <c r="BF522" s="131">
        <f>IF(N522="snížená",J522,0)</f>
        <v>0</v>
      </c>
      <c r="BG522" s="131">
        <f>IF(N522="zákl. přenesená",J522,0)</f>
        <v>0</v>
      </c>
      <c r="BH522" s="131">
        <f>IF(N522="sníž. přenesená",J522,0)</f>
        <v>0</v>
      </c>
      <c r="BI522" s="131">
        <f>IF(N522="nulová",J522,0)</f>
        <v>0</v>
      </c>
      <c r="BJ522" s="19" t="s">
        <v>76</v>
      </c>
      <c r="BK522" s="131">
        <f>ROUND(I522*H522,2)</f>
        <v>0</v>
      </c>
      <c r="BL522" s="19" t="s">
        <v>175</v>
      </c>
      <c r="BM522" s="130" t="s">
        <v>3854</v>
      </c>
    </row>
    <row r="523" spans="1:47" s="2" customFormat="1" ht="12">
      <c r="A523" s="273"/>
      <c r="B523" s="276"/>
      <c r="C523" s="273"/>
      <c r="D523" s="304" t="s">
        <v>177</v>
      </c>
      <c r="E523" s="273"/>
      <c r="F523" s="305" t="s">
        <v>3855</v>
      </c>
      <c r="G523" s="273"/>
      <c r="H523" s="273"/>
      <c r="I523" s="263"/>
      <c r="J523" s="273"/>
      <c r="K523" s="273"/>
      <c r="L523" s="32"/>
      <c r="M523" s="132"/>
      <c r="N523" s="133"/>
      <c r="O523" s="50"/>
      <c r="P523" s="50"/>
      <c r="Q523" s="50"/>
      <c r="R523" s="50"/>
      <c r="S523" s="50"/>
      <c r="T523" s="51"/>
      <c r="U523" s="31"/>
      <c r="V523" s="31"/>
      <c r="W523" s="31"/>
      <c r="X523" s="31"/>
      <c r="Y523" s="31"/>
      <c r="Z523" s="31"/>
      <c r="AA523" s="31"/>
      <c r="AB523" s="31"/>
      <c r="AC523" s="31"/>
      <c r="AD523" s="31"/>
      <c r="AE523" s="31"/>
      <c r="AT523" s="19" t="s">
        <v>177</v>
      </c>
      <c r="AU523" s="19" t="s">
        <v>78</v>
      </c>
    </row>
    <row r="524" spans="1:51" s="14" customFormat="1" ht="12">
      <c r="A524" s="311"/>
      <c r="B524" s="312"/>
      <c r="C524" s="311"/>
      <c r="D524" s="308" t="s">
        <v>179</v>
      </c>
      <c r="E524" s="311"/>
      <c r="F524" s="314" t="s">
        <v>3856</v>
      </c>
      <c r="G524" s="311"/>
      <c r="H524" s="315">
        <v>362.544</v>
      </c>
      <c r="I524" s="268"/>
      <c r="J524" s="311"/>
      <c r="K524" s="311"/>
      <c r="L524" s="139"/>
      <c r="M524" s="141"/>
      <c r="N524" s="142"/>
      <c r="O524" s="142"/>
      <c r="P524" s="142"/>
      <c r="Q524" s="142"/>
      <c r="R524" s="142"/>
      <c r="S524" s="142"/>
      <c r="T524" s="143"/>
      <c r="AT524" s="140" t="s">
        <v>179</v>
      </c>
      <c r="AU524" s="140" t="s">
        <v>78</v>
      </c>
      <c r="AV524" s="14" t="s">
        <v>78</v>
      </c>
      <c r="AW524" s="14" t="s">
        <v>4</v>
      </c>
      <c r="AX524" s="14" t="s">
        <v>76</v>
      </c>
      <c r="AY524" s="140" t="s">
        <v>168</v>
      </c>
    </row>
    <row r="525" spans="1:65" s="2" customFormat="1" ht="24.2" customHeight="1">
      <c r="A525" s="273"/>
      <c r="B525" s="276"/>
      <c r="C525" s="298" t="s">
        <v>937</v>
      </c>
      <c r="D525" s="298" t="s">
        <v>170</v>
      </c>
      <c r="E525" s="299" t="s">
        <v>3857</v>
      </c>
      <c r="F525" s="300" t="s">
        <v>3858</v>
      </c>
      <c r="G525" s="301" t="s">
        <v>231</v>
      </c>
      <c r="H525" s="302">
        <v>25.896</v>
      </c>
      <c r="I525" s="266"/>
      <c r="J525" s="303">
        <f>ROUND(I525*H525,2)</f>
        <v>0</v>
      </c>
      <c r="K525" s="300" t="s">
        <v>174</v>
      </c>
      <c r="L525" s="32"/>
      <c r="M525" s="126" t="s">
        <v>3</v>
      </c>
      <c r="N525" s="127" t="s">
        <v>39</v>
      </c>
      <c r="O525" s="128">
        <v>0</v>
      </c>
      <c r="P525" s="128">
        <f>O525*H525</f>
        <v>0</v>
      </c>
      <c r="Q525" s="128">
        <v>0</v>
      </c>
      <c r="R525" s="128">
        <f>Q525*H525</f>
        <v>0</v>
      </c>
      <c r="S525" s="128">
        <v>0</v>
      </c>
      <c r="T525" s="129">
        <f>S525*H525</f>
        <v>0</v>
      </c>
      <c r="U525" s="31"/>
      <c r="V525" s="31"/>
      <c r="W525" s="31"/>
      <c r="X525" s="31"/>
      <c r="Y525" s="31"/>
      <c r="Z525" s="31"/>
      <c r="AA525" s="31"/>
      <c r="AB525" s="31"/>
      <c r="AC525" s="31"/>
      <c r="AD525" s="31"/>
      <c r="AE525" s="31"/>
      <c r="AR525" s="130" t="s">
        <v>175</v>
      </c>
      <c r="AT525" s="130" t="s">
        <v>170</v>
      </c>
      <c r="AU525" s="130" t="s">
        <v>78</v>
      </c>
      <c r="AY525" s="19" t="s">
        <v>168</v>
      </c>
      <c r="BE525" s="131">
        <f>IF(N525="základní",J525,0)</f>
        <v>0</v>
      </c>
      <c r="BF525" s="131">
        <f>IF(N525="snížená",J525,0)</f>
        <v>0</v>
      </c>
      <c r="BG525" s="131">
        <f>IF(N525="zákl. přenesená",J525,0)</f>
        <v>0</v>
      </c>
      <c r="BH525" s="131">
        <f>IF(N525="sníž. přenesená",J525,0)</f>
        <v>0</v>
      </c>
      <c r="BI525" s="131">
        <f>IF(N525="nulová",J525,0)</f>
        <v>0</v>
      </c>
      <c r="BJ525" s="19" t="s">
        <v>76</v>
      </c>
      <c r="BK525" s="131">
        <f>ROUND(I525*H525,2)</f>
        <v>0</v>
      </c>
      <c r="BL525" s="19" t="s">
        <v>175</v>
      </c>
      <c r="BM525" s="130" t="s">
        <v>3859</v>
      </c>
    </row>
    <row r="526" spans="1:47" s="2" customFormat="1" ht="12">
      <c r="A526" s="273"/>
      <c r="B526" s="276"/>
      <c r="C526" s="273"/>
      <c r="D526" s="304" t="s">
        <v>177</v>
      </c>
      <c r="E526" s="273"/>
      <c r="F526" s="305" t="s">
        <v>3860</v>
      </c>
      <c r="G526" s="273"/>
      <c r="H526" s="273"/>
      <c r="I526" s="263"/>
      <c r="J526" s="273"/>
      <c r="K526" s="273"/>
      <c r="L526" s="32"/>
      <c r="M526" s="132"/>
      <c r="N526" s="133"/>
      <c r="O526" s="50"/>
      <c r="P526" s="50"/>
      <c r="Q526" s="50"/>
      <c r="R526" s="50"/>
      <c r="S526" s="50"/>
      <c r="T526" s="51"/>
      <c r="U526" s="31"/>
      <c r="V526" s="31"/>
      <c r="W526" s="31"/>
      <c r="X526" s="31"/>
      <c r="Y526" s="31"/>
      <c r="Z526" s="31"/>
      <c r="AA526" s="31"/>
      <c r="AB526" s="31"/>
      <c r="AC526" s="31"/>
      <c r="AD526" s="31"/>
      <c r="AE526" s="31"/>
      <c r="AT526" s="19" t="s">
        <v>177</v>
      </c>
      <c r="AU526" s="19" t="s">
        <v>78</v>
      </c>
    </row>
    <row r="527" spans="1:65" s="2" customFormat="1" ht="24.2" customHeight="1">
      <c r="A527" s="273"/>
      <c r="B527" s="276"/>
      <c r="C527" s="298" t="s">
        <v>940</v>
      </c>
      <c r="D527" s="298" t="s">
        <v>170</v>
      </c>
      <c r="E527" s="299" t="s">
        <v>3861</v>
      </c>
      <c r="F527" s="300" t="s">
        <v>230</v>
      </c>
      <c r="G527" s="301" t="s">
        <v>231</v>
      </c>
      <c r="H527" s="302">
        <v>96.78</v>
      </c>
      <c r="I527" s="266"/>
      <c r="J527" s="303">
        <f>ROUND(I527*H527,2)</f>
        <v>0</v>
      </c>
      <c r="K527" s="300" t="s">
        <v>174</v>
      </c>
      <c r="L527" s="32"/>
      <c r="M527" s="126" t="s">
        <v>3</v>
      </c>
      <c r="N527" s="127" t="s">
        <v>39</v>
      </c>
      <c r="O527" s="128">
        <v>0</v>
      </c>
      <c r="P527" s="128">
        <f>O527*H527</f>
        <v>0</v>
      </c>
      <c r="Q527" s="128">
        <v>0</v>
      </c>
      <c r="R527" s="128">
        <f>Q527*H527</f>
        <v>0</v>
      </c>
      <c r="S527" s="128">
        <v>0</v>
      </c>
      <c r="T527" s="129">
        <f>S527*H527</f>
        <v>0</v>
      </c>
      <c r="U527" s="31"/>
      <c r="V527" s="31"/>
      <c r="W527" s="31"/>
      <c r="X527" s="31"/>
      <c r="Y527" s="31"/>
      <c r="Z527" s="31"/>
      <c r="AA527" s="31"/>
      <c r="AB527" s="31"/>
      <c r="AC527" s="31"/>
      <c r="AD527" s="31"/>
      <c r="AE527" s="31"/>
      <c r="AR527" s="130" t="s">
        <v>175</v>
      </c>
      <c r="AT527" s="130" t="s">
        <v>170</v>
      </c>
      <c r="AU527" s="130" t="s">
        <v>78</v>
      </c>
      <c r="AY527" s="19" t="s">
        <v>168</v>
      </c>
      <c r="BE527" s="131">
        <f>IF(N527="základní",J527,0)</f>
        <v>0</v>
      </c>
      <c r="BF527" s="131">
        <f>IF(N527="snížená",J527,0)</f>
        <v>0</v>
      </c>
      <c r="BG527" s="131">
        <f>IF(N527="zákl. přenesená",J527,0)</f>
        <v>0</v>
      </c>
      <c r="BH527" s="131">
        <f>IF(N527="sníž. přenesená",J527,0)</f>
        <v>0</v>
      </c>
      <c r="BI527" s="131">
        <f>IF(N527="nulová",J527,0)</f>
        <v>0</v>
      </c>
      <c r="BJ527" s="19" t="s">
        <v>76</v>
      </c>
      <c r="BK527" s="131">
        <f>ROUND(I527*H527,2)</f>
        <v>0</v>
      </c>
      <c r="BL527" s="19" t="s">
        <v>175</v>
      </c>
      <c r="BM527" s="130" t="s">
        <v>3862</v>
      </c>
    </row>
    <row r="528" spans="1:47" s="2" customFormat="1" ht="12">
      <c r="A528" s="273"/>
      <c r="B528" s="276"/>
      <c r="C528" s="273"/>
      <c r="D528" s="304" t="s">
        <v>177</v>
      </c>
      <c r="E528" s="273"/>
      <c r="F528" s="305" t="s">
        <v>3863</v>
      </c>
      <c r="G528" s="273"/>
      <c r="H528" s="273"/>
      <c r="I528" s="263"/>
      <c r="J528" s="273"/>
      <c r="K528" s="273"/>
      <c r="L528" s="32"/>
      <c r="M528" s="132"/>
      <c r="N528" s="133"/>
      <c r="O528" s="50"/>
      <c r="P528" s="50"/>
      <c r="Q528" s="50"/>
      <c r="R528" s="50"/>
      <c r="S528" s="50"/>
      <c r="T528" s="51"/>
      <c r="U528" s="31"/>
      <c r="V528" s="31"/>
      <c r="W528" s="31"/>
      <c r="X528" s="31"/>
      <c r="Y528" s="31"/>
      <c r="Z528" s="31"/>
      <c r="AA528" s="31"/>
      <c r="AB528" s="31"/>
      <c r="AC528" s="31"/>
      <c r="AD528" s="31"/>
      <c r="AE528" s="31"/>
      <c r="AT528" s="19" t="s">
        <v>177</v>
      </c>
      <c r="AU528" s="19" t="s">
        <v>78</v>
      </c>
    </row>
    <row r="529" spans="1:63" s="12" customFormat="1" ht="22.9" customHeight="1">
      <c r="A529" s="291"/>
      <c r="B529" s="292"/>
      <c r="C529" s="291"/>
      <c r="D529" s="293" t="s">
        <v>67</v>
      </c>
      <c r="E529" s="296" t="s">
        <v>752</v>
      </c>
      <c r="F529" s="296" t="s">
        <v>753</v>
      </c>
      <c r="G529" s="291"/>
      <c r="H529" s="291"/>
      <c r="I529" s="271"/>
      <c r="J529" s="297">
        <f>BK529</f>
        <v>0</v>
      </c>
      <c r="K529" s="291"/>
      <c r="L529" s="118"/>
      <c r="M529" s="120"/>
      <c r="N529" s="121"/>
      <c r="O529" s="121"/>
      <c r="P529" s="122">
        <f>SUM(P530:P531)</f>
        <v>79.095104</v>
      </c>
      <c r="Q529" s="121"/>
      <c r="R529" s="122">
        <f>SUM(R530:R531)</f>
        <v>0</v>
      </c>
      <c r="S529" s="121"/>
      <c r="T529" s="123">
        <f>SUM(T530:T531)</f>
        <v>0</v>
      </c>
      <c r="AR529" s="119" t="s">
        <v>76</v>
      </c>
      <c r="AT529" s="124" t="s">
        <v>67</v>
      </c>
      <c r="AU529" s="124" t="s">
        <v>76</v>
      </c>
      <c r="AY529" s="119" t="s">
        <v>168</v>
      </c>
      <c r="BK529" s="125">
        <f>SUM(BK530:BK531)</f>
        <v>0</v>
      </c>
    </row>
    <row r="530" spans="1:65" s="2" customFormat="1" ht="24.2" customHeight="1">
      <c r="A530" s="273"/>
      <c r="B530" s="276"/>
      <c r="C530" s="298" t="s">
        <v>952</v>
      </c>
      <c r="D530" s="298" t="s">
        <v>170</v>
      </c>
      <c r="E530" s="299" t="s">
        <v>3864</v>
      </c>
      <c r="F530" s="300" t="s">
        <v>3865</v>
      </c>
      <c r="G530" s="301" t="s">
        <v>231</v>
      </c>
      <c r="H530" s="302">
        <v>199.232</v>
      </c>
      <c r="I530" s="266"/>
      <c r="J530" s="303">
        <f>ROUND(I530*H530,2)</f>
        <v>0</v>
      </c>
      <c r="K530" s="300" t="s">
        <v>174</v>
      </c>
      <c r="L530" s="32"/>
      <c r="M530" s="126" t="s">
        <v>3</v>
      </c>
      <c r="N530" s="127" t="s">
        <v>39</v>
      </c>
      <c r="O530" s="128">
        <v>0.397</v>
      </c>
      <c r="P530" s="128">
        <f>O530*H530</f>
        <v>79.095104</v>
      </c>
      <c r="Q530" s="128">
        <v>0</v>
      </c>
      <c r="R530" s="128">
        <f>Q530*H530</f>
        <v>0</v>
      </c>
      <c r="S530" s="128">
        <v>0</v>
      </c>
      <c r="T530" s="129">
        <f>S530*H530</f>
        <v>0</v>
      </c>
      <c r="U530" s="31"/>
      <c r="V530" s="31"/>
      <c r="W530" s="31"/>
      <c r="X530" s="31"/>
      <c r="Y530" s="31"/>
      <c r="Z530" s="31"/>
      <c r="AA530" s="31"/>
      <c r="AB530" s="31"/>
      <c r="AC530" s="31"/>
      <c r="AD530" s="31"/>
      <c r="AE530" s="31"/>
      <c r="AR530" s="130" t="s">
        <v>175</v>
      </c>
      <c r="AT530" s="130" t="s">
        <v>170</v>
      </c>
      <c r="AU530" s="130" t="s">
        <v>78</v>
      </c>
      <c r="AY530" s="19" t="s">
        <v>168</v>
      </c>
      <c r="BE530" s="131">
        <f>IF(N530="základní",J530,0)</f>
        <v>0</v>
      </c>
      <c r="BF530" s="131">
        <f>IF(N530="snížená",J530,0)</f>
        <v>0</v>
      </c>
      <c r="BG530" s="131">
        <f>IF(N530="zákl. přenesená",J530,0)</f>
        <v>0</v>
      </c>
      <c r="BH530" s="131">
        <f>IF(N530="sníž. přenesená",J530,0)</f>
        <v>0</v>
      </c>
      <c r="BI530" s="131">
        <f>IF(N530="nulová",J530,0)</f>
        <v>0</v>
      </c>
      <c r="BJ530" s="19" t="s">
        <v>76</v>
      </c>
      <c r="BK530" s="131">
        <f>ROUND(I530*H530,2)</f>
        <v>0</v>
      </c>
      <c r="BL530" s="19" t="s">
        <v>175</v>
      </c>
      <c r="BM530" s="130" t="s">
        <v>3866</v>
      </c>
    </row>
    <row r="531" spans="1:47" s="2" customFormat="1" ht="12">
      <c r="A531" s="273"/>
      <c r="B531" s="276"/>
      <c r="C531" s="273"/>
      <c r="D531" s="304" t="s">
        <v>177</v>
      </c>
      <c r="E531" s="273"/>
      <c r="F531" s="305" t="s">
        <v>3867</v>
      </c>
      <c r="G531" s="273"/>
      <c r="H531" s="273"/>
      <c r="I531" s="263"/>
      <c r="J531" s="273"/>
      <c r="K531" s="273"/>
      <c r="L531" s="32"/>
      <c r="M531" s="132"/>
      <c r="N531" s="133"/>
      <c r="O531" s="50"/>
      <c r="P531" s="50"/>
      <c r="Q531" s="50"/>
      <c r="R531" s="50"/>
      <c r="S531" s="50"/>
      <c r="T531" s="51"/>
      <c r="U531" s="31"/>
      <c r="V531" s="31"/>
      <c r="W531" s="31"/>
      <c r="X531" s="31"/>
      <c r="Y531" s="31"/>
      <c r="Z531" s="31"/>
      <c r="AA531" s="31"/>
      <c r="AB531" s="31"/>
      <c r="AC531" s="31"/>
      <c r="AD531" s="31"/>
      <c r="AE531" s="31"/>
      <c r="AT531" s="19" t="s">
        <v>177</v>
      </c>
      <c r="AU531" s="19" t="s">
        <v>78</v>
      </c>
    </row>
    <row r="532" spans="1:63" s="12" customFormat="1" ht="25.9" customHeight="1">
      <c r="A532" s="291"/>
      <c r="B532" s="292"/>
      <c r="C532" s="291"/>
      <c r="D532" s="293" t="s">
        <v>67</v>
      </c>
      <c r="E532" s="294" t="s">
        <v>759</v>
      </c>
      <c r="F532" s="294" t="s">
        <v>760</v>
      </c>
      <c r="G532" s="291"/>
      <c r="H532" s="291"/>
      <c r="I532" s="271"/>
      <c r="J532" s="295">
        <f>BK532</f>
        <v>0</v>
      </c>
      <c r="K532" s="291"/>
      <c r="L532" s="118"/>
      <c r="M532" s="120"/>
      <c r="N532" s="121"/>
      <c r="O532" s="121"/>
      <c r="P532" s="122">
        <f>P533+P559</f>
        <v>37.412384</v>
      </c>
      <c r="Q532" s="121"/>
      <c r="R532" s="122">
        <f>R533+R559</f>
        <v>0.85453736</v>
      </c>
      <c r="S532" s="121"/>
      <c r="T532" s="123">
        <f>T533+T559</f>
        <v>0</v>
      </c>
      <c r="AR532" s="119" t="s">
        <v>78</v>
      </c>
      <c r="AT532" s="124" t="s">
        <v>67</v>
      </c>
      <c r="AU532" s="124" t="s">
        <v>68</v>
      </c>
      <c r="AY532" s="119" t="s">
        <v>168</v>
      </c>
      <c r="BK532" s="125">
        <f>BK533+BK559</f>
        <v>0</v>
      </c>
    </row>
    <row r="533" spans="1:63" s="12" customFormat="1" ht="22.9" customHeight="1">
      <c r="A533" s="291"/>
      <c r="B533" s="292"/>
      <c r="C533" s="291"/>
      <c r="D533" s="293" t="s">
        <v>67</v>
      </c>
      <c r="E533" s="296" t="s">
        <v>1169</v>
      </c>
      <c r="F533" s="296" t="s">
        <v>1170</v>
      </c>
      <c r="G533" s="291"/>
      <c r="H533" s="291"/>
      <c r="I533" s="271"/>
      <c r="J533" s="297">
        <f>BK533</f>
        <v>0</v>
      </c>
      <c r="K533" s="291"/>
      <c r="L533" s="118"/>
      <c r="M533" s="120"/>
      <c r="N533" s="121"/>
      <c r="O533" s="121"/>
      <c r="P533" s="122">
        <f>SUM(P534:P558)</f>
        <v>37.412384</v>
      </c>
      <c r="Q533" s="121"/>
      <c r="R533" s="122">
        <f>SUM(R534:R558)</f>
        <v>0.85453736</v>
      </c>
      <c r="S533" s="121"/>
      <c r="T533" s="123">
        <f>SUM(T534:T558)</f>
        <v>0</v>
      </c>
      <c r="AR533" s="119" t="s">
        <v>78</v>
      </c>
      <c r="AT533" s="124" t="s">
        <v>67</v>
      </c>
      <c r="AU533" s="124" t="s">
        <v>76</v>
      </c>
      <c r="AY533" s="119" t="s">
        <v>168</v>
      </c>
      <c r="BK533" s="125">
        <f>SUM(BK534:BK558)</f>
        <v>0</v>
      </c>
    </row>
    <row r="534" spans="1:65" s="2" customFormat="1" ht="21.75" customHeight="1">
      <c r="A534" s="273"/>
      <c r="B534" s="276"/>
      <c r="C534" s="298" t="s">
        <v>955</v>
      </c>
      <c r="D534" s="298" t="s">
        <v>170</v>
      </c>
      <c r="E534" s="299" t="s">
        <v>3868</v>
      </c>
      <c r="F534" s="300" t="s">
        <v>3869</v>
      </c>
      <c r="G534" s="301" t="s">
        <v>263</v>
      </c>
      <c r="H534" s="302">
        <v>31.849</v>
      </c>
      <c r="I534" s="266"/>
      <c r="J534" s="303">
        <f>ROUND(I534*H534,2)</f>
        <v>0</v>
      </c>
      <c r="K534" s="300" t="s">
        <v>174</v>
      </c>
      <c r="L534" s="32"/>
      <c r="M534" s="126" t="s">
        <v>3</v>
      </c>
      <c r="N534" s="127" t="s">
        <v>39</v>
      </c>
      <c r="O534" s="128">
        <v>0.348</v>
      </c>
      <c r="P534" s="128">
        <f>O534*H534</f>
        <v>11.083452</v>
      </c>
      <c r="Q534" s="128">
        <v>0</v>
      </c>
      <c r="R534" s="128">
        <f>Q534*H534</f>
        <v>0</v>
      </c>
      <c r="S534" s="128">
        <v>0</v>
      </c>
      <c r="T534" s="129">
        <f>S534*H534</f>
        <v>0</v>
      </c>
      <c r="U534" s="31"/>
      <c r="V534" s="31"/>
      <c r="W534" s="31"/>
      <c r="X534" s="31"/>
      <c r="Y534" s="31"/>
      <c r="Z534" s="31"/>
      <c r="AA534" s="31"/>
      <c r="AB534" s="31"/>
      <c r="AC534" s="31"/>
      <c r="AD534" s="31"/>
      <c r="AE534" s="31"/>
      <c r="AR534" s="130" t="s">
        <v>323</v>
      </c>
      <c r="AT534" s="130" t="s">
        <v>170</v>
      </c>
      <c r="AU534" s="130" t="s">
        <v>78</v>
      </c>
      <c r="AY534" s="19" t="s">
        <v>168</v>
      </c>
      <c r="BE534" s="131">
        <f>IF(N534="základní",J534,0)</f>
        <v>0</v>
      </c>
      <c r="BF534" s="131">
        <f>IF(N534="snížená",J534,0)</f>
        <v>0</v>
      </c>
      <c r="BG534" s="131">
        <f>IF(N534="zákl. přenesená",J534,0)</f>
        <v>0</v>
      </c>
      <c r="BH534" s="131">
        <f>IF(N534="sníž. přenesená",J534,0)</f>
        <v>0</v>
      </c>
      <c r="BI534" s="131">
        <f>IF(N534="nulová",J534,0)</f>
        <v>0</v>
      </c>
      <c r="BJ534" s="19" t="s">
        <v>76</v>
      </c>
      <c r="BK534" s="131">
        <f>ROUND(I534*H534,2)</f>
        <v>0</v>
      </c>
      <c r="BL534" s="19" t="s">
        <v>323</v>
      </c>
      <c r="BM534" s="130" t="s">
        <v>3870</v>
      </c>
    </row>
    <row r="535" spans="1:47" s="2" customFormat="1" ht="12">
      <c r="A535" s="273"/>
      <c r="B535" s="276"/>
      <c r="C535" s="273"/>
      <c r="D535" s="304" t="s">
        <v>177</v>
      </c>
      <c r="E535" s="273"/>
      <c r="F535" s="305" t="s">
        <v>3871</v>
      </c>
      <c r="G535" s="273"/>
      <c r="H535" s="273"/>
      <c r="I535" s="263"/>
      <c r="J535" s="273"/>
      <c r="K535" s="273"/>
      <c r="L535" s="32"/>
      <c r="M535" s="132"/>
      <c r="N535" s="133"/>
      <c r="O535" s="50"/>
      <c r="P535" s="50"/>
      <c r="Q535" s="50"/>
      <c r="R535" s="50"/>
      <c r="S535" s="50"/>
      <c r="T535" s="51"/>
      <c r="U535" s="31"/>
      <c r="V535" s="31"/>
      <c r="W535" s="31"/>
      <c r="X535" s="31"/>
      <c r="Y535" s="31"/>
      <c r="Z535" s="31"/>
      <c r="AA535" s="31"/>
      <c r="AB535" s="31"/>
      <c r="AC535" s="31"/>
      <c r="AD535" s="31"/>
      <c r="AE535" s="31"/>
      <c r="AT535" s="19" t="s">
        <v>177</v>
      </c>
      <c r="AU535" s="19" t="s">
        <v>78</v>
      </c>
    </row>
    <row r="536" spans="1:51" s="13" customFormat="1" ht="12">
      <c r="A536" s="306"/>
      <c r="B536" s="307"/>
      <c r="C536" s="306"/>
      <c r="D536" s="308" t="s">
        <v>179</v>
      </c>
      <c r="E536" s="309" t="s">
        <v>3</v>
      </c>
      <c r="F536" s="310" t="s">
        <v>3872</v>
      </c>
      <c r="G536" s="306"/>
      <c r="H536" s="309" t="s">
        <v>3</v>
      </c>
      <c r="I536" s="267"/>
      <c r="J536" s="306"/>
      <c r="K536" s="306"/>
      <c r="L536" s="134"/>
      <c r="M536" s="136"/>
      <c r="N536" s="137"/>
      <c r="O536" s="137"/>
      <c r="P536" s="137"/>
      <c r="Q536" s="137"/>
      <c r="R536" s="137"/>
      <c r="S536" s="137"/>
      <c r="T536" s="138"/>
      <c r="AT536" s="135" t="s">
        <v>179</v>
      </c>
      <c r="AU536" s="135" t="s">
        <v>78</v>
      </c>
      <c r="AV536" s="13" t="s">
        <v>76</v>
      </c>
      <c r="AW536" s="13" t="s">
        <v>30</v>
      </c>
      <c r="AX536" s="13" t="s">
        <v>68</v>
      </c>
      <c r="AY536" s="135" t="s">
        <v>168</v>
      </c>
    </row>
    <row r="537" spans="1:51" s="14" customFormat="1" ht="12">
      <c r="A537" s="311"/>
      <c r="B537" s="312"/>
      <c r="C537" s="311"/>
      <c r="D537" s="308" t="s">
        <v>179</v>
      </c>
      <c r="E537" s="313" t="s">
        <v>3</v>
      </c>
      <c r="F537" s="314" t="s">
        <v>3873</v>
      </c>
      <c r="G537" s="311"/>
      <c r="H537" s="315">
        <v>27.829</v>
      </c>
      <c r="I537" s="268"/>
      <c r="J537" s="311"/>
      <c r="K537" s="311"/>
      <c r="L537" s="139"/>
      <c r="M537" s="141"/>
      <c r="N537" s="142"/>
      <c r="O537" s="142"/>
      <c r="P537" s="142"/>
      <c r="Q537" s="142"/>
      <c r="R537" s="142"/>
      <c r="S537" s="142"/>
      <c r="T537" s="143"/>
      <c r="AT537" s="140" t="s">
        <v>179</v>
      </c>
      <c r="AU537" s="140" t="s">
        <v>78</v>
      </c>
      <c r="AV537" s="14" t="s">
        <v>78</v>
      </c>
      <c r="AW537" s="14" t="s">
        <v>30</v>
      </c>
      <c r="AX537" s="14" t="s">
        <v>68</v>
      </c>
      <c r="AY537" s="140" t="s">
        <v>168</v>
      </c>
    </row>
    <row r="538" spans="1:51" s="14" customFormat="1" ht="12">
      <c r="A538" s="311"/>
      <c r="B538" s="312"/>
      <c r="C538" s="311"/>
      <c r="D538" s="308" t="s">
        <v>179</v>
      </c>
      <c r="E538" s="313" t="s">
        <v>3</v>
      </c>
      <c r="F538" s="314" t="s">
        <v>3874</v>
      </c>
      <c r="G538" s="311"/>
      <c r="H538" s="315">
        <v>4.02</v>
      </c>
      <c r="I538" s="268"/>
      <c r="J538" s="311"/>
      <c r="K538" s="311"/>
      <c r="L538" s="139"/>
      <c r="M538" s="141"/>
      <c r="N538" s="142"/>
      <c r="O538" s="142"/>
      <c r="P538" s="142"/>
      <c r="Q538" s="142"/>
      <c r="R538" s="142"/>
      <c r="S538" s="142"/>
      <c r="T538" s="143"/>
      <c r="AT538" s="140" t="s">
        <v>179</v>
      </c>
      <c r="AU538" s="140" t="s">
        <v>78</v>
      </c>
      <c r="AV538" s="14" t="s">
        <v>78</v>
      </c>
      <c r="AW538" s="14" t="s">
        <v>30</v>
      </c>
      <c r="AX538" s="14" t="s">
        <v>68</v>
      </c>
      <c r="AY538" s="140" t="s">
        <v>168</v>
      </c>
    </row>
    <row r="539" spans="1:51" s="15" customFormat="1" ht="12">
      <c r="A539" s="316"/>
      <c r="B539" s="317"/>
      <c r="C539" s="316"/>
      <c r="D539" s="308" t="s">
        <v>179</v>
      </c>
      <c r="E539" s="318" t="s">
        <v>3</v>
      </c>
      <c r="F539" s="319" t="s">
        <v>186</v>
      </c>
      <c r="G539" s="316"/>
      <c r="H539" s="320">
        <v>31.849</v>
      </c>
      <c r="I539" s="269"/>
      <c r="J539" s="316"/>
      <c r="K539" s="316"/>
      <c r="L539" s="144"/>
      <c r="M539" s="146"/>
      <c r="N539" s="147"/>
      <c r="O539" s="147"/>
      <c r="P539" s="147"/>
      <c r="Q539" s="147"/>
      <c r="R539" s="147"/>
      <c r="S539" s="147"/>
      <c r="T539" s="148"/>
      <c r="AT539" s="145" t="s">
        <v>179</v>
      </c>
      <c r="AU539" s="145" t="s">
        <v>78</v>
      </c>
      <c r="AV539" s="15" t="s">
        <v>175</v>
      </c>
      <c r="AW539" s="15" t="s">
        <v>30</v>
      </c>
      <c r="AX539" s="15" t="s">
        <v>76</v>
      </c>
      <c r="AY539" s="145" t="s">
        <v>168</v>
      </c>
    </row>
    <row r="540" spans="1:65" s="2" customFormat="1" ht="16.5" customHeight="1">
      <c r="A540" s="273"/>
      <c r="B540" s="276"/>
      <c r="C540" s="326" t="s">
        <v>962</v>
      </c>
      <c r="D540" s="326" t="s">
        <v>332</v>
      </c>
      <c r="E540" s="327" t="s">
        <v>3875</v>
      </c>
      <c r="F540" s="328" t="s">
        <v>3876</v>
      </c>
      <c r="G540" s="329" t="s">
        <v>335</v>
      </c>
      <c r="H540" s="330">
        <v>109.038</v>
      </c>
      <c r="I540" s="272"/>
      <c r="J540" s="331">
        <f>ROUND(I540*H540,2)</f>
        <v>0</v>
      </c>
      <c r="K540" s="328" t="s">
        <v>174</v>
      </c>
      <c r="L540" s="154"/>
      <c r="M540" s="155" t="s">
        <v>3</v>
      </c>
      <c r="N540" s="156" t="s">
        <v>39</v>
      </c>
      <c r="O540" s="128">
        <v>0</v>
      </c>
      <c r="P540" s="128">
        <f>O540*H540</f>
        <v>0</v>
      </c>
      <c r="Q540" s="128">
        <v>0.0016</v>
      </c>
      <c r="R540" s="128">
        <f>Q540*H540</f>
        <v>0.1744608</v>
      </c>
      <c r="S540" s="128">
        <v>0</v>
      </c>
      <c r="T540" s="129">
        <f>S540*H540</f>
        <v>0</v>
      </c>
      <c r="U540" s="31"/>
      <c r="V540" s="31"/>
      <c r="W540" s="31"/>
      <c r="X540" s="31"/>
      <c r="Y540" s="31"/>
      <c r="Z540" s="31"/>
      <c r="AA540" s="31"/>
      <c r="AB540" s="31"/>
      <c r="AC540" s="31"/>
      <c r="AD540" s="31"/>
      <c r="AE540" s="31"/>
      <c r="AR540" s="130" t="s">
        <v>440</v>
      </c>
      <c r="AT540" s="130" t="s">
        <v>332</v>
      </c>
      <c r="AU540" s="130" t="s">
        <v>78</v>
      </c>
      <c r="AY540" s="19" t="s">
        <v>168</v>
      </c>
      <c r="BE540" s="131">
        <f>IF(N540="základní",J540,0)</f>
        <v>0</v>
      </c>
      <c r="BF540" s="131">
        <f>IF(N540="snížená",J540,0)</f>
        <v>0</v>
      </c>
      <c r="BG540" s="131">
        <f>IF(N540="zákl. přenesená",J540,0)</f>
        <v>0</v>
      </c>
      <c r="BH540" s="131">
        <f>IF(N540="sníž. přenesená",J540,0)</f>
        <v>0</v>
      </c>
      <c r="BI540" s="131">
        <f>IF(N540="nulová",J540,0)</f>
        <v>0</v>
      </c>
      <c r="BJ540" s="19" t="s">
        <v>76</v>
      </c>
      <c r="BK540" s="131">
        <f>ROUND(I540*H540,2)</f>
        <v>0</v>
      </c>
      <c r="BL540" s="19" t="s">
        <v>323</v>
      </c>
      <c r="BM540" s="130" t="s">
        <v>3877</v>
      </c>
    </row>
    <row r="541" spans="1:51" s="14" customFormat="1" ht="12">
      <c r="A541" s="311"/>
      <c r="B541" s="312"/>
      <c r="C541" s="311"/>
      <c r="D541" s="308" t="s">
        <v>179</v>
      </c>
      <c r="E541" s="311"/>
      <c r="F541" s="314" t="s">
        <v>3878</v>
      </c>
      <c r="G541" s="311"/>
      <c r="H541" s="315">
        <v>109.038</v>
      </c>
      <c r="I541" s="268"/>
      <c r="J541" s="311"/>
      <c r="K541" s="311"/>
      <c r="L541" s="139"/>
      <c r="M541" s="141"/>
      <c r="N541" s="142"/>
      <c r="O541" s="142"/>
      <c r="P541" s="142"/>
      <c r="Q541" s="142"/>
      <c r="R541" s="142"/>
      <c r="S541" s="142"/>
      <c r="T541" s="143"/>
      <c r="AT541" s="140" t="s">
        <v>179</v>
      </c>
      <c r="AU541" s="140" t="s">
        <v>78</v>
      </c>
      <c r="AV541" s="14" t="s">
        <v>78</v>
      </c>
      <c r="AW541" s="14" t="s">
        <v>4</v>
      </c>
      <c r="AX541" s="14" t="s">
        <v>76</v>
      </c>
      <c r="AY541" s="140" t="s">
        <v>168</v>
      </c>
    </row>
    <row r="542" spans="1:65" s="2" customFormat="1" ht="33" customHeight="1">
      <c r="A542" s="273"/>
      <c r="B542" s="276"/>
      <c r="C542" s="298" t="s">
        <v>966</v>
      </c>
      <c r="D542" s="298" t="s">
        <v>170</v>
      </c>
      <c r="E542" s="299" t="s">
        <v>3879</v>
      </c>
      <c r="F542" s="300" t="s">
        <v>3880</v>
      </c>
      <c r="G542" s="301" t="s">
        <v>263</v>
      </c>
      <c r="H542" s="302">
        <v>31.849</v>
      </c>
      <c r="I542" s="266"/>
      <c r="J542" s="303">
        <f>ROUND(I542*H542,2)</f>
        <v>0</v>
      </c>
      <c r="K542" s="300" t="s">
        <v>174</v>
      </c>
      <c r="L542" s="32"/>
      <c r="M542" s="126" t="s">
        <v>3</v>
      </c>
      <c r="N542" s="127" t="s">
        <v>39</v>
      </c>
      <c r="O542" s="128">
        <v>0.428</v>
      </c>
      <c r="P542" s="128">
        <f>O542*H542</f>
        <v>13.631371999999999</v>
      </c>
      <c r="Q542" s="128">
        <v>0.00038</v>
      </c>
      <c r="R542" s="128">
        <f>Q542*H542</f>
        <v>0.012102620000000001</v>
      </c>
      <c r="S542" s="128">
        <v>0</v>
      </c>
      <c r="T542" s="129">
        <f>S542*H542</f>
        <v>0</v>
      </c>
      <c r="U542" s="31"/>
      <c r="V542" s="31"/>
      <c r="W542" s="31"/>
      <c r="X542" s="31"/>
      <c r="Y542" s="31"/>
      <c r="Z542" s="31"/>
      <c r="AA542" s="31"/>
      <c r="AB542" s="31"/>
      <c r="AC542" s="31"/>
      <c r="AD542" s="31"/>
      <c r="AE542" s="31"/>
      <c r="AR542" s="130" t="s">
        <v>323</v>
      </c>
      <c r="AT542" s="130" t="s">
        <v>170</v>
      </c>
      <c r="AU542" s="130" t="s">
        <v>78</v>
      </c>
      <c r="AY542" s="19" t="s">
        <v>168</v>
      </c>
      <c r="BE542" s="131">
        <f>IF(N542="základní",J542,0)</f>
        <v>0</v>
      </c>
      <c r="BF542" s="131">
        <f>IF(N542="snížená",J542,0)</f>
        <v>0</v>
      </c>
      <c r="BG542" s="131">
        <f>IF(N542="zákl. přenesená",J542,0)</f>
        <v>0</v>
      </c>
      <c r="BH542" s="131">
        <f>IF(N542="sníž. přenesená",J542,0)</f>
        <v>0</v>
      </c>
      <c r="BI542" s="131">
        <f>IF(N542="nulová",J542,0)</f>
        <v>0</v>
      </c>
      <c r="BJ542" s="19" t="s">
        <v>76</v>
      </c>
      <c r="BK542" s="131">
        <f>ROUND(I542*H542,2)</f>
        <v>0</v>
      </c>
      <c r="BL542" s="19" t="s">
        <v>323</v>
      </c>
      <c r="BM542" s="130" t="s">
        <v>3881</v>
      </c>
    </row>
    <row r="543" spans="1:47" s="2" customFormat="1" ht="12">
      <c r="A543" s="273"/>
      <c r="B543" s="276"/>
      <c r="C543" s="273"/>
      <c r="D543" s="304" t="s">
        <v>177</v>
      </c>
      <c r="E543" s="273"/>
      <c r="F543" s="305" t="s">
        <v>3882</v>
      </c>
      <c r="G543" s="273"/>
      <c r="H543" s="273"/>
      <c r="I543" s="263"/>
      <c r="J543" s="273"/>
      <c r="K543" s="273"/>
      <c r="L543" s="32"/>
      <c r="M543" s="132"/>
      <c r="N543" s="133"/>
      <c r="O543" s="50"/>
      <c r="P543" s="50"/>
      <c r="Q543" s="50"/>
      <c r="R543" s="50"/>
      <c r="S543" s="50"/>
      <c r="T543" s="51"/>
      <c r="U543" s="31"/>
      <c r="V543" s="31"/>
      <c r="W543" s="31"/>
      <c r="X543" s="31"/>
      <c r="Y543" s="31"/>
      <c r="Z543" s="31"/>
      <c r="AA543" s="31"/>
      <c r="AB543" s="31"/>
      <c r="AC543" s="31"/>
      <c r="AD543" s="31"/>
      <c r="AE543" s="31"/>
      <c r="AT543" s="19" t="s">
        <v>177</v>
      </c>
      <c r="AU543" s="19" t="s">
        <v>78</v>
      </c>
    </row>
    <row r="544" spans="1:51" s="13" customFormat="1" ht="12">
      <c r="A544" s="306"/>
      <c r="B544" s="307"/>
      <c r="C544" s="306"/>
      <c r="D544" s="308" t="s">
        <v>179</v>
      </c>
      <c r="E544" s="309" t="s">
        <v>3</v>
      </c>
      <c r="F544" s="310" t="s">
        <v>3872</v>
      </c>
      <c r="G544" s="306"/>
      <c r="H544" s="309" t="s">
        <v>3</v>
      </c>
      <c r="I544" s="267"/>
      <c r="J544" s="306"/>
      <c r="K544" s="306"/>
      <c r="L544" s="134"/>
      <c r="M544" s="136"/>
      <c r="N544" s="137"/>
      <c r="O544" s="137"/>
      <c r="P544" s="137"/>
      <c r="Q544" s="137"/>
      <c r="R544" s="137"/>
      <c r="S544" s="137"/>
      <c r="T544" s="138"/>
      <c r="AT544" s="135" t="s">
        <v>179</v>
      </c>
      <c r="AU544" s="135" t="s">
        <v>78</v>
      </c>
      <c r="AV544" s="13" t="s">
        <v>76</v>
      </c>
      <c r="AW544" s="13" t="s">
        <v>30</v>
      </c>
      <c r="AX544" s="13" t="s">
        <v>68</v>
      </c>
      <c r="AY544" s="135" t="s">
        <v>168</v>
      </c>
    </row>
    <row r="545" spans="1:51" s="14" customFormat="1" ht="12">
      <c r="A545" s="311"/>
      <c r="B545" s="312"/>
      <c r="C545" s="311"/>
      <c r="D545" s="308" t="s">
        <v>179</v>
      </c>
      <c r="E545" s="313" t="s">
        <v>3</v>
      </c>
      <c r="F545" s="314" t="s">
        <v>3873</v>
      </c>
      <c r="G545" s="311"/>
      <c r="H545" s="315">
        <v>27.829</v>
      </c>
      <c r="I545" s="268"/>
      <c r="J545" s="311"/>
      <c r="K545" s="311"/>
      <c r="L545" s="139"/>
      <c r="M545" s="141"/>
      <c r="N545" s="142"/>
      <c r="O545" s="142"/>
      <c r="P545" s="142"/>
      <c r="Q545" s="142"/>
      <c r="R545" s="142"/>
      <c r="S545" s="142"/>
      <c r="T545" s="143"/>
      <c r="AT545" s="140" t="s">
        <v>179</v>
      </c>
      <c r="AU545" s="140" t="s">
        <v>78</v>
      </c>
      <c r="AV545" s="14" t="s">
        <v>78</v>
      </c>
      <c r="AW545" s="14" t="s">
        <v>30</v>
      </c>
      <c r="AX545" s="14" t="s">
        <v>68</v>
      </c>
      <c r="AY545" s="140" t="s">
        <v>168</v>
      </c>
    </row>
    <row r="546" spans="1:51" s="14" customFormat="1" ht="12">
      <c r="A546" s="311"/>
      <c r="B546" s="312"/>
      <c r="C546" s="311"/>
      <c r="D546" s="308" t="s">
        <v>179</v>
      </c>
      <c r="E546" s="313" t="s">
        <v>3</v>
      </c>
      <c r="F546" s="314" t="s">
        <v>3874</v>
      </c>
      <c r="G546" s="311"/>
      <c r="H546" s="315">
        <v>4.02</v>
      </c>
      <c r="I546" s="268"/>
      <c r="J546" s="311"/>
      <c r="K546" s="311"/>
      <c r="L546" s="139"/>
      <c r="M546" s="141"/>
      <c r="N546" s="142"/>
      <c r="O546" s="142"/>
      <c r="P546" s="142"/>
      <c r="Q546" s="142"/>
      <c r="R546" s="142"/>
      <c r="S546" s="142"/>
      <c r="T546" s="143"/>
      <c r="AT546" s="140" t="s">
        <v>179</v>
      </c>
      <c r="AU546" s="140" t="s">
        <v>78</v>
      </c>
      <c r="AV546" s="14" t="s">
        <v>78</v>
      </c>
      <c r="AW546" s="14" t="s">
        <v>30</v>
      </c>
      <c r="AX546" s="14" t="s">
        <v>68</v>
      </c>
      <c r="AY546" s="140" t="s">
        <v>168</v>
      </c>
    </row>
    <row r="547" spans="1:51" s="15" customFormat="1" ht="12">
      <c r="A547" s="316"/>
      <c r="B547" s="317"/>
      <c r="C547" s="316"/>
      <c r="D547" s="308" t="s">
        <v>179</v>
      </c>
      <c r="E547" s="318" t="s">
        <v>3</v>
      </c>
      <c r="F547" s="319" t="s">
        <v>186</v>
      </c>
      <c r="G547" s="316"/>
      <c r="H547" s="320">
        <v>31.849</v>
      </c>
      <c r="I547" s="269"/>
      <c r="J547" s="316"/>
      <c r="K547" s="316"/>
      <c r="L547" s="144"/>
      <c r="M547" s="146"/>
      <c r="N547" s="147"/>
      <c r="O547" s="147"/>
      <c r="P547" s="147"/>
      <c r="Q547" s="147"/>
      <c r="R547" s="147"/>
      <c r="S547" s="147"/>
      <c r="T547" s="148"/>
      <c r="AT547" s="145" t="s">
        <v>179</v>
      </c>
      <c r="AU547" s="145" t="s">
        <v>78</v>
      </c>
      <c r="AV547" s="15" t="s">
        <v>175</v>
      </c>
      <c r="AW547" s="15" t="s">
        <v>30</v>
      </c>
      <c r="AX547" s="15" t="s">
        <v>76</v>
      </c>
      <c r="AY547" s="145" t="s">
        <v>168</v>
      </c>
    </row>
    <row r="548" spans="1:65" s="2" customFormat="1" ht="16.5" customHeight="1">
      <c r="A548" s="273"/>
      <c r="B548" s="276"/>
      <c r="C548" s="326" t="s">
        <v>970</v>
      </c>
      <c r="D548" s="326" t="s">
        <v>332</v>
      </c>
      <c r="E548" s="327" t="s">
        <v>3883</v>
      </c>
      <c r="F548" s="328" t="s">
        <v>3884</v>
      </c>
      <c r="G548" s="329" t="s">
        <v>263</v>
      </c>
      <c r="H548" s="330">
        <v>34.397</v>
      </c>
      <c r="I548" s="272"/>
      <c r="J548" s="331">
        <f>ROUND(I548*H548,2)</f>
        <v>0</v>
      </c>
      <c r="K548" s="328" t="s">
        <v>174</v>
      </c>
      <c r="L548" s="154"/>
      <c r="M548" s="155" t="s">
        <v>3</v>
      </c>
      <c r="N548" s="156" t="s">
        <v>39</v>
      </c>
      <c r="O548" s="128">
        <v>0</v>
      </c>
      <c r="P548" s="128">
        <f>O548*H548</f>
        <v>0</v>
      </c>
      <c r="Q548" s="128">
        <v>0.0189</v>
      </c>
      <c r="R548" s="128">
        <f>Q548*H548</f>
        <v>0.6501032999999999</v>
      </c>
      <c r="S548" s="128">
        <v>0</v>
      </c>
      <c r="T548" s="129">
        <f>S548*H548</f>
        <v>0</v>
      </c>
      <c r="U548" s="31"/>
      <c r="V548" s="31"/>
      <c r="W548" s="31"/>
      <c r="X548" s="31"/>
      <c r="Y548" s="31"/>
      <c r="Z548" s="31"/>
      <c r="AA548" s="31"/>
      <c r="AB548" s="31"/>
      <c r="AC548" s="31"/>
      <c r="AD548" s="31"/>
      <c r="AE548" s="31"/>
      <c r="AR548" s="130" t="s">
        <v>440</v>
      </c>
      <c r="AT548" s="130" t="s">
        <v>332</v>
      </c>
      <c r="AU548" s="130" t="s">
        <v>78</v>
      </c>
      <c r="AY548" s="19" t="s">
        <v>168</v>
      </c>
      <c r="BE548" s="131">
        <f>IF(N548="základní",J548,0)</f>
        <v>0</v>
      </c>
      <c r="BF548" s="131">
        <f>IF(N548="snížená",J548,0)</f>
        <v>0</v>
      </c>
      <c r="BG548" s="131">
        <f>IF(N548="zákl. přenesená",J548,0)</f>
        <v>0</v>
      </c>
      <c r="BH548" s="131">
        <f>IF(N548="sníž. přenesená",J548,0)</f>
        <v>0</v>
      </c>
      <c r="BI548" s="131">
        <f>IF(N548="nulová",J548,0)</f>
        <v>0</v>
      </c>
      <c r="BJ548" s="19" t="s">
        <v>76</v>
      </c>
      <c r="BK548" s="131">
        <f>ROUND(I548*H548,2)</f>
        <v>0</v>
      </c>
      <c r="BL548" s="19" t="s">
        <v>323</v>
      </c>
      <c r="BM548" s="130" t="s">
        <v>3885</v>
      </c>
    </row>
    <row r="549" spans="1:51" s="14" customFormat="1" ht="12">
      <c r="A549" s="311"/>
      <c r="B549" s="312"/>
      <c r="C549" s="311"/>
      <c r="D549" s="308" t="s">
        <v>179</v>
      </c>
      <c r="E549" s="311"/>
      <c r="F549" s="314" t="s">
        <v>3886</v>
      </c>
      <c r="G549" s="311"/>
      <c r="H549" s="315">
        <v>34.397</v>
      </c>
      <c r="I549" s="268"/>
      <c r="J549" s="311"/>
      <c r="K549" s="311"/>
      <c r="L549" s="139"/>
      <c r="M549" s="141"/>
      <c r="N549" s="142"/>
      <c r="O549" s="142"/>
      <c r="P549" s="142"/>
      <c r="Q549" s="142"/>
      <c r="R549" s="142"/>
      <c r="S549" s="142"/>
      <c r="T549" s="143"/>
      <c r="AT549" s="140" t="s">
        <v>179</v>
      </c>
      <c r="AU549" s="140" t="s">
        <v>78</v>
      </c>
      <c r="AV549" s="14" t="s">
        <v>78</v>
      </c>
      <c r="AW549" s="14" t="s">
        <v>4</v>
      </c>
      <c r="AX549" s="14" t="s">
        <v>76</v>
      </c>
      <c r="AY549" s="140" t="s">
        <v>168</v>
      </c>
    </row>
    <row r="550" spans="1:65" s="2" customFormat="1" ht="16.5" customHeight="1">
      <c r="A550" s="273"/>
      <c r="B550" s="276"/>
      <c r="C550" s="298" t="s">
        <v>981</v>
      </c>
      <c r="D550" s="298" t="s">
        <v>170</v>
      </c>
      <c r="E550" s="299" t="s">
        <v>3887</v>
      </c>
      <c r="F550" s="300" t="s">
        <v>3888</v>
      </c>
      <c r="G550" s="301" t="s">
        <v>263</v>
      </c>
      <c r="H550" s="302">
        <v>94.056</v>
      </c>
      <c r="I550" s="266"/>
      <c r="J550" s="303">
        <f>ROUND(I550*H550,2)</f>
        <v>0</v>
      </c>
      <c r="K550" s="300" t="s">
        <v>174</v>
      </c>
      <c r="L550" s="32"/>
      <c r="M550" s="126" t="s">
        <v>3</v>
      </c>
      <c r="N550" s="127" t="s">
        <v>39</v>
      </c>
      <c r="O550" s="128">
        <v>0.135</v>
      </c>
      <c r="P550" s="128">
        <f>O550*H550</f>
        <v>12.697560000000001</v>
      </c>
      <c r="Q550" s="128">
        <v>0.00019</v>
      </c>
      <c r="R550" s="128">
        <f>Q550*H550</f>
        <v>0.01787064</v>
      </c>
      <c r="S550" s="128">
        <v>0</v>
      </c>
      <c r="T550" s="129">
        <f>S550*H550</f>
        <v>0</v>
      </c>
      <c r="U550" s="31"/>
      <c r="V550" s="31"/>
      <c r="W550" s="31"/>
      <c r="X550" s="31"/>
      <c r="Y550" s="31"/>
      <c r="Z550" s="31"/>
      <c r="AA550" s="31"/>
      <c r="AB550" s="31"/>
      <c r="AC550" s="31"/>
      <c r="AD550" s="31"/>
      <c r="AE550" s="31"/>
      <c r="AR550" s="130" t="s">
        <v>323</v>
      </c>
      <c r="AT550" s="130" t="s">
        <v>170</v>
      </c>
      <c r="AU550" s="130" t="s">
        <v>78</v>
      </c>
      <c r="AY550" s="19" t="s">
        <v>168</v>
      </c>
      <c r="BE550" s="131">
        <f>IF(N550="základní",J550,0)</f>
        <v>0</v>
      </c>
      <c r="BF550" s="131">
        <f>IF(N550="snížená",J550,0)</f>
        <v>0</v>
      </c>
      <c r="BG550" s="131">
        <f>IF(N550="zákl. přenesená",J550,0)</f>
        <v>0</v>
      </c>
      <c r="BH550" s="131">
        <f>IF(N550="sníž. přenesená",J550,0)</f>
        <v>0</v>
      </c>
      <c r="BI550" s="131">
        <f>IF(N550="nulová",J550,0)</f>
        <v>0</v>
      </c>
      <c r="BJ550" s="19" t="s">
        <v>76</v>
      </c>
      <c r="BK550" s="131">
        <f>ROUND(I550*H550,2)</f>
        <v>0</v>
      </c>
      <c r="BL550" s="19" t="s">
        <v>323</v>
      </c>
      <c r="BM550" s="130" t="s">
        <v>3889</v>
      </c>
    </row>
    <row r="551" spans="1:47" s="2" customFormat="1" ht="12">
      <c r="A551" s="273"/>
      <c r="B551" s="276"/>
      <c r="C551" s="273"/>
      <c r="D551" s="304" t="s">
        <v>177</v>
      </c>
      <c r="E551" s="273"/>
      <c r="F551" s="305" t="s">
        <v>3890</v>
      </c>
      <c r="G551" s="273"/>
      <c r="H551" s="273"/>
      <c r="I551" s="263"/>
      <c r="J551" s="273"/>
      <c r="K551" s="273"/>
      <c r="L551" s="32"/>
      <c r="M551" s="132"/>
      <c r="N551" s="133"/>
      <c r="O551" s="50"/>
      <c r="P551" s="50"/>
      <c r="Q551" s="50"/>
      <c r="R551" s="50"/>
      <c r="S551" s="50"/>
      <c r="T551" s="51"/>
      <c r="U551" s="31"/>
      <c r="V551" s="31"/>
      <c r="W551" s="31"/>
      <c r="X551" s="31"/>
      <c r="Y551" s="31"/>
      <c r="Z551" s="31"/>
      <c r="AA551" s="31"/>
      <c r="AB551" s="31"/>
      <c r="AC551" s="31"/>
      <c r="AD551" s="31"/>
      <c r="AE551" s="31"/>
      <c r="AT551" s="19" t="s">
        <v>177</v>
      </c>
      <c r="AU551" s="19" t="s">
        <v>78</v>
      </c>
    </row>
    <row r="552" spans="1:51" s="13" customFormat="1" ht="12">
      <c r="A552" s="306"/>
      <c r="B552" s="307"/>
      <c r="C552" s="306"/>
      <c r="D552" s="308" t="s">
        <v>179</v>
      </c>
      <c r="E552" s="309" t="s">
        <v>3</v>
      </c>
      <c r="F552" s="310" t="s">
        <v>3891</v>
      </c>
      <c r="G552" s="306"/>
      <c r="H552" s="309" t="s">
        <v>3</v>
      </c>
      <c r="I552" s="267"/>
      <c r="J552" s="306"/>
      <c r="K552" s="306"/>
      <c r="L552" s="134"/>
      <c r="M552" s="136"/>
      <c r="N552" s="137"/>
      <c r="O552" s="137"/>
      <c r="P552" s="137"/>
      <c r="Q552" s="137"/>
      <c r="R552" s="137"/>
      <c r="S552" s="137"/>
      <c r="T552" s="138"/>
      <c r="AT552" s="135" t="s">
        <v>179</v>
      </c>
      <c r="AU552" s="135" t="s">
        <v>78</v>
      </c>
      <c r="AV552" s="13" t="s">
        <v>76</v>
      </c>
      <c r="AW552" s="13" t="s">
        <v>30</v>
      </c>
      <c r="AX552" s="13" t="s">
        <v>68</v>
      </c>
      <c r="AY552" s="135" t="s">
        <v>168</v>
      </c>
    </row>
    <row r="553" spans="1:51" s="14" customFormat="1" ht="12">
      <c r="A553" s="311"/>
      <c r="B553" s="312"/>
      <c r="C553" s="311"/>
      <c r="D553" s="308" t="s">
        <v>179</v>
      </c>
      <c r="E553" s="313" t="s">
        <v>3</v>
      </c>
      <c r="F553" s="314" t="s">
        <v>3892</v>
      </c>
      <c r="G553" s="311"/>
      <c r="H553" s="315">
        <v>70.068</v>
      </c>
      <c r="I553" s="268"/>
      <c r="J553" s="311"/>
      <c r="K553" s="311"/>
      <c r="L553" s="139"/>
      <c r="M553" s="141"/>
      <c r="N553" s="142"/>
      <c r="O553" s="142"/>
      <c r="P553" s="142"/>
      <c r="Q553" s="142"/>
      <c r="R553" s="142"/>
      <c r="S553" s="142"/>
      <c r="T553" s="143"/>
      <c r="AT553" s="140" t="s">
        <v>179</v>
      </c>
      <c r="AU553" s="140" t="s">
        <v>78</v>
      </c>
      <c r="AV553" s="14" t="s">
        <v>78</v>
      </c>
      <c r="AW553" s="14" t="s">
        <v>30</v>
      </c>
      <c r="AX553" s="14" t="s">
        <v>68</v>
      </c>
      <c r="AY553" s="140" t="s">
        <v>168</v>
      </c>
    </row>
    <row r="554" spans="1:51" s="13" customFormat="1" ht="12">
      <c r="A554" s="306"/>
      <c r="B554" s="307"/>
      <c r="C554" s="306"/>
      <c r="D554" s="308" t="s">
        <v>179</v>
      </c>
      <c r="E554" s="309" t="s">
        <v>3</v>
      </c>
      <c r="F554" s="310" t="s">
        <v>3893</v>
      </c>
      <c r="G554" s="306"/>
      <c r="H554" s="309" t="s">
        <v>3</v>
      </c>
      <c r="I554" s="267"/>
      <c r="J554" s="306"/>
      <c r="K554" s="306"/>
      <c r="L554" s="134"/>
      <c r="M554" s="136"/>
      <c r="N554" s="137"/>
      <c r="O554" s="137"/>
      <c r="P554" s="137"/>
      <c r="Q554" s="137"/>
      <c r="R554" s="137"/>
      <c r="S554" s="137"/>
      <c r="T554" s="138"/>
      <c r="AT554" s="135" t="s">
        <v>179</v>
      </c>
      <c r="AU554" s="135" t="s">
        <v>78</v>
      </c>
      <c r="AV554" s="13" t="s">
        <v>76</v>
      </c>
      <c r="AW554" s="13" t="s">
        <v>30</v>
      </c>
      <c r="AX554" s="13" t="s">
        <v>68</v>
      </c>
      <c r="AY554" s="135" t="s">
        <v>168</v>
      </c>
    </row>
    <row r="555" spans="1:51" s="14" customFormat="1" ht="12">
      <c r="A555" s="311"/>
      <c r="B555" s="312"/>
      <c r="C555" s="311"/>
      <c r="D555" s="308" t="s">
        <v>179</v>
      </c>
      <c r="E555" s="313" t="s">
        <v>3</v>
      </c>
      <c r="F555" s="314" t="s">
        <v>3894</v>
      </c>
      <c r="G555" s="311"/>
      <c r="H555" s="315">
        <v>23.988</v>
      </c>
      <c r="I555" s="268"/>
      <c r="J555" s="311"/>
      <c r="K555" s="311"/>
      <c r="L555" s="139"/>
      <c r="M555" s="141"/>
      <c r="N555" s="142"/>
      <c r="O555" s="142"/>
      <c r="P555" s="142"/>
      <c r="Q555" s="142"/>
      <c r="R555" s="142"/>
      <c r="S555" s="142"/>
      <c r="T555" s="143"/>
      <c r="AT555" s="140" t="s">
        <v>179</v>
      </c>
      <c r="AU555" s="140" t="s">
        <v>78</v>
      </c>
      <c r="AV555" s="14" t="s">
        <v>78</v>
      </c>
      <c r="AW555" s="14" t="s">
        <v>30</v>
      </c>
      <c r="AX555" s="14" t="s">
        <v>68</v>
      </c>
      <c r="AY555" s="140" t="s">
        <v>168</v>
      </c>
    </row>
    <row r="556" spans="1:51" s="15" customFormat="1" ht="12">
      <c r="A556" s="316"/>
      <c r="B556" s="317"/>
      <c r="C556" s="316"/>
      <c r="D556" s="308" t="s">
        <v>179</v>
      </c>
      <c r="E556" s="318" t="s">
        <v>3</v>
      </c>
      <c r="F556" s="319" t="s">
        <v>186</v>
      </c>
      <c r="G556" s="316"/>
      <c r="H556" s="320">
        <v>94.056</v>
      </c>
      <c r="I556" s="269"/>
      <c r="J556" s="316"/>
      <c r="K556" s="316"/>
      <c r="L556" s="144"/>
      <c r="M556" s="146"/>
      <c r="N556" s="147"/>
      <c r="O556" s="147"/>
      <c r="P556" s="147"/>
      <c r="Q556" s="147"/>
      <c r="R556" s="147"/>
      <c r="S556" s="147"/>
      <c r="T556" s="148"/>
      <c r="AT556" s="145" t="s">
        <v>179</v>
      </c>
      <c r="AU556" s="145" t="s">
        <v>78</v>
      </c>
      <c r="AV556" s="15" t="s">
        <v>175</v>
      </c>
      <c r="AW556" s="15" t="s">
        <v>30</v>
      </c>
      <c r="AX556" s="15" t="s">
        <v>76</v>
      </c>
      <c r="AY556" s="145" t="s">
        <v>168</v>
      </c>
    </row>
    <row r="557" spans="1:65" s="2" customFormat="1" ht="24.2" customHeight="1">
      <c r="A557" s="273"/>
      <c r="B557" s="276"/>
      <c r="C557" s="298" t="s">
        <v>986</v>
      </c>
      <c r="D557" s="298" t="s">
        <v>170</v>
      </c>
      <c r="E557" s="299" t="s">
        <v>2850</v>
      </c>
      <c r="F557" s="300" t="s">
        <v>2851</v>
      </c>
      <c r="G557" s="301" t="s">
        <v>824</v>
      </c>
      <c r="H557" s="302">
        <v>726.789</v>
      </c>
      <c r="I557" s="266"/>
      <c r="J557" s="303">
        <f>ROUND(I557*H557,2)</f>
        <v>0</v>
      </c>
      <c r="K557" s="300" t="s">
        <v>174</v>
      </c>
      <c r="L557" s="32"/>
      <c r="M557" s="126" t="s">
        <v>3</v>
      </c>
      <c r="N557" s="127" t="s">
        <v>39</v>
      </c>
      <c r="O557" s="128">
        <v>0</v>
      </c>
      <c r="P557" s="128">
        <f>O557*H557</f>
        <v>0</v>
      </c>
      <c r="Q557" s="128">
        <v>0</v>
      </c>
      <c r="R557" s="128">
        <f>Q557*H557</f>
        <v>0</v>
      </c>
      <c r="S557" s="128">
        <v>0</v>
      </c>
      <c r="T557" s="129">
        <f>S557*H557</f>
        <v>0</v>
      </c>
      <c r="U557" s="31"/>
      <c r="V557" s="31"/>
      <c r="W557" s="31"/>
      <c r="X557" s="31"/>
      <c r="Y557" s="31"/>
      <c r="Z557" s="31"/>
      <c r="AA557" s="31"/>
      <c r="AB557" s="31"/>
      <c r="AC557" s="31"/>
      <c r="AD557" s="31"/>
      <c r="AE557" s="31"/>
      <c r="AR557" s="130" t="s">
        <v>323</v>
      </c>
      <c r="AT557" s="130" t="s">
        <v>170</v>
      </c>
      <c r="AU557" s="130" t="s">
        <v>78</v>
      </c>
      <c r="AY557" s="19" t="s">
        <v>168</v>
      </c>
      <c r="BE557" s="131">
        <f>IF(N557="základní",J557,0)</f>
        <v>0</v>
      </c>
      <c r="BF557" s="131">
        <f>IF(N557="snížená",J557,0)</f>
        <v>0</v>
      </c>
      <c r="BG557" s="131">
        <f>IF(N557="zákl. přenesená",J557,0)</f>
        <v>0</v>
      </c>
      <c r="BH557" s="131">
        <f>IF(N557="sníž. přenesená",J557,0)</f>
        <v>0</v>
      </c>
      <c r="BI557" s="131">
        <f>IF(N557="nulová",J557,0)</f>
        <v>0</v>
      </c>
      <c r="BJ557" s="19" t="s">
        <v>76</v>
      </c>
      <c r="BK557" s="131">
        <f>ROUND(I557*H557,2)</f>
        <v>0</v>
      </c>
      <c r="BL557" s="19" t="s">
        <v>323</v>
      </c>
      <c r="BM557" s="130" t="s">
        <v>3895</v>
      </c>
    </row>
    <row r="558" spans="1:47" s="2" customFormat="1" ht="12">
      <c r="A558" s="273"/>
      <c r="B558" s="276"/>
      <c r="C558" s="273"/>
      <c r="D558" s="304" t="s">
        <v>177</v>
      </c>
      <c r="E558" s="273"/>
      <c r="F558" s="305" t="s">
        <v>2853</v>
      </c>
      <c r="G558" s="273"/>
      <c r="H558" s="273"/>
      <c r="I558" s="263"/>
      <c r="J558" s="273"/>
      <c r="K558" s="273"/>
      <c r="L558" s="32"/>
      <c r="M558" s="132"/>
      <c r="N558" s="133"/>
      <c r="O558" s="50"/>
      <c r="P558" s="50"/>
      <c r="Q558" s="50"/>
      <c r="R558" s="50"/>
      <c r="S558" s="50"/>
      <c r="T558" s="51"/>
      <c r="U558" s="31"/>
      <c r="V558" s="31"/>
      <c r="W558" s="31"/>
      <c r="X558" s="31"/>
      <c r="Y558" s="31"/>
      <c r="Z558" s="31"/>
      <c r="AA558" s="31"/>
      <c r="AB558" s="31"/>
      <c r="AC558" s="31"/>
      <c r="AD558" s="31"/>
      <c r="AE558" s="31"/>
      <c r="AT558" s="19" t="s">
        <v>177</v>
      </c>
      <c r="AU558" s="19" t="s">
        <v>78</v>
      </c>
    </row>
    <row r="559" spans="1:63" s="12" customFormat="1" ht="22.9" customHeight="1">
      <c r="A559" s="291"/>
      <c r="B559" s="292"/>
      <c r="C559" s="291"/>
      <c r="D559" s="293" t="s">
        <v>67</v>
      </c>
      <c r="E559" s="296" t="s">
        <v>1752</v>
      </c>
      <c r="F559" s="296" t="s">
        <v>1753</v>
      </c>
      <c r="G559" s="291"/>
      <c r="H559" s="291"/>
      <c r="I559" s="271"/>
      <c r="J559" s="297">
        <f>BK559</f>
        <v>0</v>
      </c>
      <c r="K559" s="291"/>
      <c r="L559" s="118"/>
      <c r="M559" s="120"/>
      <c r="N559" s="121"/>
      <c r="O559" s="121"/>
      <c r="P559" s="122">
        <f>SUM(P560:P581)</f>
        <v>0</v>
      </c>
      <c r="Q559" s="121"/>
      <c r="R559" s="122">
        <f>SUM(R560:R581)</f>
        <v>0</v>
      </c>
      <c r="S559" s="121"/>
      <c r="T559" s="123">
        <f>SUM(T560:T581)</f>
        <v>0</v>
      </c>
      <c r="AR559" s="119" t="s">
        <v>78</v>
      </c>
      <c r="AT559" s="124" t="s">
        <v>67</v>
      </c>
      <c r="AU559" s="124" t="s">
        <v>76</v>
      </c>
      <c r="AY559" s="119" t="s">
        <v>168</v>
      </c>
      <c r="BK559" s="125">
        <f>SUM(BK560:BK581)</f>
        <v>0</v>
      </c>
    </row>
    <row r="560" spans="1:65" s="2" customFormat="1" ht="16.5" customHeight="1">
      <c r="A560" s="273"/>
      <c r="B560" s="276"/>
      <c r="C560" s="298" t="s">
        <v>1002</v>
      </c>
      <c r="D560" s="298" t="s">
        <v>170</v>
      </c>
      <c r="E560" s="299" t="s">
        <v>3896</v>
      </c>
      <c r="F560" s="300" t="s">
        <v>3897</v>
      </c>
      <c r="G560" s="301" t="s">
        <v>2653</v>
      </c>
      <c r="H560" s="302">
        <v>1</v>
      </c>
      <c r="I560" s="266"/>
      <c r="J560" s="303">
        <f>ROUND(I560*H560,2)</f>
        <v>0</v>
      </c>
      <c r="K560" s="300" t="s">
        <v>3</v>
      </c>
      <c r="L560" s="32"/>
      <c r="M560" s="126" t="s">
        <v>3</v>
      </c>
      <c r="N560" s="127" t="s">
        <v>39</v>
      </c>
      <c r="O560" s="128">
        <v>0</v>
      </c>
      <c r="P560" s="128">
        <f>O560*H560</f>
        <v>0</v>
      </c>
      <c r="Q560" s="128">
        <v>0</v>
      </c>
      <c r="R560" s="128">
        <f>Q560*H560</f>
        <v>0</v>
      </c>
      <c r="S560" s="128">
        <v>0</v>
      </c>
      <c r="T560" s="129">
        <f>S560*H560</f>
        <v>0</v>
      </c>
      <c r="U560" s="31"/>
      <c r="V560" s="31"/>
      <c r="W560" s="31"/>
      <c r="X560" s="31"/>
      <c r="Y560" s="31"/>
      <c r="Z560" s="31"/>
      <c r="AA560" s="31"/>
      <c r="AB560" s="31"/>
      <c r="AC560" s="31"/>
      <c r="AD560" s="31"/>
      <c r="AE560" s="31"/>
      <c r="AR560" s="130" t="s">
        <v>323</v>
      </c>
      <c r="AT560" s="130" t="s">
        <v>170</v>
      </c>
      <c r="AU560" s="130" t="s">
        <v>78</v>
      </c>
      <c r="AY560" s="19" t="s">
        <v>168</v>
      </c>
      <c r="BE560" s="131">
        <f>IF(N560="základní",J560,0)</f>
        <v>0</v>
      </c>
      <c r="BF560" s="131">
        <f>IF(N560="snížená",J560,0)</f>
        <v>0</v>
      </c>
      <c r="BG560" s="131">
        <f>IF(N560="zákl. přenesená",J560,0)</f>
        <v>0</v>
      </c>
      <c r="BH560" s="131">
        <f>IF(N560="sníž. přenesená",J560,0)</f>
        <v>0</v>
      </c>
      <c r="BI560" s="131">
        <f>IF(N560="nulová",J560,0)</f>
        <v>0</v>
      </c>
      <c r="BJ560" s="19" t="s">
        <v>76</v>
      </c>
      <c r="BK560" s="131">
        <f>ROUND(I560*H560,2)</f>
        <v>0</v>
      </c>
      <c r="BL560" s="19" t="s">
        <v>323</v>
      </c>
      <c r="BM560" s="130" t="s">
        <v>3898</v>
      </c>
    </row>
    <row r="561" spans="1:65" s="2" customFormat="1" ht="33" customHeight="1">
      <c r="A561" s="273"/>
      <c r="B561" s="276"/>
      <c r="C561" s="298" t="s">
        <v>1007</v>
      </c>
      <c r="D561" s="298" t="s">
        <v>170</v>
      </c>
      <c r="E561" s="299" t="s">
        <v>1755</v>
      </c>
      <c r="F561" s="300" t="s">
        <v>3899</v>
      </c>
      <c r="G561" s="301" t="s">
        <v>1762</v>
      </c>
      <c r="H561" s="302">
        <v>1119.29</v>
      </c>
      <c r="I561" s="266"/>
      <c r="J561" s="303">
        <f>ROUND(I561*H561,2)</f>
        <v>0</v>
      </c>
      <c r="K561" s="300" t="s">
        <v>3</v>
      </c>
      <c r="L561" s="32"/>
      <c r="M561" s="126" t="s">
        <v>3</v>
      </c>
      <c r="N561" s="127" t="s">
        <v>39</v>
      </c>
      <c r="O561" s="128">
        <v>0</v>
      </c>
      <c r="P561" s="128">
        <f>O561*H561</f>
        <v>0</v>
      </c>
      <c r="Q561" s="128">
        <v>0</v>
      </c>
      <c r="R561" s="128">
        <f>Q561*H561</f>
        <v>0</v>
      </c>
      <c r="S561" s="128">
        <v>0</v>
      </c>
      <c r="T561" s="129">
        <f>S561*H561</f>
        <v>0</v>
      </c>
      <c r="U561" s="31"/>
      <c r="V561" s="31"/>
      <c r="W561" s="31"/>
      <c r="X561" s="31"/>
      <c r="Y561" s="31"/>
      <c r="Z561" s="31"/>
      <c r="AA561" s="31"/>
      <c r="AB561" s="31"/>
      <c r="AC561" s="31"/>
      <c r="AD561" s="31"/>
      <c r="AE561" s="31"/>
      <c r="AR561" s="130" t="s">
        <v>323</v>
      </c>
      <c r="AT561" s="130" t="s">
        <v>170</v>
      </c>
      <c r="AU561" s="130" t="s">
        <v>78</v>
      </c>
      <c r="AY561" s="19" t="s">
        <v>168</v>
      </c>
      <c r="BE561" s="131">
        <f>IF(N561="základní",J561,0)</f>
        <v>0</v>
      </c>
      <c r="BF561" s="131">
        <f>IF(N561="snížená",J561,0)</f>
        <v>0</v>
      </c>
      <c r="BG561" s="131">
        <f>IF(N561="zákl. přenesená",J561,0)</f>
        <v>0</v>
      </c>
      <c r="BH561" s="131">
        <f>IF(N561="sníž. přenesená",J561,0)</f>
        <v>0</v>
      </c>
      <c r="BI561" s="131">
        <f>IF(N561="nulová",J561,0)</f>
        <v>0</v>
      </c>
      <c r="BJ561" s="19" t="s">
        <v>76</v>
      </c>
      <c r="BK561" s="131">
        <f>ROUND(I561*H561,2)</f>
        <v>0</v>
      </c>
      <c r="BL561" s="19" t="s">
        <v>323</v>
      </c>
      <c r="BM561" s="130" t="s">
        <v>3900</v>
      </c>
    </row>
    <row r="562" spans="1:51" s="13" customFormat="1" ht="12">
      <c r="A562" s="306"/>
      <c r="B562" s="307"/>
      <c r="C562" s="306"/>
      <c r="D562" s="308" t="s">
        <v>179</v>
      </c>
      <c r="E562" s="309" t="s">
        <v>3</v>
      </c>
      <c r="F562" s="310" t="s">
        <v>3901</v>
      </c>
      <c r="G562" s="306"/>
      <c r="H562" s="309" t="s">
        <v>3</v>
      </c>
      <c r="I562" s="267"/>
      <c r="J562" s="306"/>
      <c r="K562" s="306"/>
      <c r="L562" s="134"/>
      <c r="M562" s="136"/>
      <c r="N562" s="137"/>
      <c r="O562" s="137"/>
      <c r="P562" s="137"/>
      <c r="Q562" s="137"/>
      <c r="R562" s="137"/>
      <c r="S562" s="137"/>
      <c r="T562" s="138"/>
      <c r="AT562" s="135" t="s">
        <v>179</v>
      </c>
      <c r="AU562" s="135" t="s">
        <v>78</v>
      </c>
      <c r="AV562" s="13" t="s">
        <v>76</v>
      </c>
      <c r="AW562" s="13" t="s">
        <v>30</v>
      </c>
      <c r="AX562" s="13" t="s">
        <v>68</v>
      </c>
      <c r="AY562" s="135" t="s">
        <v>168</v>
      </c>
    </row>
    <row r="563" spans="1:51" s="14" customFormat="1" ht="12">
      <c r="A563" s="311"/>
      <c r="B563" s="312"/>
      <c r="C563" s="311"/>
      <c r="D563" s="308" t="s">
        <v>179</v>
      </c>
      <c r="E563" s="313" t="s">
        <v>3</v>
      </c>
      <c r="F563" s="314" t="s">
        <v>3902</v>
      </c>
      <c r="G563" s="311"/>
      <c r="H563" s="315">
        <v>105.57</v>
      </c>
      <c r="I563" s="268"/>
      <c r="J563" s="311"/>
      <c r="K563" s="311"/>
      <c r="L563" s="139"/>
      <c r="M563" s="141"/>
      <c r="N563" s="142"/>
      <c r="O563" s="142"/>
      <c r="P563" s="142"/>
      <c r="Q563" s="142"/>
      <c r="R563" s="142"/>
      <c r="S563" s="142"/>
      <c r="T563" s="143"/>
      <c r="AT563" s="140" t="s">
        <v>179</v>
      </c>
      <c r="AU563" s="140" t="s">
        <v>78</v>
      </c>
      <c r="AV563" s="14" t="s">
        <v>78</v>
      </c>
      <c r="AW563" s="14" t="s">
        <v>30</v>
      </c>
      <c r="AX563" s="14" t="s">
        <v>68</v>
      </c>
      <c r="AY563" s="140" t="s">
        <v>168</v>
      </c>
    </row>
    <row r="564" spans="1:51" s="13" customFormat="1" ht="12">
      <c r="A564" s="306"/>
      <c r="B564" s="307"/>
      <c r="C564" s="306"/>
      <c r="D564" s="308" t="s">
        <v>179</v>
      </c>
      <c r="E564" s="309" t="s">
        <v>3</v>
      </c>
      <c r="F564" s="310" t="s">
        <v>3903</v>
      </c>
      <c r="G564" s="306"/>
      <c r="H564" s="309" t="s">
        <v>3</v>
      </c>
      <c r="I564" s="267"/>
      <c r="J564" s="306"/>
      <c r="K564" s="306"/>
      <c r="L564" s="134"/>
      <c r="M564" s="136"/>
      <c r="N564" s="137"/>
      <c r="O564" s="137"/>
      <c r="P564" s="137"/>
      <c r="Q564" s="137"/>
      <c r="R564" s="137"/>
      <c r="S564" s="137"/>
      <c r="T564" s="138"/>
      <c r="AT564" s="135" t="s">
        <v>179</v>
      </c>
      <c r="AU564" s="135" t="s">
        <v>78</v>
      </c>
      <c r="AV564" s="13" t="s">
        <v>76</v>
      </c>
      <c r="AW564" s="13" t="s">
        <v>30</v>
      </c>
      <c r="AX564" s="13" t="s">
        <v>68</v>
      </c>
      <c r="AY564" s="135" t="s">
        <v>168</v>
      </c>
    </row>
    <row r="565" spans="1:51" s="14" customFormat="1" ht="12">
      <c r="A565" s="311"/>
      <c r="B565" s="312"/>
      <c r="C565" s="311"/>
      <c r="D565" s="308" t="s">
        <v>179</v>
      </c>
      <c r="E565" s="313" t="s">
        <v>3</v>
      </c>
      <c r="F565" s="314" t="s">
        <v>3904</v>
      </c>
      <c r="G565" s="311"/>
      <c r="H565" s="315">
        <v>930.81</v>
      </c>
      <c r="I565" s="268"/>
      <c r="J565" s="311"/>
      <c r="K565" s="311"/>
      <c r="L565" s="139"/>
      <c r="M565" s="141"/>
      <c r="N565" s="142"/>
      <c r="O565" s="142"/>
      <c r="P565" s="142"/>
      <c r="Q565" s="142"/>
      <c r="R565" s="142"/>
      <c r="S565" s="142"/>
      <c r="T565" s="143"/>
      <c r="AT565" s="140" t="s">
        <v>179</v>
      </c>
      <c r="AU565" s="140" t="s">
        <v>78</v>
      </c>
      <c r="AV565" s="14" t="s">
        <v>78</v>
      </c>
      <c r="AW565" s="14" t="s">
        <v>30</v>
      </c>
      <c r="AX565" s="14" t="s">
        <v>68</v>
      </c>
      <c r="AY565" s="140" t="s">
        <v>168</v>
      </c>
    </row>
    <row r="566" spans="1:51" s="16" customFormat="1" ht="12">
      <c r="A566" s="321"/>
      <c r="B566" s="322"/>
      <c r="C566" s="321"/>
      <c r="D566" s="308" t="s">
        <v>179</v>
      </c>
      <c r="E566" s="323" t="s">
        <v>3</v>
      </c>
      <c r="F566" s="324" t="s">
        <v>198</v>
      </c>
      <c r="G566" s="321"/>
      <c r="H566" s="325">
        <v>1036.38</v>
      </c>
      <c r="I566" s="270"/>
      <c r="J566" s="321"/>
      <c r="K566" s="321"/>
      <c r="L566" s="149"/>
      <c r="M566" s="151"/>
      <c r="N566" s="152"/>
      <c r="O566" s="152"/>
      <c r="P566" s="152"/>
      <c r="Q566" s="152"/>
      <c r="R566" s="152"/>
      <c r="S566" s="152"/>
      <c r="T566" s="153"/>
      <c r="AT566" s="150" t="s">
        <v>179</v>
      </c>
      <c r="AU566" s="150" t="s">
        <v>78</v>
      </c>
      <c r="AV566" s="16" t="s">
        <v>199</v>
      </c>
      <c r="AW566" s="16" t="s">
        <v>30</v>
      </c>
      <c r="AX566" s="16" t="s">
        <v>68</v>
      </c>
      <c r="AY566" s="150" t="s">
        <v>168</v>
      </c>
    </row>
    <row r="567" spans="1:51" s="14" customFormat="1" ht="12">
      <c r="A567" s="311"/>
      <c r="B567" s="312"/>
      <c r="C567" s="311"/>
      <c r="D567" s="308" t="s">
        <v>179</v>
      </c>
      <c r="E567" s="313" t="s">
        <v>3</v>
      </c>
      <c r="F567" s="314" t="s">
        <v>3905</v>
      </c>
      <c r="G567" s="311"/>
      <c r="H567" s="315">
        <v>82.91</v>
      </c>
      <c r="I567" s="268"/>
      <c r="J567" s="311"/>
      <c r="K567" s="311"/>
      <c r="L567" s="139"/>
      <c r="M567" s="141"/>
      <c r="N567" s="142"/>
      <c r="O567" s="142"/>
      <c r="P567" s="142"/>
      <c r="Q567" s="142"/>
      <c r="R567" s="142"/>
      <c r="S567" s="142"/>
      <c r="T567" s="143"/>
      <c r="AT567" s="140" t="s">
        <v>179</v>
      </c>
      <c r="AU567" s="140" t="s">
        <v>78</v>
      </c>
      <c r="AV567" s="14" t="s">
        <v>78</v>
      </c>
      <c r="AW567" s="14" t="s">
        <v>30</v>
      </c>
      <c r="AX567" s="14" t="s">
        <v>68</v>
      </c>
      <c r="AY567" s="140" t="s">
        <v>168</v>
      </c>
    </row>
    <row r="568" spans="1:51" s="15" customFormat="1" ht="12">
      <c r="A568" s="316"/>
      <c r="B568" s="317"/>
      <c r="C568" s="316"/>
      <c r="D568" s="308" t="s">
        <v>179</v>
      </c>
      <c r="E568" s="318" t="s">
        <v>3</v>
      </c>
      <c r="F568" s="319" t="s">
        <v>186</v>
      </c>
      <c r="G568" s="316"/>
      <c r="H568" s="320">
        <v>1119.29</v>
      </c>
      <c r="I568" s="269"/>
      <c r="J568" s="316"/>
      <c r="K568" s="316"/>
      <c r="L568" s="144"/>
      <c r="M568" s="146"/>
      <c r="N568" s="147"/>
      <c r="O568" s="147"/>
      <c r="P568" s="147"/>
      <c r="Q568" s="147"/>
      <c r="R568" s="147"/>
      <c r="S568" s="147"/>
      <c r="T568" s="148"/>
      <c r="AT568" s="145" t="s">
        <v>179</v>
      </c>
      <c r="AU568" s="145" t="s">
        <v>78</v>
      </c>
      <c r="AV568" s="15" t="s">
        <v>175</v>
      </c>
      <c r="AW568" s="15" t="s">
        <v>30</v>
      </c>
      <c r="AX568" s="15" t="s">
        <v>76</v>
      </c>
      <c r="AY568" s="145" t="s">
        <v>168</v>
      </c>
    </row>
    <row r="569" spans="1:65" s="2" customFormat="1" ht="37.9" customHeight="1">
      <c r="A569" s="273"/>
      <c r="B569" s="276"/>
      <c r="C569" s="298" t="s">
        <v>1017</v>
      </c>
      <c r="D569" s="298" t="s">
        <v>170</v>
      </c>
      <c r="E569" s="299" t="s">
        <v>1760</v>
      </c>
      <c r="F569" s="300" t="s">
        <v>3906</v>
      </c>
      <c r="G569" s="301" t="s">
        <v>326</v>
      </c>
      <c r="H569" s="302">
        <v>1</v>
      </c>
      <c r="I569" s="266"/>
      <c r="J569" s="303">
        <f>ROUND(I569*H569,2)</f>
        <v>0</v>
      </c>
      <c r="K569" s="300" t="s">
        <v>3</v>
      </c>
      <c r="L569" s="32"/>
      <c r="M569" s="126" t="s">
        <v>3</v>
      </c>
      <c r="N569" s="127" t="s">
        <v>39</v>
      </c>
      <c r="O569" s="128">
        <v>0</v>
      </c>
      <c r="P569" s="128">
        <f>O569*H569</f>
        <v>0</v>
      </c>
      <c r="Q569" s="128">
        <v>0</v>
      </c>
      <c r="R569" s="128">
        <f>Q569*H569</f>
        <v>0</v>
      </c>
      <c r="S569" s="128">
        <v>0</v>
      </c>
      <c r="T569" s="129">
        <f>S569*H569</f>
        <v>0</v>
      </c>
      <c r="U569" s="31"/>
      <c r="V569" s="31"/>
      <c r="W569" s="31"/>
      <c r="X569" s="31"/>
      <c r="Y569" s="31"/>
      <c r="Z569" s="31"/>
      <c r="AA569" s="31"/>
      <c r="AB569" s="31"/>
      <c r="AC569" s="31"/>
      <c r="AD569" s="31"/>
      <c r="AE569" s="31"/>
      <c r="AR569" s="130" t="s">
        <v>323</v>
      </c>
      <c r="AT569" s="130" t="s">
        <v>170</v>
      </c>
      <c r="AU569" s="130" t="s">
        <v>78</v>
      </c>
      <c r="AY569" s="19" t="s">
        <v>168</v>
      </c>
      <c r="BE569" s="131">
        <f>IF(N569="základní",J569,0)</f>
        <v>0</v>
      </c>
      <c r="BF569" s="131">
        <f>IF(N569="snížená",J569,0)</f>
        <v>0</v>
      </c>
      <c r="BG569" s="131">
        <f>IF(N569="zákl. přenesená",J569,0)</f>
        <v>0</v>
      </c>
      <c r="BH569" s="131">
        <f>IF(N569="sníž. přenesená",J569,0)</f>
        <v>0</v>
      </c>
      <c r="BI569" s="131">
        <f>IF(N569="nulová",J569,0)</f>
        <v>0</v>
      </c>
      <c r="BJ569" s="19" t="s">
        <v>76</v>
      </c>
      <c r="BK569" s="131">
        <f>ROUND(I569*H569,2)</f>
        <v>0</v>
      </c>
      <c r="BL569" s="19" t="s">
        <v>323</v>
      </c>
      <c r="BM569" s="130" t="s">
        <v>3907</v>
      </c>
    </row>
    <row r="570" spans="1:65" s="2" customFormat="1" ht="33" customHeight="1">
      <c r="A570" s="273"/>
      <c r="B570" s="276"/>
      <c r="C570" s="298" t="s">
        <v>1022</v>
      </c>
      <c r="D570" s="298" t="s">
        <v>170</v>
      </c>
      <c r="E570" s="299" t="s">
        <v>1781</v>
      </c>
      <c r="F570" s="300" t="s">
        <v>3908</v>
      </c>
      <c r="G570" s="301" t="s">
        <v>335</v>
      </c>
      <c r="H570" s="302">
        <v>13.81</v>
      </c>
      <c r="I570" s="266"/>
      <c r="J570" s="303">
        <f>ROUND(I570*H570,2)</f>
        <v>0</v>
      </c>
      <c r="K570" s="300" t="s">
        <v>3</v>
      </c>
      <c r="L570" s="32"/>
      <c r="M570" s="126" t="s">
        <v>3</v>
      </c>
      <c r="N570" s="127" t="s">
        <v>39</v>
      </c>
      <c r="O570" s="128">
        <v>0</v>
      </c>
      <c r="P570" s="128">
        <f>O570*H570</f>
        <v>0</v>
      </c>
      <c r="Q570" s="128">
        <v>0</v>
      </c>
      <c r="R570" s="128">
        <f>Q570*H570</f>
        <v>0</v>
      </c>
      <c r="S570" s="128">
        <v>0</v>
      </c>
      <c r="T570" s="129">
        <f>S570*H570</f>
        <v>0</v>
      </c>
      <c r="U570" s="31"/>
      <c r="V570" s="31"/>
      <c r="W570" s="31"/>
      <c r="X570" s="31"/>
      <c r="Y570" s="31"/>
      <c r="Z570" s="31"/>
      <c r="AA570" s="31"/>
      <c r="AB570" s="31"/>
      <c r="AC570" s="31"/>
      <c r="AD570" s="31"/>
      <c r="AE570" s="31"/>
      <c r="AR570" s="130" t="s">
        <v>323</v>
      </c>
      <c r="AT570" s="130" t="s">
        <v>170</v>
      </c>
      <c r="AU570" s="130" t="s">
        <v>78</v>
      </c>
      <c r="AY570" s="19" t="s">
        <v>168</v>
      </c>
      <c r="BE570" s="131">
        <f>IF(N570="základní",J570,0)</f>
        <v>0</v>
      </c>
      <c r="BF570" s="131">
        <f>IF(N570="snížená",J570,0)</f>
        <v>0</v>
      </c>
      <c r="BG570" s="131">
        <f>IF(N570="zákl. přenesená",J570,0)</f>
        <v>0</v>
      </c>
      <c r="BH570" s="131">
        <f>IF(N570="sníž. přenesená",J570,0)</f>
        <v>0</v>
      </c>
      <c r="BI570" s="131">
        <f>IF(N570="nulová",J570,0)</f>
        <v>0</v>
      </c>
      <c r="BJ570" s="19" t="s">
        <v>76</v>
      </c>
      <c r="BK570" s="131">
        <f>ROUND(I570*H570,2)</f>
        <v>0</v>
      </c>
      <c r="BL570" s="19" t="s">
        <v>323</v>
      </c>
      <c r="BM570" s="130" t="s">
        <v>3909</v>
      </c>
    </row>
    <row r="571" spans="1:51" s="13" customFormat="1" ht="12">
      <c r="A571" s="306"/>
      <c r="B571" s="307"/>
      <c r="C571" s="306"/>
      <c r="D571" s="308" t="s">
        <v>179</v>
      </c>
      <c r="E571" s="309" t="s">
        <v>3</v>
      </c>
      <c r="F571" s="310" t="s">
        <v>3910</v>
      </c>
      <c r="G571" s="306"/>
      <c r="H571" s="309" t="s">
        <v>3</v>
      </c>
      <c r="I571" s="267"/>
      <c r="J571" s="306"/>
      <c r="K571" s="306"/>
      <c r="L571" s="134"/>
      <c r="M571" s="136"/>
      <c r="N571" s="137"/>
      <c r="O571" s="137"/>
      <c r="P571" s="137"/>
      <c r="Q571" s="137"/>
      <c r="R571" s="137"/>
      <c r="S571" s="137"/>
      <c r="T571" s="138"/>
      <c r="AT571" s="135" t="s">
        <v>179</v>
      </c>
      <c r="AU571" s="135" t="s">
        <v>78</v>
      </c>
      <c r="AV571" s="13" t="s">
        <v>76</v>
      </c>
      <c r="AW571" s="13" t="s">
        <v>30</v>
      </c>
      <c r="AX571" s="13" t="s">
        <v>68</v>
      </c>
      <c r="AY571" s="135" t="s">
        <v>168</v>
      </c>
    </row>
    <row r="572" spans="1:51" s="14" customFormat="1" ht="12">
      <c r="A572" s="311"/>
      <c r="B572" s="312"/>
      <c r="C572" s="311"/>
      <c r="D572" s="308" t="s">
        <v>179</v>
      </c>
      <c r="E572" s="313" t="s">
        <v>3</v>
      </c>
      <c r="F572" s="314" t="s">
        <v>3911</v>
      </c>
      <c r="G572" s="311"/>
      <c r="H572" s="315">
        <v>6.9</v>
      </c>
      <c r="I572" s="268"/>
      <c r="J572" s="311"/>
      <c r="K572" s="311"/>
      <c r="L572" s="139"/>
      <c r="M572" s="141"/>
      <c r="N572" s="142"/>
      <c r="O572" s="142"/>
      <c r="P572" s="142"/>
      <c r="Q572" s="142"/>
      <c r="R572" s="142"/>
      <c r="S572" s="142"/>
      <c r="T572" s="143"/>
      <c r="AT572" s="140" t="s">
        <v>179</v>
      </c>
      <c r="AU572" s="140" t="s">
        <v>78</v>
      </c>
      <c r="AV572" s="14" t="s">
        <v>78</v>
      </c>
      <c r="AW572" s="14" t="s">
        <v>30</v>
      </c>
      <c r="AX572" s="14" t="s">
        <v>68</v>
      </c>
      <c r="AY572" s="140" t="s">
        <v>168</v>
      </c>
    </row>
    <row r="573" spans="1:51" s="13" customFormat="1" ht="12">
      <c r="A573" s="306"/>
      <c r="B573" s="307"/>
      <c r="C573" s="306"/>
      <c r="D573" s="308" t="s">
        <v>179</v>
      </c>
      <c r="E573" s="309" t="s">
        <v>3</v>
      </c>
      <c r="F573" s="310" t="s">
        <v>3912</v>
      </c>
      <c r="G573" s="306"/>
      <c r="H573" s="309" t="s">
        <v>3</v>
      </c>
      <c r="I573" s="267"/>
      <c r="J573" s="306"/>
      <c r="K573" s="306"/>
      <c r="L573" s="134"/>
      <c r="M573" s="136"/>
      <c r="N573" s="137"/>
      <c r="O573" s="137"/>
      <c r="P573" s="137"/>
      <c r="Q573" s="137"/>
      <c r="R573" s="137"/>
      <c r="S573" s="137"/>
      <c r="T573" s="138"/>
      <c r="AT573" s="135" t="s">
        <v>179</v>
      </c>
      <c r="AU573" s="135" t="s">
        <v>78</v>
      </c>
      <c r="AV573" s="13" t="s">
        <v>76</v>
      </c>
      <c r="AW573" s="13" t="s">
        <v>30</v>
      </c>
      <c r="AX573" s="13" t="s">
        <v>68</v>
      </c>
      <c r="AY573" s="135" t="s">
        <v>168</v>
      </c>
    </row>
    <row r="574" spans="1:51" s="14" customFormat="1" ht="12">
      <c r="A574" s="311"/>
      <c r="B574" s="312"/>
      <c r="C574" s="311"/>
      <c r="D574" s="308" t="s">
        <v>179</v>
      </c>
      <c r="E574" s="313" t="s">
        <v>3</v>
      </c>
      <c r="F574" s="314" t="s">
        <v>3913</v>
      </c>
      <c r="G574" s="311"/>
      <c r="H574" s="315">
        <v>4.9</v>
      </c>
      <c r="I574" s="268"/>
      <c r="J574" s="311"/>
      <c r="K574" s="311"/>
      <c r="L574" s="139"/>
      <c r="M574" s="141"/>
      <c r="N574" s="142"/>
      <c r="O574" s="142"/>
      <c r="P574" s="142"/>
      <c r="Q574" s="142"/>
      <c r="R574" s="142"/>
      <c r="S574" s="142"/>
      <c r="T574" s="143"/>
      <c r="AT574" s="140" t="s">
        <v>179</v>
      </c>
      <c r="AU574" s="140" t="s">
        <v>78</v>
      </c>
      <c r="AV574" s="14" t="s">
        <v>78</v>
      </c>
      <c r="AW574" s="14" t="s">
        <v>30</v>
      </c>
      <c r="AX574" s="14" t="s">
        <v>68</v>
      </c>
      <c r="AY574" s="140" t="s">
        <v>168</v>
      </c>
    </row>
    <row r="575" spans="1:51" s="13" customFormat="1" ht="12">
      <c r="A575" s="306"/>
      <c r="B575" s="307"/>
      <c r="C575" s="306"/>
      <c r="D575" s="308" t="s">
        <v>179</v>
      </c>
      <c r="E575" s="309" t="s">
        <v>3</v>
      </c>
      <c r="F575" s="310" t="s">
        <v>3914</v>
      </c>
      <c r="G575" s="306"/>
      <c r="H575" s="309" t="s">
        <v>3</v>
      </c>
      <c r="I575" s="267"/>
      <c r="J575" s="306"/>
      <c r="K575" s="306"/>
      <c r="L575" s="134"/>
      <c r="M575" s="136"/>
      <c r="N575" s="137"/>
      <c r="O575" s="137"/>
      <c r="P575" s="137"/>
      <c r="Q575" s="137"/>
      <c r="R575" s="137"/>
      <c r="S575" s="137"/>
      <c r="T575" s="138"/>
      <c r="AT575" s="135" t="s">
        <v>179</v>
      </c>
      <c r="AU575" s="135" t="s">
        <v>78</v>
      </c>
      <c r="AV575" s="13" t="s">
        <v>76</v>
      </c>
      <c r="AW575" s="13" t="s">
        <v>30</v>
      </c>
      <c r="AX575" s="13" t="s">
        <v>68</v>
      </c>
      <c r="AY575" s="135" t="s">
        <v>168</v>
      </c>
    </row>
    <row r="576" spans="1:51" s="14" customFormat="1" ht="12">
      <c r="A576" s="311"/>
      <c r="B576" s="312"/>
      <c r="C576" s="311"/>
      <c r="D576" s="308" t="s">
        <v>179</v>
      </c>
      <c r="E576" s="313" t="s">
        <v>3</v>
      </c>
      <c r="F576" s="314" t="s">
        <v>3915</v>
      </c>
      <c r="G576" s="311"/>
      <c r="H576" s="315">
        <v>2.01</v>
      </c>
      <c r="I576" s="268"/>
      <c r="J576" s="311"/>
      <c r="K576" s="311"/>
      <c r="L576" s="139"/>
      <c r="M576" s="141"/>
      <c r="N576" s="142"/>
      <c r="O576" s="142"/>
      <c r="P576" s="142"/>
      <c r="Q576" s="142"/>
      <c r="R576" s="142"/>
      <c r="S576" s="142"/>
      <c r="T576" s="143"/>
      <c r="AT576" s="140" t="s">
        <v>179</v>
      </c>
      <c r="AU576" s="140" t="s">
        <v>78</v>
      </c>
      <c r="AV576" s="14" t="s">
        <v>78</v>
      </c>
      <c r="AW576" s="14" t="s">
        <v>30</v>
      </c>
      <c r="AX576" s="14" t="s">
        <v>68</v>
      </c>
      <c r="AY576" s="140" t="s">
        <v>168</v>
      </c>
    </row>
    <row r="577" spans="1:51" s="15" customFormat="1" ht="12">
      <c r="A577" s="316"/>
      <c r="B577" s="317"/>
      <c r="C577" s="316"/>
      <c r="D577" s="308" t="s">
        <v>179</v>
      </c>
      <c r="E577" s="318" t="s">
        <v>3</v>
      </c>
      <c r="F577" s="319" t="s">
        <v>186</v>
      </c>
      <c r="G577" s="316"/>
      <c r="H577" s="320">
        <v>13.81</v>
      </c>
      <c r="I577" s="269"/>
      <c r="J577" s="316"/>
      <c r="K577" s="316"/>
      <c r="L577" s="144"/>
      <c r="M577" s="146"/>
      <c r="N577" s="147"/>
      <c r="O577" s="147"/>
      <c r="P577" s="147"/>
      <c r="Q577" s="147"/>
      <c r="R577" s="147"/>
      <c r="S577" s="147"/>
      <c r="T577" s="148"/>
      <c r="AT577" s="145" t="s">
        <v>179</v>
      </c>
      <c r="AU577" s="145" t="s">
        <v>78</v>
      </c>
      <c r="AV577" s="15" t="s">
        <v>175</v>
      </c>
      <c r="AW577" s="15" t="s">
        <v>30</v>
      </c>
      <c r="AX577" s="15" t="s">
        <v>76</v>
      </c>
      <c r="AY577" s="145" t="s">
        <v>168</v>
      </c>
    </row>
    <row r="578" spans="1:65" s="2" customFormat="1" ht="37.9" customHeight="1">
      <c r="A578" s="273"/>
      <c r="B578" s="276"/>
      <c r="C578" s="298" t="s">
        <v>1027</v>
      </c>
      <c r="D578" s="298" t="s">
        <v>170</v>
      </c>
      <c r="E578" s="299" t="s">
        <v>3916</v>
      </c>
      <c r="F578" s="300" t="s">
        <v>3917</v>
      </c>
      <c r="G578" s="301" t="s">
        <v>326</v>
      </c>
      <c r="H578" s="302">
        <v>1</v>
      </c>
      <c r="I578" s="266"/>
      <c r="J578" s="303">
        <f>ROUND(I578*H578,2)</f>
        <v>0</v>
      </c>
      <c r="K578" s="300" t="s">
        <v>3</v>
      </c>
      <c r="L578" s="32"/>
      <c r="M578" s="126" t="s">
        <v>3</v>
      </c>
      <c r="N578" s="127" t="s">
        <v>39</v>
      </c>
      <c r="O578" s="128">
        <v>0</v>
      </c>
      <c r="P578" s="128">
        <f>O578*H578</f>
        <v>0</v>
      </c>
      <c r="Q578" s="128">
        <v>0</v>
      </c>
      <c r="R578" s="128">
        <f>Q578*H578</f>
        <v>0</v>
      </c>
      <c r="S578" s="128">
        <v>0</v>
      </c>
      <c r="T578" s="129">
        <f>S578*H578</f>
        <v>0</v>
      </c>
      <c r="U578" s="31"/>
      <c r="V578" s="31"/>
      <c r="W578" s="31"/>
      <c r="X578" s="31"/>
      <c r="Y578" s="31"/>
      <c r="Z578" s="31"/>
      <c r="AA578" s="31"/>
      <c r="AB578" s="31"/>
      <c r="AC578" s="31"/>
      <c r="AD578" s="31"/>
      <c r="AE578" s="31"/>
      <c r="AR578" s="130" t="s">
        <v>323</v>
      </c>
      <c r="AT578" s="130" t="s">
        <v>170</v>
      </c>
      <c r="AU578" s="130" t="s">
        <v>78</v>
      </c>
      <c r="AY578" s="19" t="s">
        <v>168</v>
      </c>
      <c r="BE578" s="131">
        <f>IF(N578="základní",J578,0)</f>
        <v>0</v>
      </c>
      <c r="BF578" s="131">
        <f>IF(N578="snížená",J578,0)</f>
        <v>0</v>
      </c>
      <c r="BG578" s="131">
        <f>IF(N578="zákl. přenesená",J578,0)</f>
        <v>0</v>
      </c>
      <c r="BH578" s="131">
        <f>IF(N578="sníž. přenesená",J578,0)</f>
        <v>0</v>
      </c>
      <c r="BI578" s="131">
        <f>IF(N578="nulová",J578,0)</f>
        <v>0</v>
      </c>
      <c r="BJ578" s="19" t="s">
        <v>76</v>
      </c>
      <c r="BK578" s="131">
        <f>ROUND(I578*H578,2)</f>
        <v>0</v>
      </c>
      <c r="BL578" s="19" t="s">
        <v>323</v>
      </c>
      <c r="BM578" s="130" t="s">
        <v>3918</v>
      </c>
    </row>
    <row r="579" spans="1:51" s="14" customFormat="1" ht="12">
      <c r="A579" s="311"/>
      <c r="B579" s="312"/>
      <c r="C579" s="311"/>
      <c r="D579" s="308" t="s">
        <v>179</v>
      </c>
      <c r="E579" s="313" t="s">
        <v>3</v>
      </c>
      <c r="F579" s="314" t="s">
        <v>3919</v>
      </c>
      <c r="G579" s="311"/>
      <c r="H579" s="315">
        <v>1</v>
      </c>
      <c r="I579" s="268"/>
      <c r="J579" s="311"/>
      <c r="K579" s="311"/>
      <c r="L579" s="139"/>
      <c r="M579" s="141"/>
      <c r="N579" s="142"/>
      <c r="O579" s="142"/>
      <c r="P579" s="142"/>
      <c r="Q579" s="142"/>
      <c r="R579" s="142"/>
      <c r="S579" s="142"/>
      <c r="T579" s="143"/>
      <c r="AT579" s="140" t="s">
        <v>179</v>
      </c>
      <c r="AU579" s="140" t="s">
        <v>78</v>
      </c>
      <c r="AV579" s="14" t="s">
        <v>78</v>
      </c>
      <c r="AW579" s="14" t="s">
        <v>30</v>
      </c>
      <c r="AX579" s="14" t="s">
        <v>76</v>
      </c>
      <c r="AY579" s="140" t="s">
        <v>168</v>
      </c>
    </row>
    <row r="580" spans="1:65" s="2" customFormat="1" ht="24.2" customHeight="1">
      <c r="A580" s="273"/>
      <c r="B580" s="276"/>
      <c r="C580" s="298" t="s">
        <v>1032</v>
      </c>
      <c r="D580" s="298" t="s">
        <v>170</v>
      </c>
      <c r="E580" s="299" t="s">
        <v>2887</v>
      </c>
      <c r="F580" s="300" t="s">
        <v>2888</v>
      </c>
      <c r="G580" s="301" t="s">
        <v>824</v>
      </c>
      <c r="H580" s="302">
        <v>1780.536</v>
      </c>
      <c r="I580" s="266"/>
      <c r="J580" s="303">
        <f>ROUND(I580*H580,2)</f>
        <v>0</v>
      </c>
      <c r="K580" s="300" t="s">
        <v>174</v>
      </c>
      <c r="L580" s="32"/>
      <c r="M580" s="126" t="s">
        <v>3</v>
      </c>
      <c r="N580" s="127" t="s">
        <v>39</v>
      </c>
      <c r="O580" s="128">
        <v>0</v>
      </c>
      <c r="P580" s="128">
        <f>O580*H580</f>
        <v>0</v>
      </c>
      <c r="Q580" s="128">
        <v>0</v>
      </c>
      <c r="R580" s="128">
        <f>Q580*H580</f>
        <v>0</v>
      </c>
      <c r="S580" s="128">
        <v>0</v>
      </c>
      <c r="T580" s="129">
        <f>S580*H580</f>
        <v>0</v>
      </c>
      <c r="U580" s="31"/>
      <c r="V580" s="31"/>
      <c r="W580" s="31"/>
      <c r="X580" s="31"/>
      <c r="Y580" s="31"/>
      <c r="Z580" s="31"/>
      <c r="AA580" s="31"/>
      <c r="AB580" s="31"/>
      <c r="AC580" s="31"/>
      <c r="AD580" s="31"/>
      <c r="AE580" s="31"/>
      <c r="AR580" s="130" t="s">
        <v>323</v>
      </c>
      <c r="AT580" s="130" t="s">
        <v>170</v>
      </c>
      <c r="AU580" s="130" t="s">
        <v>78</v>
      </c>
      <c r="AY580" s="19" t="s">
        <v>168</v>
      </c>
      <c r="BE580" s="131">
        <f>IF(N580="základní",J580,0)</f>
        <v>0</v>
      </c>
      <c r="BF580" s="131">
        <f>IF(N580="snížená",J580,0)</f>
        <v>0</v>
      </c>
      <c r="BG580" s="131">
        <f>IF(N580="zákl. přenesená",J580,0)</f>
        <v>0</v>
      </c>
      <c r="BH580" s="131">
        <f>IF(N580="sníž. přenesená",J580,0)</f>
        <v>0</v>
      </c>
      <c r="BI580" s="131">
        <f>IF(N580="nulová",J580,0)</f>
        <v>0</v>
      </c>
      <c r="BJ580" s="19" t="s">
        <v>76</v>
      </c>
      <c r="BK580" s="131">
        <f>ROUND(I580*H580,2)</f>
        <v>0</v>
      </c>
      <c r="BL580" s="19" t="s">
        <v>323</v>
      </c>
      <c r="BM580" s="130" t="s">
        <v>3920</v>
      </c>
    </row>
    <row r="581" spans="1:47" s="2" customFormat="1" ht="12">
      <c r="A581" s="273"/>
      <c r="B581" s="276"/>
      <c r="C581" s="273"/>
      <c r="D581" s="304" t="s">
        <v>177</v>
      </c>
      <c r="E581" s="273"/>
      <c r="F581" s="305" t="s">
        <v>2890</v>
      </c>
      <c r="G581" s="273"/>
      <c r="H581" s="273"/>
      <c r="I581" s="273"/>
      <c r="J581" s="273"/>
      <c r="K581" s="273"/>
      <c r="L581" s="32"/>
      <c r="M581" s="157"/>
      <c r="N581" s="158"/>
      <c r="O581" s="159"/>
      <c r="P581" s="159"/>
      <c r="Q581" s="159"/>
      <c r="R581" s="159"/>
      <c r="S581" s="159"/>
      <c r="T581" s="160"/>
      <c r="U581" s="31"/>
      <c r="V581" s="31"/>
      <c r="W581" s="31"/>
      <c r="X581" s="31"/>
      <c r="Y581" s="31"/>
      <c r="Z581" s="31"/>
      <c r="AA581" s="31"/>
      <c r="AB581" s="31"/>
      <c r="AC581" s="31"/>
      <c r="AD581" s="31"/>
      <c r="AE581" s="31"/>
      <c r="AT581" s="19" t="s">
        <v>177</v>
      </c>
      <c r="AU581" s="19" t="s">
        <v>78</v>
      </c>
    </row>
    <row r="582" spans="1:31" s="2" customFormat="1" ht="6.95" customHeight="1">
      <c r="A582" s="31"/>
      <c r="B582" s="39"/>
      <c r="C582" s="40"/>
      <c r="D582" s="40"/>
      <c r="E582" s="40"/>
      <c r="F582" s="40"/>
      <c r="G582" s="40"/>
      <c r="H582" s="40"/>
      <c r="I582" s="40"/>
      <c r="J582" s="40"/>
      <c r="K582" s="40"/>
      <c r="L582" s="32"/>
      <c r="M582" s="31"/>
      <c r="O582" s="31"/>
      <c r="P582" s="31"/>
      <c r="Q582" s="31"/>
      <c r="R582" s="31"/>
      <c r="S582" s="31"/>
      <c r="T582" s="31"/>
      <c r="U582" s="31"/>
      <c r="V582" s="31"/>
      <c r="W582" s="31"/>
      <c r="X582" s="31"/>
      <c r="Y582" s="31"/>
      <c r="Z582" s="31"/>
      <c r="AA582" s="31"/>
      <c r="AB582" s="31"/>
      <c r="AC582" s="31"/>
      <c r="AD582" s="31"/>
      <c r="AE582" s="31"/>
    </row>
  </sheetData>
  <sheetProtection algorithmName="SHA-512" hashValue="0eIBPxd5dzgydxH00ayRlukTmI9MIUYdXKVKiccCgr/UuRgsiqmAP2pAbceOjNMeG7ZpUR/TxTzsV1tMY8JJpw==" saltValue="+T2v6+MzhNYlpRI7DRWTow==" spinCount="100000" sheet="1" objects="1" scenarios="1"/>
  <autoFilter ref="C91:K581"/>
  <mergeCells count="9">
    <mergeCell ref="E50:H50"/>
    <mergeCell ref="E82:H82"/>
    <mergeCell ref="E84:H84"/>
    <mergeCell ref="L2:V2"/>
    <mergeCell ref="E7:H7"/>
    <mergeCell ref="E9:H9"/>
    <mergeCell ref="E18:H18"/>
    <mergeCell ref="E27:H27"/>
    <mergeCell ref="E48:H48"/>
  </mergeCells>
  <hyperlinks>
    <hyperlink ref="F96" r:id="rId1" display="https://podminky.urs.cz/item/CS_URS_2023_01/111211101"/>
    <hyperlink ref="F100" r:id="rId2" display="https://podminky.urs.cz/item/CS_URS_2023_01/113106121"/>
    <hyperlink ref="F104" r:id="rId3" display="https://podminky.urs.cz/item/CS_URS_2023_01/113106123"/>
    <hyperlink ref="F111" r:id="rId4" display="https://podminky.urs.cz/item/CS_URS_2023_01/113106161"/>
    <hyperlink ref="F115" r:id="rId5" display="https://podminky.urs.cz/item/CS_URS_2023_01/113106171"/>
    <hyperlink ref="F119" r:id="rId6" display="https://podminky.urs.cz/item/CS_URS_2023_01/113107111"/>
    <hyperlink ref="F123" r:id="rId7" display="https://podminky.urs.cz/item/CS_URS_2023_01/113107321"/>
    <hyperlink ref="F130" r:id="rId8" display="https://podminky.urs.cz/item/CS_URS_2023_01/113107335"/>
    <hyperlink ref="F137" r:id="rId9" display="https://podminky.urs.cz/item/CS_URS_2023_01/113202111"/>
    <hyperlink ref="F144" r:id="rId10" display="https://podminky.urs.cz/item/CS_URS_2023_01/113311121"/>
    <hyperlink ref="F151" r:id="rId11" display="https://podminky.urs.cz/item/CS_URS_2023_01/121151105"/>
    <hyperlink ref="F153" r:id="rId12" display="https://podminky.urs.cz/item/CS_URS_2023_01/121151107"/>
    <hyperlink ref="F157" r:id="rId13" display="https://podminky.urs.cz/item/CS_URS_2023_01/131312532"/>
    <hyperlink ref="F161" r:id="rId14" display="https://podminky.urs.cz/item/CS_URS_2023_01/132351101"/>
    <hyperlink ref="F167" r:id="rId15" display="https://podminky.urs.cz/item/CS_URS_2023_01/133312811"/>
    <hyperlink ref="F174" r:id="rId16" display="https://podminky.urs.cz/item/CS_URS_2023_01/167151102"/>
    <hyperlink ref="F178" r:id="rId17" display="https://podminky.urs.cz/item/CS_URS_2023_01/162251122"/>
    <hyperlink ref="F182" r:id="rId18" display="https://podminky.urs.cz/item/CS_URS_2023_01/162751137"/>
    <hyperlink ref="F189" r:id="rId19" display="https://podminky.urs.cz/item/CS_URS_2023_01/162751139"/>
    <hyperlink ref="F192" r:id="rId20" display="https://podminky.urs.cz/item/CS_URS_2023_01/171251201"/>
    <hyperlink ref="F194" r:id="rId21" display="https://podminky.urs.cz/item/CS_URS_2023_01/171201221"/>
    <hyperlink ref="F197" r:id="rId22" display="https://podminky.urs.cz/item/CS_URS_2023_01/174151101"/>
    <hyperlink ref="F202" r:id="rId23" display="https://podminky.urs.cz/item/CS_URS_2023_01/181111121"/>
    <hyperlink ref="F210" r:id="rId24" display="https://podminky.urs.cz/item/CS_URS_2023_01/181311103"/>
    <hyperlink ref="F217" r:id="rId25" display="https://podminky.urs.cz/item/CS_URS_2023_01/181311105"/>
    <hyperlink ref="F226" r:id="rId26" display="https://podminky.urs.cz/item/CS_URS_2023_01/183403153"/>
    <hyperlink ref="F228" r:id="rId27" display="https://podminky.urs.cz/item/CS_URS_2023_01/183403161"/>
    <hyperlink ref="F230" r:id="rId28" display="https://podminky.urs.cz/item/CS_URS_2023_01/181411131"/>
    <hyperlink ref="F240" r:id="rId29" display="https://podminky.urs.cz/item/CS_URS_2023_01/211531111"/>
    <hyperlink ref="F245" r:id="rId30" display="https://podminky.urs.cz/item/CS_URS_2023_01/211971110"/>
    <hyperlink ref="F251" r:id="rId31" display="https://podminky.urs.cz/item/CS_URS_2023_01/275313611"/>
    <hyperlink ref="F258" r:id="rId32" display="https://podminky.urs.cz/item/CS_URS_2023_01/275351121"/>
    <hyperlink ref="F265" r:id="rId33" display="https://podminky.urs.cz/item/CS_URS_2023_01/275351122"/>
    <hyperlink ref="F267" r:id="rId34" display="https://podminky.urs.cz/item/CS_URS_2023_01/279113143"/>
    <hyperlink ref="F273" r:id="rId35" display="https://podminky.urs.cz/item/CS_URS_2023_01/279361821"/>
    <hyperlink ref="F283" r:id="rId36" display="https://podminky.urs.cz/item/CS_URS_2023_01/338171111"/>
    <hyperlink ref="F288" r:id="rId37" display="https://podminky.urs.cz/item/CS_URS_2023_01/338171113"/>
    <hyperlink ref="F296" r:id="rId38" display="https://podminky.urs.cz/item/CS_URS_2023_01/339921131"/>
    <hyperlink ref="F302" r:id="rId39" display="https://podminky.urs.cz/item/CS_URS_2023_01/348101210"/>
    <hyperlink ref="F307" r:id="rId40" display="https://podminky.urs.cz/item/CS_URS_2023_01/348101220"/>
    <hyperlink ref="F312" r:id="rId41" display="https://podminky.urs.cz/item/CS_URS_2023_01/348121221"/>
    <hyperlink ref="F318" r:id="rId42" display="https://podminky.urs.cz/item/CS_URS_2023_01/348171143"/>
    <hyperlink ref="F337" r:id="rId43" display="https://podminky.urs.cz/item/CS_URS_2023_01/564730001"/>
    <hyperlink ref="F346" r:id="rId44" display="https://podminky.urs.cz/item/CS_URS_2023_01/564760101"/>
    <hyperlink ref="F355" r:id="rId45" display="https://podminky.urs.cz/item/CS_URS_2023_01/566301111"/>
    <hyperlink ref="F368" r:id="rId46" display="https://podminky.urs.cz/item/CS_URS_2023_01/591211111"/>
    <hyperlink ref="F377" r:id="rId47" display="https://podminky.urs.cz/item/CS_URS_2023_01/596211110"/>
    <hyperlink ref="F386" r:id="rId48" display="https://podminky.urs.cz/item/CS_URS_2023_01/596212212"/>
    <hyperlink ref="F393" r:id="rId49" display="https://podminky.urs.cz/item/CS_URS_2023_01/596811220"/>
    <hyperlink ref="F401" r:id="rId50" display="https://podminky.urs.cz/item/CS_URS_2023_01/916331112"/>
    <hyperlink ref="F406" r:id="rId51" display="https://podminky.urs.cz/item/CS_URS_2023_01/916991121"/>
    <hyperlink ref="F416" r:id="rId52" display="https://podminky.urs.cz/item/CS_URS_2023_01/935932214"/>
    <hyperlink ref="F421" r:id="rId53" display="https://podminky.urs.cz/item/CS_URS_2023_01/961044111"/>
    <hyperlink ref="F431" r:id="rId54" display="https://podminky.urs.cz/item/CS_URS_2023_01/962022490"/>
    <hyperlink ref="F435" r:id="rId55" display="https://podminky.urs.cz/item/CS_URS_2023_01/962042320"/>
    <hyperlink ref="F441" r:id="rId56" display="https://podminky.urs.cz/item/CS_URS_2023_01/962042321"/>
    <hyperlink ref="F447" r:id="rId57" display="https://podminky.urs.cz/item/CS_URS_2023_01/966008221"/>
    <hyperlink ref="F451" r:id="rId58" display="https://podminky.urs.cz/item/CS_URS_2023_01/966051121"/>
    <hyperlink ref="F455" r:id="rId59" display="https://podminky.urs.cz/item/CS_URS_2023_01/966071711"/>
    <hyperlink ref="F459" r:id="rId60" display="https://podminky.urs.cz/item/CS_URS_2023_01/966071721"/>
    <hyperlink ref="F466" r:id="rId61" display="https://podminky.urs.cz/item/CS_URS_2023_01/966071822"/>
    <hyperlink ref="F473" r:id="rId62" display="https://podminky.urs.cz/item/CS_URS_2023_01/966072811"/>
    <hyperlink ref="F477" r:id="rId63" display="https://podminky.urs.cz/item/CS_URS_2023_01/966073810"/>
    <hyperlink ref="F484" r:id="rId64" display="https://podminky.urs.cz/item/CS_URS_2023_01/966073811"/>
    <hyperlink ref="F489" r:id="rId65" display="https://podminky.urs.cz/item/CS_URS_2023_01/979054441"/>
    <hyperlink ref="F493" r:id="rId66" display="https://podminky.urs.cz/item/CS_URS_2023_01/979054451"/>
    <hyperlink ref="F499" r:id="rId67" display="https://podminky.urs.cz/item/CS_URS_2023_01/979071121"/>
    <hyperlink ref="F504" r:id="rId68" display="https://podminky.urs.cz/item/CS_URS_2023_01/997013111"/>
    <hyperlink ref="F507" r:id="rId69" display="https://podminky.urs.cz/item/CS_URS_2023_01/997013501"/>
    <hyperlink ref="F509" r:id="rId70" display="https://podminky.urs.cz/item/CS_URS_2023_01/997013509"/>
    <hyperlink ref="F512" r:id="rId71" display="https://podminky.urs.cz/item/CS_URS_2023_01/997013631"/>
    <hyperlink ref="F514" r:id="rId72" display="https://podminky.urs.cz/item/CS_URS_2023_01/997221551"/>
    <hyperlink ref="F517" r:id="rId73" display="https://podminky.urs.cz/item/CS_URS_2023_01/997221559"/>
    <hyperlink ref="F520" r:id="rId74" display="https://podminky.urs.cz/item/CS_URS_2023_01/997221561"/>
    <hyperlink ref="F523" r:id="rId75" display="https://podminky.urs.cz/item/CS_URS_2023_01/997221569"/>
    <hyperlink ref="F526" r:id="rId76" display="https://podminky.urs.cz/item/CS_URS_2023_01/997221625"/>
    <hyperlink ref="F528" r:id="rId77" display="https://podminky.urs.cz/item/CS_URS_2023_01/997221655"/>
    <hyperlink ref="F531" r:id="rId78" display="https://podminky.urs.cz/item/CS_URS_2023_01/998223011"/>
    <hyperlink ref="F535" r:id="rId79" display="https://podminky.urs.cz/item/CS_URS_2023_01/762951002"/>
    <hyperlink ref="F543" r:id="rId80" display="https://podminky.urs.cz/item/CS_URS_2023_01/762952012"/>
    <hyperlink ref="F551" r:id="rId81" display="https://podminky.urs.cz/item/CS_URS_2023_01/762953002"/>
    <hyperlink ref="F558" r:id="rId82" display="https://podminky.urs.cz/item/CS_URS_2023_01/998762201"/>
    <hyperlink ref="F581" r:id="rId83" display="https://podminky.urs.cz/item/CS_URS_2023_01/998767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topLeftCell="A62">
      <selection activeCell="J30" sqref="J3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11" ht="12">
      <c r="A1" s="84"/>
      <c r="B1" s="84"/>
      <c r="C1" s="84"/>
      <c r="D1" s="84"/>
      <c r="E1" s="84"/>
      <c r="F1" s="84"/>
      <c r="G1" s="84"/>
      <c r="H1" s="84"/>
      <c r="I1" s="84"/>
      <c r="J1" s="84"/>
      <c r="K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93</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3921</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ROUND((SUM(BE81:BE84)),2)</f>
        <v>0</v>
      </c>
      <c r="G33" s="280"/>
      <c r="H33" s="280"/>
      <c r="I33" s="347">
        <v>0.21</v>
      </c>
      <c r="J33" s="346">
        <f>ROUND(((SUM(BE81:BE84))*I33),2)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ROUND((SUM(BF81:BF84)),2)</f>
        <v>0</v>
      </c>
      <c r="G34" s="280"/>
      <c r="H34" s="280"/>
      <c r="I34" s="347">
        <v>0.15</v>
      </c>
      <c r="J34" s="346">
        <f>ROUND(((SUM(BF81:BF84))*I34),2)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ROUND((SUM(BG81:BG84)),2)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ROUND((SUM(BH81:BH84)),2)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ROUND((SUM(BI81:BI84)),2)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06 - Zdravoinstalace</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136</v>
      </c>
      <c r="E60" s="361"/>
      <c r="F60" s="361"/>
      <c r="G60" s="361"/>
      <c r="H60" s="361"/>
      <c r="I60" s="361"/>
      <c r="J60" s="362">
        <f>J82</f>
        <v>0</v>
      </c>
      <c r="K60" s="358"/>
      <c r="L60" s="103"/>
    </row>
    <row r="61" spans="1:12" s="10" customFormat="1" ht="19.9" customHeight="1">
      <c r="A61" s="363"/>
      <c r="B61" s="364"/>
      <c r="C61" s="363"/>
      <c r="D61" s="365" t="s">
        <v>3922</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06 - Zdravoinstalace</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xml:space="preserve">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759</v>
      </c>
      <c r="F82" s="294" t="s">
        <v>760</v>
      </c>
      <c r="G82" s="291"/>
      <c r="H82" s="291"/>
      <c r="I82" s="291"/>
      <c r="J82" s="295">
        <f>BK82</f>
        <v>0</v>
      </c>
      <c r="K82" s="291"/>
      <c r="L82" s="118"/>
      <c r="M82" s="120"/>
      <c r="N82" s="121"/>
      <c r="O82" s="121"/>
      <c r="P82" s="122">
        <f>P83</f>
        <v>0</v>
      </c>
      <c r="Q82" s="121"/>
      <c r="R82" s="122">
        <f>R83</f>
        <v>0</v>
      </c>
      <c r="S82" s="121"/>
      <c r="T82" s="123">
        <f>T83</f>
        <v>0</v>
      </c>
      <c r="AR82" s="119" t="s">
        <v>78</v>
      </c>
      <c r="AT82" s="124" t="s">
        <v>67</v>
      </c>
      <c r="AU82" s="124" t="s">
        <v>68</v>
      </c>
      <c r="AY82" s="119" t="s">
        <v>168</v>
      </c>
      <c r="BK82" s="125">
        <f>BK83</f>
        <v>0</v>
      </c>
    </row>
    <row r="83" spans="1:63" s="12" customFormat="1" ht="22.9" customHeight="1">
      <c r="A83" s="291"/>
      <c r="B83" s="292"/>
      <c r="C83" s="291"/>
      <c r="D83" s="293" t="s">
        <v>67</v>
      </c>
      <c r="E83" s="296" t="s">
        <v>747</v>
      </c>
      <c r="F83" s="296" t="s">
        <v>3923</v>
      </c>
      <c r="G83" s="291"/>
      <c r="H83" s="291"/>
      <c r="I83" s="291"/>
      <c r="J83" s="297">
        <f>BK83</f>
        <v>0</v>
      </c>
      <c r="K83" s="291"/>
      <c r="L83" s="118"/>
      <c r="M83" s="120"/>
      <c r="N83" s="121"/>
      <c r="O83" s="121"/>
      <c r="P83" s="122">
        <f>P84</f>
        <v>0</v>
      </c>
      <c r="Q83" s="121"/>
      <c r="R83" s="122">
        <f>R84</f>
        <v>0</v>
      </c>
      <c r="S83" s="121"/>
      <c r="T83" s="123">
        <f>T84</f>
        <v>0</v>
      </c>
      <c r="AR83" s="119" t="s">
        <v>78</v>
      </c>
      <c r="AT83" s="124" t="s">
        <v>67</v>
      </c>
      <c r="AU83" s="124" t="s">
        <v>76</v>
      </c>
      <c r="AY83" s="119" t="s">
        <v>168</v>
      </c>
      <c r="BK83" s="125">
        <f>BK84</f>
        <v>0</v>
      </c>
    </row>
    <row r="84" spans="1:65" s="2" customFormat="1" ht="16.5" customHeight="1">
      <c r="A84" s="280"/>
      <c r="B84" s="276"/>
      <c r="C84" s="298" t="s">
        <v>76</v>
      </c>
      <c r="D84" s="298" t="s">
        <v>170</v>
      </c>
      <c r="E84" s="299" t="s">
        <v>3924</v>
      </c>
      <c r="F84" s="419" t="s">
        <v>3925</v>
      </c>
      <c r="G84" s="301" t="s">
        <v>2653</v>
      </c>
      <c r="H84" s="302">
        <v>1</v>
      </c>
      <c r="I84" s="420">
        <f>'VV06 - Zdravoinstalace'!G91</f>
        <v>0</v>
      </c>
      <c r="J84" s="303">
        <f>ROUND(I84*H84,2)</f>
        <v>0</v>
      </c>
      <c r="K84" s="300" t="s">
        <v>3</v>
      </c>
      <c r="L84" s="32"/>
      <c r="M84" s="164" t="s">
        <v>3</v>
      </c>
      <c r="N84" s="165" t="s">
        <v>39</v>
      </c>
      <c r="O84" s="166">
        <v>0</v>
      </c>
      <c r="P84" s="166">
        <f>O84*H84</f>
        <v>0</v>
      </c>
      <c r="Q84" s="166">
        <v>0</v>
      </c>
      <c r="R84" s="166">
        <f>Q84*H84</f>
        <v>0</v>
      </c>
      <c r="S84" s="166">
        <v>0</v>
      </c>
      <c r="T84" s="167">
        <f>S84*H84</f>
        <v>0</v>
      </c>
      <c r="U84" s="31"/>
      <c r="V84" s="31"/>
      <c r="W84" s="31"/>
      <c r="X84" s="31"/>
      <c r="Y84" s="31"/>
      <c r="Z84" s="31"/>
      <c r="AA84" s="31"/>
      <c r="AB84" s="31"/>
      <c r="AC84" s="31"/>
      <c r="AD84" s="31"/>
      <c r="AE84" s="31"/>
      <c r="AR84" s="130" t="s">
        <v>323</v>
      </c>
      <c r="AT84" s="130" t="s">
        <v>170</v>
      </c>
      <c r="AU84" s="130" t="s">
        <v>78</v>
      </c>
      <c r="AY84" s="19" t="s">
        <v>168</v>
      </c>
      <c r="BE84" s="131">
        <f>IF(N84="základní",J84,0)</f>
        <v>0</v>
      </c>
      <c r="BF84" s="131">
        <f>IF(N84="snížená",J84,0)</f>
        <v>0</v>
      </c>
      <c r="BG84" s="131">
        <f>IF(N84="zákl. přenesená",J84,0)</f>
        <v>0</v>
      </c>
      <c r="BH84" s="131">
        <f>IF(N84="sníž. přenesená",J84,0)</f>
        <v>0</v>
      </c>
      <c r="BI84" s="131">
        <f>IF(N84="nulová",J84,0)</f>
        <v>0</v>
      </c>
      <c r="BJ84" s="19" t="s">
        <v>76</v>
      </c>
      <c r="BK84" s="131">
        <f>ROUND(I84*H84,2)</f>
        <v>0</v>
      </c>
      <c r="BL84" s="19" t="s">
        <v>323</v>
      </c>
      <c r="BM84" s="130" t="s">
        <v>3926</v>
      </c>
    </row>
    <row r="85" spans="1:31" s="2" customFormat="1" ht="6.95" customHeight="1">
      <c r="A85" s="280"/>
      <c r="B85" s="332"/>
      <c r="C85" s="333"/>
      <c r="D85" s="333"/>
      <c r="E85" s="333"/>
      <c r="F85" s="333"/>
      <c r="G85" s="333"/>
      <c r="H85" s="333"/>
      <c r="I85" s="333"/>
      <c r="J85" s="333"/>
      <c r="K85" s="333"/>
      <c r="L85" s="32"/>
      <c r="M85" s="31"/>
      <c r="O85" s="31"/>
      <c r="P85" s="31"/>
      <c r="Q85" s="31"/>
      <c r="R85" s="31"/>
      <c r="S85" s="31"/>
      <c r="T85" s="31"/>
      <c r="U85" s="31"/>
      <c r="V85" s="31"/>
      <c r="W85" s="31"/>
      <c r="X85" s="31"/>
      <c r="Y85" s="31"/>
      <c r="Z85" s="31"/>
      <c r="AA85" s="31"/>
      <c r="AB85" s="31"/>
      <c r="AC85" s="31"/>
      <c r="AD85" s="31"/>
      <c r="AE85" s="31"/>
    </row>
  </sheetData>
  <sheetProtection algorithmName="SHA-512" hashValue="/trFIZ/X5kwoWc/HxW78ZarXR55iT+GwefJxUID0jqIYxhmvpa3opiRgfWQHTZQod6HeZszBB+cCnA/V3ZfiCw==" saltValue="F9h8HB9KJbky05CfG24c1w=="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topLeftCell="A67">
      <selection activeCell="I84" sqref="I8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11" ht="12">
      <c r="A1" s="84"/>
      <c r="B1" s="84"/>
      <c r="C1" s="84"/>
      <c r="D1" s="84"/>
      <c r="E1" s="84"/>
      <c r="F1" s="84"/>
      <c r="G1" s="84"/>
      <c r="H1" s="84"/>
      <c r="I1" s="84"/>
      <c r="J1" s="84"/>
      <c r="K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96</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3927</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ROUND((SUM(BE81:BE84)),2)</f>
        <v>0</v>
      </c>
      <c r="G33" s="280"/>
      <c r="H33" s="280"/>
      <c r="I33" s="347">
        <v>0.21</v>
      </c>
      <c r="J33" s="346">
        <f>ROUND(((SUM(BE81:BE84))*I33),2)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ROUND((SUM(BF81:BF84)),2)</f>
        <v>0</v>
      </c>
      <c r="G34" s="280"/>
      <c r="H34" s="280"/>
      <c r="I34" s="347">
        <v>0.15</v>
      </c>
      <c r="J34" s="346">
        <f>ROUND(((SUM(BF81:BF84))*I34),2)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ROUND((SUM(BG81:BG84)),2)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ROUND((SUM(BH81:BH84)),2)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ROUND((SUM(BI81:BI84)),2)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07 - Vzduchotechnika</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136</v>
      </c>
      <c r="E60" s="361"/>
      <c r="F60" s="361"/>
      <c r="G60" s="361"/>
      <c r="H60" s="361"/>
      <c r="I60" s="361"/>
      <c r="J60" s="362">
        <f>J82</f>
        <v>0</v>
      </c>
      <c r="K60" s="358"/>
      <c r="L60" s="103"/>
    </row>
    <row r="61" spans="1:12" s="10" customFormat="1" ht="19.9" customHeight="1">
      <c r="A61" s="363"/>
      <c r="B61" s="364"/>
      <c r="C61" s="363"/>
      <c r="D61" s="365" t="s">
        <v>2078</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07 - Vzduchotechnika</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xml:space="preserve">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0.413</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759</v>
      </c>
      <c r="F82" s="294" t="s">
        <v>760</v>
      </c>
      <c r="G82" s="291"/>
      <c r="H82" s="291"/>
      <c r="I82" s="291"/>
      <c r="J82" s="295">
        <f>BK82</f>
        <v>0</v>
      </c>
      <c r="K82" s="291"/>
      <c r="L82" s="118"/>
      <c r="M82" s="120"/>
      <c r="N82" s="121"/>
      <c r="O82" s="121"/>
      <c r="P82" s="122">
        <f>P83</f>
        <v>0.413</v>
      </c>
      <c r="Q82" s="121"/>
      <c r="R82" s="122">
        <f>R83</f>
        <v>0</v>
      </c>
      <c r="S82" s="121"/>
      <c r="T82" s="123">
        <f>T83</f>
        <v>0</v>
      </c>
      <c r="AR82" s="119" t="s">
        <v>78</v>
      </c>
      <c r="AT82" s="124" t="s">
        <v>67</v>
      </c>
      <c r="AU82" s="124" t="s">
        <v>68</v>
      </c>
      <c r="AY82" s="119" t="s">
        <v>168</v>
      </c>
      <c r="BK82" s="125">
        <f>BK83</f>
        <v>0</v>
      </c>
    </row>
    <row r="83" spans="1:63" s="12" customFormat="1" ht="22.9" customHeight="1">
      <c r="A83" s="291"/>
      <c r="B83" s="292"/>
      <c r="C83" s="291"/>
      <c r="D83" s="293" t="s">
        <v>67</v>
      </c>
      <c r="E83" s="296" t="s">
        <v>2806</v>
      </c>
      <c r="F83" s="296" t="s">
        <v>95</v>
      </c>
      <c r="G83" s="291"/>
      <c r="H83" s="291"/>
      <c r="I83" s="291"/>
      <c r="J83" s="297">
        <f>BK83</f>
        <v>0</v>
      </c>
      <c r="K83" s="291"/>
      <c r="L83" s="118"/>
      <c r="M83" s="120"/>
      <c r="N83" s="121"/>
      <c r="O83" s="121"/>
      <c r="P83" s="122">
        <f>P84</f>
        <v>0.413</v>
      </c>
      <c r="Q83" s="121"/>
      <c r="R83" s="122">
        <f>R84</f>
        <v>0</v>
      </c>
      <c r="S83" s="121"/>
      <c r="T83" s="123">
        <f>T84</f>
        <v>0</v>
      </c>
      <c r="AR83" s="119" t="s">
        <v>78</v>
      </c>
      <c r="AT83" s="124" t="s">
        <v>67</v>
      </c>
      <c r="AU83" s="124" t="s">
        <v>76</v>
      </c>
      <c r="AY83" s="119" t="s">
        <v>168</v>
      </c>
      <c r="BK83" s="125">
        <f>BK84</f>
        <v>0</v>
      </c>
    </row>
    <row r="84" spans="1:65" s="2" customFormat="1" ht="16.5" customHeight="1">
      <c r="A84" s="280"/>
      <c r="B84" s="276"/>
      <c r="C84" s="298" t="s">
        <v>76</v>
      </c>
      <c r="D84" s="298" t="s">
        <v>170</v>
      </c>
      <c r="E84" s="299" t="s">
        <v>3928</v>
      </c>
      <c r="F84" s="419" t="s">
        <v>3929</v>
      </c>
      <c r="G84" s="301" t="s">
        <v>2653</v>
      </c>
      <c r="H84" s="302">
        <v>1</v>
      </c>
      <c r="I84" s="420">
        <f>'VV07 - Vzduchotechnika'!G47</f>
        <v>0</v>
      </c>
      <c r="J84" s="303">
        <f>ROUND(I84*H84,2)</f>
        <v>0</v>
      </c>
      <c r="K84" s="300" t="s">
        <v>3</v>
      </c>
      <c r="L84" s="32"/>
      <c r="M84" s="164" t="s">
        <v>3</v>
      </c>
      <c r="N84" s="165" t="s">
        <v>39</v>
      </c>
      <c r="O84" s="166">
        <v>0.413</v>
      </c>
      <c r="P84" s="166">
        <f>O84*H84</f>
        <v>0.413</v>
      </c>
      <c r="Q84" s="166">
        <v>0</v>
      </c>
      <c r="R84" s="166">
        <f>Q84*H84</f>
        <v>0</v>
      </c>
      <c r="S84" s="166">
        <v>0</v>
      </c>
      <c r="T84" s="167">
        <f>S84*H84</f>
        <v>0</v>
      </c>
      <c r="U84" s="31"/>
      <c r="V84" s="31"/>
      <c r="W84" s="31"/>
      <c r="X84" s="31"/>
      <c r="Y84" s="31"/>
      <c r="Z84" s="31"/>
      <c r="AA84" s="31"/>
      <c r="AB84" s="31"/>
      <c r="AC84" s="31"/>
      <c r="AD84" s="31"/>
      <c r="AE84" s="31"/>
      <c r="AR84" s="130" t="s">
        <v>323</v>
      </c>
      <c r="AT84" s="130" t="s">
        <v>170</v>
      </c>
      <c r="AU84" s="130" t="s">
        <v>78</v>
      </c>
      <c r="AY84" s="19" t="s">
        <v>168</v>
      </c>
      <c r="BE84" s="131">
        <f>IF(N84="základní",J84,0)</f>
        <v>0</v>
      </c>
      <c r="BF84" s="131">
        <f>IF(N84="snížená",J84,0)</f>
        <v>0</v>
      </c>
      <c r="BG84" s="131">
        <f>IF(N84="zákl. přenesená",J84,0)</f>
        <v>0</v>
      </c>
      <c r="BH84" s="131">
        <f>IF(N84="sníž. přenesená",J84,0)</f>
        <v>0</v>
      </c>
      <c r="BI84" s="131">
        <f>IF(N84="nulová",J84,0)</f>
        <v>0</v>
      </c>
      <c r="BJ84" s="19" t="s">
        <v>76</v>
      </c>
      <c r="BK84" s="131">
        <f>ROUND(I84*H84,2)</f>
        <v>0</v>
      </c>
      <c r="BL84" s="19" t="s">
        <v>323</v>
      </c>
      <c r="BM84" s="130" t="s">
        <v>3930</v>
      </c>
    </row>
    <row r="85" spans="1:31" s="2" customFormat="1" ht="6.95" customHeight="1">
      <c r="A85" s="280"/>
      <c r="B85" s="332"/>
      <c r="C85" s="333"/>
      <c r="D85" s="333"/>
      <c r="E85" s="333"/>
      <c r="F85" s="333"/>
      <c r="G85" s="333"/>
      <c r="H85" s="333"/>
      <c r="I85" s="333"/>
      <c r="J85" s="333"/>
      <c r="K85" s="333"/>
      <c r="L85" s="32"/>
      <c r="M85" s="31"/>
      <c r="O85" s="31"/>
      <c r="P85" s="31"/>
      <c r="Q85" s="31"/>
      <c r="R85" s="31"/>
      <c r="S85" s="31"/>
      <c r="T85" s="31"/>
      <c r="U85" s="31"/>
      <c r="V85" s="31"/>
      <c r="W85" s="31"/>
      <c r="X85" s="31"/>
      <c r="Y85" s="31"/>
      <c r="Z85" s="31"/>
      <c r="AA85" s="31"/>
      <c r="AB85" s="31"/>
      <c r="AC85" s="31"/>
      <c r="AD85" s="31"/>
      <c r="AE85" s="31"/>
    </row>
  </sheetData>
  <sheetProtection algorithmName="SHA-512" hashValue="Rt9fM4jDBx/6ap1svVrSp2YKKAVIHpQHEONoO4ijU7ShC3dJyjU027XpeKM/5U3F9DWE/1D4uAqpVjwtn88p+g==" saltValue="GPnhvLtz+7b6yTuLyWKWlA=="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workbookViewId="0" topLeftCell="A62">
      <selection activeCell="J30" sqref="J3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11" ht="12">
      <c r="A1" s="84"/>
      <c r="B1" s="84"/>
      <c r="C1" s="84"/>
      <c r="D1" s="84"/>
      <c r="E1" s="84"/>
      <c r="F1" s="84"/>
      <c r="G1" s="84"/>
      <c r="H1" s="84"/>
      <c r="I1" s="84"/>
      <c r="J1" s="84"/>
      <c r="K1" s="84"/>
    </row>
    <row r="2" spans="1:46" s="1" customFormat="1" ht="36.95" customHeight="1">
      <c r="A2" s="84"/>
      <c r="B2" s="84"/>
      <c r="C2" s="84"/>
      <c r="D2" s="84"/>
      <c r="E2" s="84"/>
      <c r="F2" s="84"/>
      <c r="G2" s="84"/>
      <c r="H2" s="84"/>
      <c r="I2" s="84"/>
      <c r="J2" s="84"/>
      <c r="K2" s="84"/>
      <c r="L2" s="392" t="s">
        <v>6</v>
      </c>
      <c r="M2" s="379"/>
      <c r="N2" s="379"/>
      <c r="O2" s="379"/>
      <c r="P2" s="379"/>
      <c r="Q2" s="379"/>
      <c r="R2" s="379"/>
      <c r="S2" s="379"/>
      <c r="T2" s="379"/>
      <c r="U2" s="379"/>
      <c r="V2" s="379"/>
      <c r="AT2" s="19" t="s">
        <v>99</v>
      </c>
    </row>
    <row r="3" spans="1:46" s="1" customFormat="1" ht="6.95" customHeight="1">
      <c r="A3" s="84"/>
      <c r="B3" s="334"/>
      <c r="C3" s="335"/>
      <c r="D3" s="335"/>
      <c r="E3" s="335"/>
      <c r="F3" s="335"/>
      <c r="G3" s="335"/>
      <c r="H3" s="335"/>
      <c r="I3" s="335"/>
      <c r="J3" s="335"/>
      <c r="K3" s="335"/>
      <c r="L3" s="22"/>
      <c r="AT3" s="19" t="s">
        <v>78</v>
      </c>
    </row>
    <row r="4" spans="1:46" s="1" customFormat="1" ht="24.95" customHeight="1">
      <c r="A4" s="84"/>
      <c r="B4" s="336"/>
      <c r="C4" s="84"/>
      <c r="D4" s="277" t="s">
        <v>116</v>
      </c>
      <c r="E4" s="84"/>
      <c r="F4" s="84"/>
      <c r="G4" s="84"/>
      <c r="H4" s="84"/>
      <c r="I4" s="84"/>
      <c r="J4" s="84"/>
      <c r="K4" s="84"/>
      <c r="L4" s="22"/>
      <c r="M4" s="85" t="s">
        <v>11</v>
      </c>
      <c r="AT4" s="19" t="s">
        <v>4</v>
      </c>
    </row>
    <row r="5" spans="1:12" s="1" customFormat="1" ht="6.95" customHeight="1">
      <c r="A5" s="84"/>
      <c r="B5" s="336"/>
      <c r="C5" s="84"/>
      <c r="D5" s="84"/>
      <c r="E5" s="84"/>
      <c r="F5" s="84"/>
      <c r="G5" s="84"/>
      <c r="H5" s="84"/>
      <c r="I5" s="84"/>
      <c r="J5" s="84"/>
      <c r="K5" s="84"/>
      <c r="L5" s="22"/>
    </row>
    <row r="6" spans="1:12" s="1" customFormat="1" ht="12" customHeight="1">
      <c r="A6" s="84"/>
      <c r="B6" s="336"/>
      <c r="C6" s="84"/>
      <c r="D6" s="279" t="s">
        <v>15</v>
      </c>
      <c r="E6" s="84"/>
      <c r="F6" s="84"/>
      <c r="G6" s="84"/>
      <c r="H6" s="84"/>
      <c r="I6" s="84"/>
      <c r="J6" s="84"/>
      <c r="K6" s="84"/>
      <c r="L6" s="22"/>
    </row>
    <row r="7" spans="1:12" s="1" customFormat="1" ht="16.5" customHeight="1">
      <c r="A7" s="84"/>
      <c r="B7" s="336"/>
      <c r="C7" s="84"/>
      <c r="D7" s="84"/>
      <c r="E7" s="403" t="str">
        <f>'Rekapitulace stavby'!K6</f>
        <v>ZŠ a MŠ Malé Hoštice - přístavba - rozšíření kapacity MŠ</v>
      </c>
      <c r="F7" s="404"/>
      <c r="G7" s="404"/>
      <c r="H7" s="404"/>
      <c r="I7" s="84"/>
      <c r="J7" s="84"/>
      <c r="K7" s="84"/>
      <c r="L7" s="22"/>
    </row>
    <row r="8" spans="1:31" s="2" customFormat="1" ht="12" customHeight="1">
      <c r="A8" s="280"/>
      <c r="B8" s="276"/>
      <c r="C8" s="280"/>
      <c r="D8" s="279" t="s">
        <v>117</v>
      </c>
      <c r="E8" s="280"/>
      <c r="F8" s="280"/>
      <c r="G8" s="280"/>
      <c r="H8" s="280"/>
      <c r="I8" s="280"/>
      <c r="J8" s="280"/>
      <c r="K8" s="280"/>
      <c r="L8" s="86"/>
      <c r="S8" s="31"/>
      <c r="T8" s="31"/>
      <c r="U8" s="31"/>
      <c r="V8" s="31"/>
      <c r="W8" s="31"/>
      <c r="X8" s="31"/>
      <c r="Y8" s="31"/>
      <c r="Z8" s="31"/>
      <c r="AA8" s="31"/>
      <c r="AB8" s="31"/>
      <c r="AC8" s="31"/>
      <c r="AD8" s="31"/>
      <c r="AE8" s="31"/>
    </row>
    <row r="9" spans="1:31" s="2" customFormat="1" ht="16.5" customHeight="1">
      <c r="A9" s="280"/>
      <c r="B9" s="276"/>
      <c r="C9" s="280"/>
      <c r="D9" s="280"/>
      <c r="E9" s="405" t="s">
        <v>3931</v>
      </c>
      <c r="F9" s="406"/>
      <c r="G9" s="406"/>
      <c r="H9" s="406"/>
      <c r="I9" s="280"/>
      <c r="J9" s="280"/>
      <c r="K9" s="280"/>
      <c r="L9" s="86"/>
      <c r="S9" s="31"/>
      <c r="T9" s="31"/>
      <c r="U9" s="31"/>
      <c r="V9" s="31"/>
      <c r="W9" s="31"/>
      <c r="X9" s="31"/>
      <c r="Y9" s="31"/>
      <c r="Z9" s="31"/>
      <c r="AA9" s="31"/>
      <c r="AB9" s="31"/>
      <c r="AC9" s="31"/>
      <c r="AD9" s="31"/>
      <c r="AE9" s="31"/>
    </row>
    <row r="10" spans="1:31" s="2" customFormat="1" ht="12">
      <c r="A10" s="280"/>
      <c r="B10" s="276"/>
      <c r="C10" s="280"/>
      <c r="D10" s="280"/>
      <c r="E10" s="280"/>
      <c r="F10" s="280"/>
      <c r="G10" s="280"/>
      <c r="H10" s="280"/>
      <c r="I10" s="280"/>
      <c r="J10" s="280"/>
      <c r="K10" s="280"/>
      <c r="L10" s="86"/>
      <c r="S10" s="31"/>
      <c r="T10" s="31"/>
      <c r="U10" s="31"/>
      <c r="V10" s="31"/>
      <c r="W10" s="31"/>
      <c r="X10" s="31"/>
      <c r="Y10" s="31"/>
      <c r="Z10" s="31"/>
      <c r="AA10" s="31"/>
      <c r="AB10" s="31"/>
      <c r="AC10" s="31"/>
      <c r="AD10" s="31"/>
      <c r="AE10" s="31"/>
    </row>
    <row r="11" spans="1:31" s="2" customFormat="1" ht="12" customHeight="1">
      <c r="A11" s="280"/>
      <c r="B11" s="276"/>
      <c r="C11" s="280"/>
      <c r="D11" s="279" t="s">
        <v>17</v>
      </c>
      <c r="E11" s="280"/>
      <c r="F11" s="337" t="s">
        <v>3</v>
      </c>
      <c r="G11" s="280"/>
      <c r="H11" s="280"/>
      <c r="I11" s="279" t="s">
        <v>18</v>
      </c>
      <c r="J11" s="337" t="s">
        <v>3</v>
      </c>
      <c r="K11" s="280"/>
      <c r="L11" s="86"/>
      <c r="S11" s="31"/>
      <c r="T11" s="31"/>
      <c r="U11" s="31"/>
      <c r="V11" s="31"/>
      <c r="W11" s="31"/>
      <c r="X11" s="31"/>
      <c r="Y11" s="31"/>
      <c r="Z11" s="31"/>
      <c r="AA11" s="31"/>
      <c r="AB11" s="31"/>
      <c r="AC11" s="31"/>
      <c r="AD11" s="31"/>
      <c r="AE11" s="31"/>
    </row>
    <row r="12" spans="1:31" s="2" customFormat="1" ht="12" customHeight="1">
      <c r="A12" s="280"/>
      <c r="B12" s="276"/>
      <c r="C12" s="280"/>
      <c r="D12" s="279" t="s">
        <v>19</v>
      </c>
      <c r="E12" s="280"/>
      <c r="F12" s="337" t="s">
        <v>20</v>
      </c>
      <c r="G12" s="280"/>
      <c r="H12" s="280"/>
      <c r="I12" s="279" t="s">
        <v>21</v>
      </c>
      <c r="J12" s="282"/>
      <c r="K12" s="280"/>
      <c r="L12" s="86"/>
      <c r="S12" s="31"/>
      <c r="T12" s="31"/>
      <c r="U12" s="31"/>
      <c r="V12" s="31"/>
      <c r="W12" s="31"/>
      <c r="X12" s="31"/>
      <c r="Y12" s="31"/>
      <c r="Z12" s="31"/>
      <c r="AA12" s="31"/>
      <c r="AB12" s="31"/>
      <c r="AC12" s="31"/>
      <c r="AD12" s="31"/>
      <c r="AE12" s="31"/>
    </row>
    <row r="13" spans="1:31" s="2" customFormat="1" ht="10.9" customHeight="1">
      <c r="A13" s="280"/>
      <c r="B13" s="276"/>
      <c r="C13" s="280"/>
      <c r="D13" s="280"/>
      <c r="E13" s="280"/>
      <c r="F13" s="280"/>
      <c r="G13" s="280"/>
      <c r="H13" s="280"/>
      <c r="I13" s="280"/>
      <c r="J13" s="280"/>
      <c r="K13" s="280"/>
      <c r="L13" s="86"/>
      <c r="S13" s="31"/>
      <c r="T13" s="31"/>
      <c r="U13" s="31"/>
      <c r="V13" s="31"/>
      <c r="W13" s="31"/>
      <c r="X13" s="31"/>
      <c r="Y13" s="31"/>
      <c r="Z13" s="31"/>
      <c r="AA13" s="31"/>
      <c r="AB13" s="31"/>
      <c r="AC13" s="31"/>
      <c r="AD13" s="31"/>
      <c r="AE13" s="31"/>
    </row>
    <row r="14" spans="1:31" s="2" customFormat="1" ht="12" customHeight="1">
      <c r="A14" s="280"/>
      <c r="B14" s="276"/>
      <c r="C14" s="280"/>
      <c r="D14" s="279" t="s">
        <v>22</v>
      </c>
      <c r="E14" s="280"/>
      <c r="F14" s="280"/>
      <c r="G14" s="280"/>
      <c r="H14" s="280"/>
      <c r="I14" s="279" t="s">
        <v>23</v>
      </c>
      <c r="J14" s="337" t="s">
        <v>3</v>
      </c>
      <c r="K14" s="280"/>
      <c r="L14" s="86"/>
      <c r="S14" s="31"/>
      <c r="T14" s="31"/>
      <c r="U14" s="31"/>
      <c r="V14" s="31"/>
      <c r="W14" s="31"/>
      <c r="X14" s="31"/>
      <c r="Y14" s="31"/>
      <c r="Z14" s="31"/>
      <c r="AA14" s="31"/>
      <c r="AB14" s="31"/>
      <c r="AC14" s="31"/>
      <c r="AD14" s="31"/>
      <c r="AE14" s="31"/>
    </row>
    <row r="15" spans="1:31" s="2" customFormat="1" ht="18" customHeight="1">
      <c r="A15" s="280"/>
      <c r="B15" s="276"/>
      <c r="C15" s="280"/>
      <c r="D15" s="280"/>
      <c r="E15" s="337" t="s">
        <v>24</v>
      </c>
      <c r="F15" s="280"/>
      <c r="G15" s="280"/>
      <c r="H15" s="280"/>
      <c r="I15" s="279" t="s">
        <v>25</v>
      </c>
      <c r="J15" s="337" t="s">
        <v>3</v>
      </c>
      <c r="K15" s="280"/>
      <c r="L15" s="86"/>
      <c r="S15" s="31"/>
      <c r="T15" s="31"/>
      <c r="U15" s="31"/>
      <c r="V15" s="31"/>
      <c r="W15" s="31"/>
      <c r="X15" s="31"/>
      <c r="Y15" s="31"/>
      <c r="Z15" s="31"/>
      <c r="AA15" s="31"/>
      <c r="AB15" s="31"/>
      <c r="AC15" s="31"/>
      <c r="AD15" s="31"/>
      <c r="AE15" s="31"/>
    </row>
    <row r="16" spans="1:31" s="2" customFormat="1" ht="6.95" customHeight="1">
      <c r="A16" s="280"/>
      <c r="B16" s="276"/>
      <c r="C16" s="280"/>
      <c r="D16" s="280"/>
      <c r="E16" s="280"/>
      <c r="F16" s="280"/>
      <c r="G16" s="280"/>
      <c r="H16" s="280"/>
      <c r="I16" s="280"/>
      <c r="J16" s="280"/>
      <c r="K16" s="280"/>
      <c r="L16" s="86"/>
      <c r="S16" s="31"/>
      <c r="T16" s="31"/>
      <c r="U16" s="31"/>
      <c r="V16" s="31"/>
      <c r="W16" s="31"/>
      <c r="X16" s="31"/>
      <c r="Y16" s="31"/>
      <c r="Z16" s="31"/>
      <c r="AA16" s="31"/>
      <c r="AB16" s="31"/>
      <c r="AC16" s="31"/>
      <c r="AD16" s="31"/>
      <c r="AE16" s="31"/>
    </row>
    <row r="17" spans="1:31" s="2" customFormat="1" ht="12" customHeight="1">
      <c r="A17" s="280"/>
      <c r="B17" s="276"/>
      <c r="C17" s="280"/>
      <c r="D17" s="279" t="s">
        <v>26</v>
      </c>
      <c r="E17" s="280"/>
      <c r="F17" s="280"/>
      <c r="G17" s="280"/>
      <c r="H17" s="280"/>
      <c r="I17" s="279" t="s">
        <v>23</v>
      </c>
      <c r="J17" s="337" t="str">
        <f>'Rekapitulace stavby'!AN13</f>
        <v/>
      </c>
      <c r="K17" s="280"/>
      <c r="L17" s="86"/>
      <c r="S17" s="31"/>
      <c r="T17" s="31"/>
      <c r="U17" s="31"/>
      <c r="V17" s="31"/>
      <c r="W17" s="31"/>
      <c r="X17" s="31"/>
      <c r="Y17" s="31"/>
      <c r="Z17" s="31"/>
      <c r="AA17" s="31"/>
      <c r="AB17" s="31"/>
      <c r="AC17" s="31"/>
      <c r="AD17" s="31"/>
      <c r="AE17" s="31"/>
    </row>
    <row r="18" spans="1:31" s="2" customFormat="1" ht="18" customHeight="1">
      <c r="A18" s="280"/>
      <c r="B18" s="276"/>
      <c r="C18" s="280"/>
      <c r="D18" s="280"/>
      <c r="E18" s="409" t="str">
        <f>'Rekapitulace stavby'!E14</f>
        <v xml:space="preserve"> </v>
      </c>
      <c r="F18" s="409"/>
      <c r="G18" s="409"/>
      <c r="H18" s="409"/>
      <c r="I18" s="279" t="s">
        <v>25</v>
      </c>
      <c r="J18" s="337" t="str">
        <f>'Rekapitulace stavby'!AN14</f>
        <v/>
      </c>
      <c r="K18" s="280"/>
      <c r="L18" s="86"/>
      <c r="S18" s="31"/>
      <c r="T18" s="31"/>
      <c r="U18" s="31"/>
      <c r="V18" s="31"/>
      <c r="W18" s="31"/>
      <c r="X18" s="31"/>
      <c r="Y18" s="31"/>
      <c r="Z18" s="31"/>
      <c r="AA18" s="31"/>
      <c r="AB18" s="31"/>
      <c r="AC18" s="31"/>
      <c r="AD18" s="31"/>
      <c r="AE18" s="31"/>
    </row>
    <row r="19" spans="1:31" s="2" customFormat="1" ht="6.95" customHeight="1">
      <c r="A19" s="280"/>
      <c r="B19" s="276"/>
      <c r="C19" s="280"/>
      <c r="D19" s="280"/>
      <c r="E19" s="280"/>
      <c r="F19" s="280"/>
      <c r="G19" s="280"/>
      <c r="H19" s="280"/>
      <c r="I19" s="280"/>
      <c r="J19" s="280"/>
      <c r="K19" s="280"/>
      <c r="L19" s="86"/>
      <c r="S19" s="31"/>
      <c r="T19" s="31"/>
      <c r="U19" s="31"/>
      <c r="V19" s="31"/>
      <c r="W19" s="31"/>
      <c r="X19" s="31"/>
      <c r="Y19" s="31"/>
      <c r="Z19" s="31"/>
      <c r="AA19" s="31"/>
      <c r="AB19" s="31"/>
      <c r="AC19" s="31"/>
      <c r="AD19" s="31"/>
      <c r="AE19" s="31"/>
    </row>
    <row r="20" spans="1:31" s="2" customFormat="1" ht="12" customHeight="1">
      <c r="A20" s="280"/>
      <c r="B20" s="276"/>
      <c r="C20" s="280"/>
      <c r="D20" s="279" t="s">
        <v>28</v>
      </c>
      <c r="E20" s="280"/>
      <c r="F20" s="280"/>
      <c r="G20" s="280"/>
      <c r="H20" s="280"/>
      <c r="I20" s="279" t="s">
        <v>23</v>
      </c>
      <c r="J20" s="337" t="s">
        <v>3</v>
      </c>
      <c r="K20" s="280"/>
      <c r="L20" s="86"/>
      <c r="S20" s="31"/>
      <c r="T20" s="31"/>
      <c r="U20" s="31"/>
      <c r="V20" s="31"/>
      <c r="W20" s="31"/>
      <c r="X20" s="31"/>
      <c r="Y20" s="31"/>
      <c r="Z20" s="31"/>
      <c r="AA20" s="31"/>
      <c r="AB20" s="31"/>
      <c r="AC20" s="31"/>
      <c r="AD20" s="31"/>
      <c r="AE20" s="31"/>
    </row>
    <row r="21" spans="1:31" s="2" customFormat="1" ht="18" customHeight="1">
      <c r="A21" s="280"/>
      <c r="B21" s="276"/>
      <c r="C21" s="280"/>
      <c r="D21" s="280"/>
      <c r="E21" s="337" t="s">
        <v>29</v>
      </c>
      <c r="F21" s="280"/>
      <c r="G21" s="280"/>
      <c r="H21" s="280"/>
      <c r="I21" s="279" t="s">
        <v>25</v>
      </c>
      <c r="J21" s="337" t="s">
        <v>3</v>
      </c>
      <c r="K21" s="280"/>
      <c r="L21" s="86"/>
      <c r="S21" s="31"/>
      <c r="T21" s="31"/>
      <c r="U21" s="31"/>
      <c r="V21" s="31"/>
      <c r="W21" s="31"/>
      <c r="X21" s="31"/>
      <c r="Y21" s="31"/>
      <c r="Z21" s="31"/>
      <c r="AA21" s="31"/>
      <c r="AB21" s="31"/>
      <c r="AC21" s="31"/>
      <c r="AD21" s="31"/>
      <c r="AE21" s="31"/>
    </row>
    <row r="22" spans="1:31" s="2" customFormat="1" ht="6.95" customHeight="1">
      <c r="A22" s="280"/>
      <c r="B22" s="276"/>
      <c r="C22" s="280"/>
      <c r="D22" s="280"/>
      <c r="E22" s="280"/>
      <c r="F22" s="280"/>
      <c r="G22" s="280"/>
      <c r="H22" s="280"/>
      <c r="I22" s="280"/>
      <c r="J22" s="280"/>
      <c r="K22" s="280"/>
      <c r="L22" s="86"/>
      <c r="S22" s="31"/>
      <c r="T22" s="31"/>
      <c r="U22" s="31"/>
      <c r="V22" s="31"/>
      <c r="W22" s="31"/>
      <c r="X22" s="31"/>
      <c r="Y22" s="31"/>
      <c r="Z22" s="31"/>
      <c r="AA22" s="31"/>
      <c r="AB22" s="31"/>
      <c r="AC22" s="31"/>
      <c r="AD22" s="31"/>
      <c r="AE22" s="31"/>
    </row>
    <row r="23" spans="1:31" s="2" customFormat="1" ht="12" customHeight="1">
      <c r="A23" s="280"/>
      <c r="B23" s="276"/>
      <c r="C23" s="280"/>
      <c r="D23" s="279" t="s">
        <v>31</v>
      </c>
      <c r="E23" s="280"/>
      <c r="F23" s="280"/>
      <c r="G23" s="280"/>
      <c r="H23" s="280"/>
      <c r="I23" s="279" t="s">
        <v>23</v>
      </c>
      <c r="J23" s="337" t="str">
        <f>IF('Rekapitulace stavby'!AN19="","",'Rekapitulace stavby'!AN19)</f>
        <v/>
      </c>
      <c r="K23" s="280"/>
      <c r="L23" s="86"/>
      <c r="S23" s="31"/>
      <c r="T23" s="31"/>
      <c r="U23" s="31"/>
      <c r="V23" s="31"/>
      <c r="W23" s="31"/>
      <c r="X23" s="31"/>
      <c r="Y23" s="31"/>
      <c r="Z23" s="31"/>
      <c r="AA23" s="31"/>
      <c r="AB23" s="31"/>
      <c r="AC23" s="31"/>
      <c r="AD23" s="31"/>
      <c r="AE23" s="31"/>
    </row>
    <row r="24" spans="1:31" s="2" customFormat="1" ht="18" customHeight="1">
      <c r="A24" s="280"/>
      <c r="B24" s="276"/>
      <c r="C24" s="280"/>
      <c r="D24" s="280"/>
      <c r="E24" s="337" t="str">
        <f>IF('Rekapitulace stavby'!E20="","",'Rekapitulace stavby'!E20)</f>
        <v xml:space="preserve"> </v>
      </c>
      <c r="F24" s="280"/>
      <c r="G24" s="280"/>
      <c r="H24" s="280"/>
      <c r="I24" s="279" t="s">
        <v>25</v>
      </c>
      <c r="J24" s="337" t="str">
        <f>IF('Rekapitulace stavby'!AN20="","",'Rekapitulace stavby'!AN20)</f>
        <v/>
      </c>
      <c r="K24" s="280"/>
      <c r="L24" s="86"/>
      <c r="S24" s="31"/>
      <c r="T24" s="31"/>
      <c r="U24" s="31"/>
      <c r="V24" s="31"/>
      <c r="W24" s="31"/>
      <c r="X24" s="31"/>
      <c r="Y24" s="31"/>
      <c r="Z24" s="31"/>
      <c r="AA24" s="31"/>
      <c r="AB24" s="31"/>
      <c r="AC24" s="31"/>
      <c r="AD24" s="31"/>
      <c r="AE24" s="31"/>
    </row>
    <row r="25" spans="1:31" s="2" customFormat="1" ht="6.95" customHeight="1">
      <c r="A25" s="280"/>
      <c r="B25" s="276"/>
      <c r="C25" s="280"/>
      <c r="D25" s="280"/>
      <c r="E25" s="280"/>
      <c r="F25" s="280"/>
      <c r="G25" s="280"/>
      <c r="H25" s="280"/>
      <c r="I25" s="280"/>
      <c r="J25" s="280"/>
      <c r="K25" s="280"/>
      <c r="L25" s="86"/>
      <c r="S25" s="31"/>
      <c r="T25" s="31"/>
      <c r="U25" s="31"/>
      <c r="V25" s="31"/>
      <c r="W25" s="31"/>
      <c r="X25" s="31"/>
      <c r="Y25" s="31"/>
      <c r="Z25" s="31"/>
      <c r="AA25" s="31"/>
      <c r="AB25" s="31"/>
      <c r="AC25" s="31"/>
      <c r="AD25" s="31"/>
      <c r="AE25" s="31"/>
    </row>
    <row r="26" spans="1:31" s="2" customFormat="1" ht="12" customHeight="1">
      <c r="A26" s="280"/>
      <c r="B26" s="276"/>
      <c r="C26" s="280"/>
      <c r="D26" s="279" t="s">
        <v>32</v>
      </c>
      <c r="E26" s="280"/>
      <c r="F26" s="280"/>
      <c r="G26" s="280"/>
      <c r="H26" s="280"/>
      <c r="I26" s="280"/>
      <c r="J26" s="280"/>
      <c r="K26" s="280"/>
      <c r="L26" s="86"/>
      <c r="S26" s="31"/>
      <c r="T26" s="31"/>
      <c r="U26" s="31"/>
      <c r="V26" s="31"/>
      <c r="W26" s="31"/>
      <c r="X26" s="31"/>
      <c r="Y26" s="31"/>
      <c r="Z26" s="31"/>
      <c r="AA26" s="31"/>
      <c r="AB26" s="31"/>
      <c r="AC26" s="31"/>
      <c r="AD26" s="31"/>
      <c r="AE26" s="31"/>
    </row>
    <row r="27" spans="1:31" s="8" customFormat="1" ht="47.25" customHeight="1">
      <c r="A27" s="338"/>
      <c r="B27" s="339"/>
      <c r="C27" s="338"/>
      <c r="D27" s="338"/>
      <c r="E27" s="410" t="s">
        <v>33</v>
      </c>
      <c r="F27" s="410"/>
      <c r="G27" s="410"/>
      <c r="H27" s="410"/>
      <c r="I27" s="338"/>
      <c r="J27" s="338"/>
      <c r="K27" s="338"/>
      <c r="L27" s="89"/>
      <c r="S27" s="87"/>
      <c r="T27" s="87"/>
      <c r="U27" s="87"/>
      <c r="V27" s="87"/>
      <c r="W27" s="87"/>
      <c r="X27" s="87"/>
      <c r="Y27" s="87"/>
      <c r="Z27" s="87"/>
      <c r="AA27" s="87"/>
      <c r="AB27" s="87"/>
      <c r="AC27" s="87"/>
      <c r="AD27" s="87"/>
      <c r="AE27" s="87"/>
    </row>
    <row r="28" spans="1:31" s="2" customFormat="1" ht="6.95" customHeight="1">
      <c r="A28" s="280"/>
      <c r="B28" s="276"/>
      <c r="C28" s="280"/>
      <c r="D28" s="280"/>
      <c r="E28" s="280"/>
      <c r="F28" s="280"/>
      <c r="G28" s="280"/>
      <c r="H28" s="280"/>
      <c r="I28" s="280"/>
      <c r="J28" s="280"/>
      <c r="K28" s="280"/>
      <c r="L28" s="86"/>
      <c r="S28" s="31"/>
      <c r="T28" s="31"/>
      <c r="U28" s="31"/>
      <c r="V28" s="31"/>
      <c r="W28" s="31"/>
      <c r="X28" s="31"/>
      <c r="Y28" s="31"/>
      <c r="Z28" s="31"/>
      <c r="AA28" s="31"/>
      <c r="AB28" s="31"/>
      <c r="AC28" s="31"/>
      <c r="AD28" s="31"/>
      <c r="AE28" s="31"/>
    </row>
    <row r="29" spans="1:31" s="2" customFormat="1" ht="6.95" customHeight="1">
      <c r="A29" s="280"/>
      <c r="B29" s="276"/>
      <c r="C29" s="280"/>
      <c r="D29" s="341"/>
      <c r="E29" s="341"/>
      <c r="F29" s="341"/>
      <c r="G29" s="341"/>
      <c r="H29" s="341"/>
      <c r="I29" s="341"/>
      <c r="J29" s="341"/>
      <c r="K29" s="341"/>
      <c r="L29" s="86"/>
      <c r="S29" s="31"/>
      <c r="T29" s="31"/>
      <c r="U29" s="31"/>
      <c r="V29" s="31"/>
      <c r="W29" s="31"/>
      <c r="X29" s="31"/>
      <c r="Y29" s="31"/>
      <c r="Z29" s="31"/>
      <c r="AA29" s="31"/>
      <c r="AB29" s="31"/>
      <c r="AC29" s="31"/>
      <c r="AD29" s="31"/>
      <c r="AE29" s="31"/>
    </row>
    <row r="30" spans="1:31" s="2" customFormat="1" ht="25.35" customHeight="1">
      <c r="A30" s="280"/>
      <c r="B30" s="276"/>
      <c r="C30" s="280"/>
      <c r="D30" s="342" t="s">
        <v>34</v>
      </c>
      <c r="E30" s="280"/>
      <c r="F30" s="280"/>
      <c r="G30" s="280"/>
      <c r="H30" s="280"/>
      <c r="I30" s="280"/>
      <c r="J30" s="343">
        <f>ROUND(J81,2)</f>
        <v>0</v>
      </c>
      <c r="K30" s="280"/>
      <c r="L30" s="86"/>
      <c r="S30" s="31"/>
      <c r="T30" s="31"/>
      <c r="U30" s="31"/>
      <c r="V30" s="31"/>
      <c r="W30" s="31"/>
      <c r="X30" s="31"/>
      <c r="Y30" s="31"/>
      <c r="Z30" s="31"/>
      <c r="AA30" s="31"/>
      <c r="AB30" s="31"/>
      <c r="AC30" s="31"/>
      <c r="AD30" s="31"/>
      <c r="AE30" s="31"/>
    </row>
    <row r="31" spans="1:31" s="2" customFormat="1" ht="6.95" customHeight="1">
      <c r="A31" s="280"/>
      <c r="B31" s="276"/>
      <c r="C31" s="280"/>
      <c r="D31" s="341"/>
      <c r="E31" s="341"/>
      <c r="F31" s="341"/>
      <c r="G31" s="341"/>
      <c r="H31" s="341"/>
      <c r="I31" s="341"/>
      <c r="J31" s="341"/>
      <c r="K31" s="341"/>
      <c r="L31" s="86"/>
      <c r="S31" s="31"/>
      <c r="T31" s="31"/>
      <c r="U31" s="31"/>
      <c r="V31" s="31"/>
      <c r="W31" s="31"/>
      <c r="X31" s="31"/>
      <c r="Y31" s="31"/>
      <c r="Z31" s="31"/>
      <c r="AA31" s="31"/>
      <c r="AB31" s="31"/>
      <c r="AC31" s="31"/>
      <c r="AD31" s="31"/>
      <c r="AE31" s="31"/>
    </row>
    <row r="32" spans="1:31" s="2" customFormat="1" ht="14.45" customHeight="1">
      <c r="A32" s="280"/>
      <c r="B32" s="276"/>
      <c r="C32" s="280"/>
      <c r="D32" s="280"/>
      <c r="E32" s="280"/>
      <c r="F32" s="344" t="s">
        <v>36</v>
      </c>
      <c r="G32" s="280"/>
      <c r="H32" s="280"/>
      <c r="I32" s="344" t="s">
        <v>35</v>
      </c>
      <c r="J32" s="344" t="s">
        <v>37</v>
      </c>
      <c r="K32" s="280"/>
      <c r="L32" s="86"/>
      <c r="S32" s="31"/>
      <c r="T32" s="31"/>
      <c r="U32" s="31"/>
      <c r="V32" s="31"/>
      <c r="W32" s="31"/>
      <c r="X32" s="31"/>
      <c r="Y32" s="31"/>
      <c r="Z32" s="31"/>
      <c r="AA32" s="31"/>
      <c r="AB32" s="31"/>
      <c r="AC32" s="31"/>
      <c r="AD32" s="31"/>
      <c r="AE32" s="31"/>
    </row>
    <row r="33" spans="1:31" s="2" customFormat="1" ht="14.45" customHeight="1">
      <c r="A33" s="280"/>
      <c r="B33" s="276"/>
      <c r="C33" s="280"/>
      <c r="D33" s="345" t="s">
        <v>38</v>
      </c>
      <c r="E33" s="279" t="s">
        <v>39</v>
      </c>
      <c r="F33" s="346">
        <f>ROUND((SUM(BE81:BE84)),2)</f>
        <v>0</v>
      </c>
      <c r="G33" s="280"/>
      <c r="H33" s="280"/>
      <c r="I33" s="347">
        <v>0.21</v>
      </c>
      <c r="J33" s="346">
        <f>ROUND(((SUM(BE81:BE84))*I33),2)</f>
        <v>0</v>
      </c>
      <c r="K33" s="280"/>
      <c r="L33" s="86"/>
      <c r="S33" s="31"/>
      <c r="T33" s="31"/>
      <c r="U33" s="31"/>
      <c r="V33" s="31"/>
      <c r="W33" s="31"/>
      <c r="X33" s="31"/>
      <c r="Y33" s="31"/>
      <c r="Z33" s="31"/>
      <c r="AA33" s="31"/>
      <c r="AB33" s="31"/>
      <c r="AC33" s="31"/>
      <c r="AD33" s="31"/>
      <c r="AE33" s="31"/>
    </row>
    <row r="34" spans="1:31" s="2" customFormat="1" ht="14.45" customHeight="1">
      <c r="A34" s="280"/>
      <c r="B34" s="276"/>
      <c r="C34" s="280"/>
      <c r="D34" s="280"/>
      <c r="E34" s="279" t="s">
        <v>40</v>
      </c>
      <c r="F34" s="346">
        <f>ROUND((SUM(BF81:BF84)),2)</f>
        <v>0</v>
      </c>
      <c r="G34" s="280"/>
      <c r="H34" s="280"/>
      <c r="I34" s="347">
        <v>0.15</v>
      </c>
      <c r="J34" s="346">
        <f>ROUND(((SUM(BF81:BF84))*I34),2)</f>
        <v>0</v>
      </c>
      <c r="K34" s="280"/>
      <c r="L34" s="86"/>
      <c r="S34" s="31"/>
      <c r="T34" s="31"/>
      <c r="U34" s="31"/>
      <c r="V34" s="31"/>
      <c r="W34" s="31"/>
      <c r="X34" s="31"/>
      <c r="Y34" s="31"/>
      <c r="Z34" s="31"/>
      <c r="AA34" s="31"/>
      <c r="AB34" s="31"/>
      <c r="AC34" s="31"/>
      <c r="AD34" s="31"/>
      <c r="AE34" s="31"/>
    </row>
    <row r="35" spans="1:31" s="2" customFormat="1" ht="14.45" customHeight="1" hidden="1">
      <c r="A35" s="280"/>
      <c r="B35" s="276"/>
      <c r="C35" s="280"/>
      <c r="D35" s="280"/>
      <c r="E35" s="279" t="s">
        <v>41</v>
      </c>
      <c r="F35" s="346">
        <f>ROUND((SUM(BG81:BG84)),2)</f>
        <v>0</v>
      </c>
      <c r="G35" s="280"/>
      <c r="H35" s="280"/>
      <c r="I35" s="347">
        <v>0.21</v>
      </c>
      <c r="J35" s="346">
        <f>0</f>
        <v>0</v>
      </c>
      <c r="K35" s="280"/>
      <c r="L35" s="86"/>
      <c r="S35" s="31"/>
      <c r="T35" s="31"/>
      <c r="U35" s="31"/>
      <c r="V35" s="31"/>
      <c r="W35" s="31"/>
      <c r="X35" s="31"/>
      <c r="Y35" s="31"/>
      <c r="Z35" s="31"/>
      <c r="AA35" s="31"/>
      <c r="AB35" s="31"/>
      <c r="AC35" s="31"/>
      <c r="AD35" s="31"/>
      <c r="AE35" s="31"/>
    </row>
    <row r="36" spans="1:31" s="2" customFormat="1" ht="14.45" customHeight="1" hidden="1">
      <c r="A36" s="280"/>
      <c r="B36" s="276"/>
      <c r="C36" s="280"/>
      <c r="D36" s="280"/>
      <c r="E36" s="279" t="s">
        <v>42</v>
      </c>
      <c r="F36" s="346">
        <f>ROUND((SUM(BH81:BH84)),2)</f>
        <v>0</v>
      </c>
      <c r="G36" s="280"/>
      <c r="H36" s="280"/>
      <c r="I36" s="347">
        <v>0.15</v>
      </c>
      <c r="J36" s="346">
        <f>0</f>
        <v>0</v>
      </c>
      <c r="K36" s="280"/>
      <c r="L36" s="86"/>
      <c r="S36" s="31"/>
      <c r="T36" s="31"/>
      <c r="U36" s="31"/>
      <c r="V36" s="31"/>
      <c r="W36" s="31"/>
      <c r="X36" s="31"/>
      <c r="Y36" s="31"/>
      <c r="Z36" s="31"/>
      <c r="AA36" s="31"/>
      <c r="AB36" s="31"/>
      <c r="AC36" s="31"/>
      <c r="AD36" s="31"/>
      <c r="AE36" s="31"/>
    </row>
    <row r="37" spans="1:31" s="2" customFormat="1" ht="14.45" customHeight="1" hidden="1">
      <c r="A37" s="280"/>
      <c r="B37" s="276"/>
      <c r="C37" s="280"/>
      <c r="D37" s="280"/>
      <c r="E37" s="279" t="s">
        <v>43</v>
      </c>
      <c r="F37" s="346">
        <f>ROUND((SUM(BI81:BI84)),2)</f>
        <v>0</v>
      </c>
      <c r="G37" s="280"/>
      <c r="H37" s="280"/>
      <c r="I37" s="347">
        <v>0</v>
      </c>
      <c r="J37" s="346">
        <f>0</f>
        <v>0</v>
      </c>
      <c r="K37" s="280"/>
      <c r="L37" s="86"/>
      <c r="S37" s="31"/>
      <c r="T37" s="31"/>
      <c r="U37" s="31"/>
      <c r="V37" s="31"/>
      <c r="W37" s="31"/>
      <c r="X37" s="31"/>
      <c r="Y37" s="31"/>
      <c r="Z37" s="31"/>
      <c r="AA37" s="31"/>
      <c r="AB37" s="31"/>
      <c r="AC37" s="31"/>
      <c r="AD37" s="31"/>
      <c r="AE37" s="31"/>
    </row>
    <row r="38" spans="1:31" s="2" customFormat="1" ht="6.95" customHeight="1">
      <c r="A38" s="280"/>
      <c r="B38" s="276"/>
      <c r="C38" s="280"/>
      <c r="D38" s="280"/>
      <c r="E38" s="280"/>
      <c r="F38" s="280"/>
      <c r="G38" s="280"/>
      <c r="H38" s="280"/>
      <c r="I38" s="280"/>
      <c r="J38" s="280"/>
      <c r="K38" s="280"/>
      <c r="L38" s="86"/>
      <c r="S38" s="31"/>
      <c r="T38" s="31"/>
      <c r="U38" s="31"/>
      <c r="V38" s="31"/>
      <c r="W38" s="31"/>
      <c r="X38" s="31"/>
      <c r="Y38" s="31"/>
      <c r="Z38" s="31"/>
      <c r="AA38" s="31"/>
      <c r="AB38" s="31"/>
      <c r="AC38" s="31"/>
      <c r="AD38" s="31"/>
      <c r="AE38" s="31"/>
    </row>
    <row r="39" spans="1:31" s="2" customFormat="1" ht="25.35" customHeight="1">
      <c r="A39" s="280"/>
      <c r="B39" s="276"/>
      <c r="C39" s="348"/>
      <c r="D39" s="349" t="s">
        <v>44</v>
      </c>
      <c r="E39" s="350"/>
      <c r="F39" s="350"/>
      <c r="G39" s="351" t="s">
        <v>45</v>
      </c>
      <c r="H39" s="352" t="s">
        <v>46</v>
      </c>
      <c r="I39" s="350"/>
      <c r="J39" s="353">
        <f>SUM(J30:J37)</f>
        <v>0</v>
      </c>
      <c r="K39" s="354"/>
      <c r="L39" s="86"/>
      <c r="S39" s="31"/>
      <c r="T39" s="31"/>
      <c r="U39" s="31"/>
      <c r="V39" s="31"/>
      <c r="W39" s="31"/>
      <c r="X39" s="31"/>
      <c r="Y39" s="31"/>
      <c r="Z39" s="31"/>
      <c r="AA39" s="31"/>
      <c r="AB39" s="31"/>
      <c r="AC39" s="31"/>
      <c r="AD39" s="31"/>
      <c r="AE39" s="31"/>
    </row>
    <row r="40" spans="1:31" s="2" customFormat="1" ht="14.45" customHeight="1">
      <c r="A40" s="280"/>
      <c r="B40" s="332"/>
      <c r="C40" s="333"/>
      <c r="D40" s="333"/>
      <c r="E40" s="333"/>
      <c r="F40" s="333"/>
      <c r="G40" s="333"/>
      <c r="H40" s="333"/>
      <c r="I40" s="333"/>
      <c r="J40" s="333"/>
      <c r="K40" s="333"/>
      <c r="L40" s="86"/>
      <c r="S40" s="31"/>
      <c r="T40" s="31"/>
      <c r="U40" s="31"/>
      <c r="V40" s="31"/>
      <c r="W40" s="31"/>
      <c r="X40" s="31"/>
      <c r="Y40" s="31"/>
      <c r="Z40" s="31"/>
      <c r="AA40" s="31"/>
      <c r="AB40" s="31"/>
      <c r="AC40" s="31"/>
      <c r="AD40" s="31"/>
      <c r="AE40" s="31"/>
    </row>
    <row r="41" spans="1:11" ht="12">
      <c r="A41" s="84"/>
      <c r="B41" s="84"/>
      <c r="C41" s="84"/>
      <c r="D41" s="84"/>
      <c r="E41" s="84"/>
      <c r="F41" s="84"/>
      <c r="G41" s="84"/>
      <c r="H41" s="84"/>
      <c r="I41" s="84"/>
      <c r="J41" s="84"/>
      <c r="K41" s="84"/>
    </row>
    <row r="42" spans="1:11" ht="12">
      <c r="A42" s="84"/>
      <c r="B42" s="84"/>
      <c r="C42" s="84"/>
      <c r="D42" s="84"/>
      <c r="E42" s="84"/>
      <c r="F42" s="84"/>
      <c r="G42" s="84"/>
      <c r="H42" s="84"/>
      <c r="I42" s="84"/>
      <c r="J42" s="84"/>
      <c r="K42" s="84"/>
    </row>
    <row r="43" spans="1:11" ht="12">
      <c r="A43" s="84"/>
      <c r="B43" s="84"/>
      <c r="C43" s="84"/>
      <c r="D43" s="84"/>
      <c r="E43" s="84"/>
      <c r="F43" s="84"/>
      <c r="G43" s="84"/>
      <c r="H43" s="84"/>
      <c r="I43" s="84"/>
      <c r="J43" s="84"/>
      <c r="K43" s="84"/>
    </row>
    <row r="44" spans="1:31" s="2" customFormat="1" ht="6.95" customHeight="1">
      <c r="A44" s="280"/>
      <c r="B44" s="274"/>
      <c r="C44" s="275"/>
      <c r="D44" s="275"/>
      <c r="E44" s="275"/>
      <c r="F44" s="275"/>
      <c r="G44" s="275"/>
      <c r="H44" s="275"/>
      <c r="I44" s="275"/>
      <c r="J44" s="275"/>
      <c r="K44" s="275"/>
      <c r="L44" s="86"/>
      <c r="S44" s="31"/>
      <c r="T44" s="31"/>
      <c r="U44" s="31"/>
      <c r="V44" s="31"/>
      <c r="W44" s="31"/>
      <c r="X44" s="31"/>
      <c r="Y44" s="31"/>
      <c r="Z44" s="31"/>
      <c r="AA44" s="31"/>
      <c r="AB44" s="31"/>
      <c r="AC44" s="31"/>
      <c r="AD44" s="31"/>
      <c r="AE44" s="31"/>
    </row>
    <row r="45" spans="1:31" s="2" customFormat="1" ht="24.95" customHeight="1">
      <c r="A45" s="280"/>
      <c r="B45" s="276"/>
      <c r="C45" s="277" t="s">
        <v>119</v>
      </c>
      <c r="D45" s="280"/>
      <c r="E45" s="280"/>
      <c r="F45" s="280"/>
      <c r="G45" s="280"/>
      <c r="H45" s="280"/>
      <c r="I45" s="280"/>
      <c r="J45" s="280"/>
      <c r="K45" s="280"/>
      <c r="L45" s="86"/>
      <c r="S45" s="31"/>
      <c r="T45" s="31"/>
      <c r="U45" s="31"/>
      <c r="V45" s="31"/>
      <c r="W45" s="31"/>
      <c r="X45" s="31"/>
      <c r="Y45" s="31"/>
      <c r="Z45" s="31"/>
      <c r="AA45" s="31"/>
      <c r="AB45" s="31"/>
      <c r="AC45" s="31"/>
      <c r="AD45" s="31"/>
      <c r="AE45" s="31"/>
    </row>
    <row r="46" spans="1:31" s="2" customFormat="1" ht="6.95" customHeight="1">
      <c r="A46" s="280"/>
      <c r="B46" s="276"/>
      <c r="C46" s="280"/>
      <c r="D46" s="280"/>
      <c r="E46" s="280"/>
      <c r="F46" s="280"/>
      <c r="G46" s="280"/>
      <c r="H46" s="280"/>
      <c r="I46" s="280"/>
      <c r="J46" s="280"/>
      <c r="K46" s="280"/>
      <c r="L46" s="86"/>
      <c r="S46" s="31"/>
      <c r="T46" s="31"/>
      <c r="U46" s="31"/>
      <c r="V46" s="31"/>
      <c r="W46" s="31"/>
      <c r="X46" s="31"/>
      <c r="Y46" s="31"/>
      <c r="Z46" s="31"/>
      <c r="AA46" s="31"/>
      <c r="AB46" s="31"/>
      <c r="AC46" s="31"/>
      <c r="AD46" s="31"/>
      <c r="AE46" s="31"/>
    </row>
    <row r="47" spans="1:31" s="2" customFormat="1" ht="12" customHeight="1">
      <c r="A47" s="280"/>
      <c r="B47" s="276"/>
      <c r="C47" s="279" t="s">
        <v>15</v>
      </c>
      <c r="D47" s="280"/>
      <c r="E47" s="280"/>
      <c r="F47" s="280"/>
      <c r="G47" s="280"/>
      <c r="H47" s="280"/>
      <c r="I47" s="280"/>
      <c r="J47" s="280"/>
      <c r="K47" s="280"/>
      <c r="L47" s="86"/>
      <c r="S47" s="31"/>
      <c r="T47" s="31"/>
      <c r="U47" s="31"/>
      <c r="V47" s="31"/>
      <c r="W47" s="31"/>
      <c r="X47" s="31"/>
      <c r="Y47" s="31"/>
      <c r="Z47" s="31"/>
      <c r="AA47" s="31"/>
      <c r="AB47" s="31"/>
      <c r="AC47" s="31"/>
      <c r="AD47" s="31"/>
      <c r="AE47" s="31"/>
    </row>
    <row r="48" spans="1:31" s="2" customFormat="1" ht="16.5" customHeight="1">
      <c r="A48" s="280"/>
      <c r="B48" s="276"/>
      <c r="C48" s="280"/>
      <c r="D48" s="280"/>
      <c r="E48" s="403" t="str">
        <f>E7</f>
        <v>ZŠ a MŠ Malé Hoštice - přístavba - rozšíření kapacity MŠ</v>
      </c>
      <c r="F48" s="404"/>
      <c r="G48" s="404"/>
      <c r="H48" s="404"/>
      <c r="I48" s="280"/>
      <c r="J48" s="280"/>
      <c r="K48" s="280"/>
      <c r="L48" s="86"/>
      <c r="S48" s="31"/>
      <c r="T48" s="31"/>
      <c r="U48" s="31"/>
      <c r="V48" s="31"/>
      <c r="W48" s="31"/>
      <c r="X48" s="31"/>
      <c r="Y48" s="31"/>
      <c r="Z48" s="31"/>
      <c r="AA48" s="31"/>
      <c r="AB48" s="31"/>
      <c r="AC48" s="31"/>
      <c r="AD48" s="31"/>
      <c r="AE48" s="31"/>
    </row>
    <row r="49" spans="1:31" s="2" customFormat="1" ht="12" customHeight="1">
      <c r="A49" s="280"/>
      <c r="B49" s="276"/>
      <c r="C49" s="279" t="s">
        <v>117</v>
      </c>
      <c r="D49" s="280"/>
      <c r="E49" s="280"/>
      <c r="F49" s="280"/>
      <c r="G49" s="280"/>
      <c r="H49" s="280"/>
      <c r="I49" s="280"/>
      <c r="J49" s="280"/>
      <c r="K49" s="280"/>
      <c r="L49" s="86"/>
      <c r="S49" s="31"/>
      <c r="T49" s="31"/>
      <c r="U49" s="31"/>
      <c r="V49" s="31"/>
      <c r="W49" s="31"/>
      <c r="X49" s="31"/>
      <c r="Y49" s="31"/>
      <c r="Z49" s="31"/>
      <c r="AA49" s="31"/>
      <c r="AB49" s="31"/>
      <c r="AC49" s="31"/>
      <c r="AD49" s="31"/>
      <c r="AE49" s="31"/>
    </row>
    <row r="50" spans="1:31" s="2" customFormat="1" ht="16.5" customHeight="1">
      <c r="A50" s="280"/>
      <c r="B50" s="276"/>
      <c r="C50" s="280"/>
      <c r="D50" s="280"/>
      <c r="E50" s="405" t="str">
        <f>E9</f>
        <v>08 - Vytápění</v>
      </c>
      <c r="F50" s="406"/>
      <c r="G50" s="406"/>
      <c r="H50" s="406"/>
      <c r="I50" s="280"/>
      <c r="J50" s="280"/>
      <c r="K50" s="280"/>
      <c r="L50" s="86"/>
      <c r="S50" s="31"/>
      <c r="T50" s="31"/>
      <c r="U50" s="31"/>
      <c r="V50" s="31"/>
      <c r="W50" s="31"/>
      <c r="X50" s="31"/>
      <c r="Y50" s="31"/>
      <c r="Z50" s="31"/>
      <c r="AA50" s="31"/>
      <c r="AB50" s="31"/>
      <c r="AC50" s="31"/>
      <c r="AD50" s="31"/>
      <c r="AE50" s="31"/>
    </row>
    <row r="51" spans="1:31" s="2" customFormat="1" ht="6.95" customHeight="1">
      <c r="A51" s="280"/>
      <c r="B51" s="276"/>
      <c r="C51" s="280"/>
      <c r="D51" s="280"/>
      <c r="E51" s="280"/>
      <c r="F51" s="280"/>
      <c r="G51" s="280"/>
      <c r="H51" s="280"/>
      <c r="I51" s="280"/>
      <c r="J51" s="280"/>
      <c r="K51" s="280"/>
      <c r="L51" s="86"/>
      <c r="S51" s="31"/>
      <c r="T51" s="31"/>
      <c r="U51" s="31"/>
      <c r="V51" s="31"/>
      <c r="W51" s="31"/>
      <c r="X51" s="31"/>
      <c r="Y51" s="31"/>
      <c r="Z51" s="31"/>
      <c r="AA51" s="31"/>
      <c r="AB51" s="31"/>
      <c r="AC51" s="31"/>
      <c r="AD51" s="31"/>
      <c r="AE51" s="31"/>
    </row>
    <row r="52" spans="1:31" s="2" customFormat="1" ht="12" customHeight="1">
      <c r="A52" s="280"/>
      <c r="B52" s="276"/>
      <c r="C52" s="279" t="s">
        <v>19</v>
      </c>
      <c r="D52" s="280"/>
      <c r="E52" s="280"/>
      <c r="F52" s="337" t="str">
        <f>F12</f>
        <v>parc.č. 583, k.ú. Malé Hoštice</v>
      </c>
      <c r="G52" s="280"/>
      <c r="H52" s="280"/>
      <c r="I52" s="279" t="s">
        <v>21</v>
      </c>
      <c r="J52" s="282" t="str">
        <f>IF(J12="","",J12)</f>
        <v/>
      </c>
      <c r="K52" s="280"/>
      <c r="L52" s="86"/>
      <c r="S52" s="31"/>
      <c r="T52" s="31"/>
      <c r="U52" s="31"/>
      <c r="V52" s="31"/>
      <c r="W52" s="31"/>
      <c r="X52" s="31"/>
      <c r="Y52" s="31"/>
      <c r="Z52" s="31"/>
      <c r="AA52" s="31"/>
      <c r="AB52" s="31"/>
      <c r="AC52" s="31"/>
      <c r="AD52" s="31"/>
      <c r="AE52" s="31"/>
    </row>
    <row r="53" spans="1:31" s="2" customFormat="1" ht="6.95" customHeight="1">
      <c r="A53" s="280"/>
      <c r="B53" s="276"/>
      <c r="C53" s="280"/>
      <c r="D53" s="280"/>
      <c r="E53" s="280"/>
      <c r="F53" s="280"/>
      <c r="G53" s="280"/>
      <c r="H53" s="280"/>
      <c r="I53" s="280"/>
      <c r="J53" s="280"/>
      <c r="K53" s="280"/>
      <c r="L53" s="86"/>
      <c r="S53" s="31"/>
      <c r="T53" s="31"/>
      <c r="U53" s="31"/>
      <c r="V53" s="31"/>
      <c r="W53" s="31"/>
      <c r="X53" s="31"/>
      <c r="Y53" s="31"/>
      <c r="Z53" s="31"/>
      <c r="AA53" s="31"/>
      <c r="AB53" s="31"/>
      <c r="AC53" s="31"/>
      <c r="AD53" s="31"/>
      <c r="AE53" s="31"/>
    </row>
    <row r="54" spans="1:31" s="2" customFormat="1" ht="15.2" customHeight="1">
      <c r="A54" s="280"/>
      <c r="B54" s="276"/>
      <c r="C54" s="279" t="s">
        <v>22</v>
      </c>
      <c r="D54" s="280"/>
      <c r="E54" s="280"/>
      <c r="F54" s="337" t="str">
        <f>E15</f>
        <v>Statutární město Opava</v>
      </c>
      <c r="G54" s="280"/>
      <c r="H54" s="280"/>
      <c r="I54" s="279" t="s">
        <v>28</v>
      </c>
      <c r="J54" s="340" t="str">
        <f>E21</f>
        <v>Ing. arch. Petr Mlýnek</v>
      </c>
      <c r="K54" s="280"/>
      <c r="L54" s="86"/>
      <c r="S54" s="31"/>
      <c r="T54" s="31"/>
      <c r="U54" s="31"/>
      <c r="V54" s="31"/>
      <c r="W54" s="31"/>
      <c r="X54" s="31"/>
      <c r="Y54" s="31"/>
      <c r="Z54" s="31"/>
      <c r="AA54" s="31"/>
      <c r="AB54" s="31"/>
      <c r="AC54" s="31"/>
      <c r="AD54" s="31"/>
      <c r="AE54" s="31"/>
    </row>
    <row r="55" spans="1:31" s="2" customFormat="1" ht="15.2" customHeight="1">
      <c r="A55" s="280"/>
      <c r="B55" s="276"/>
      <c r="C55" s="279" t="s">
        <v>26</v>
      </c>
      <c r="D55" s="280"/>
      <c r="E55" s="280"/>
      <c r="F55" s="337" t="str">
        <f>IF(E18="","",E18)</f>
        <v xml:space="preserve"> </v>
      </c>
      <c r="G55" s="280"/>
      <c r="H55" s="280"/>
      <c r="I55" s="279" t="s">
        <v>31</v>
      </c>
      <c r="J55" s="340" t="str">
        <f>E24</f>
        <v xml:space="preserve"> </v>
      </c>
      <c r="K55" s="280"/>
      <c r="L55" s="86"/>
      <c r="S55" s="31"/>
      <c r="T55" s="31"/>
      <c r="U55" s="31"/>
      <c r="V55" s="31"/>
      <c r="W55" s="31"/>
      <c r="X55" s="31"/>
      <c r="Y55" s="31"/>
      <c r="Z55" s="31"/>
      <c r="AA55" s="31"/>
      <c r="AB55" s="31"/>
      <c r="AC55" s="31"/>
      <c r="AD55" s="31"/>
      <c r="AE55" s="31"/>
    </row>
    <row r="56" spans="1:31" s="2" customFormat="1" ht="10.35" customHeight="1">
      <c r="A56" s="280"/>
      <c r="B56" s="276"/>
      <c r="C56" s="280"/>
      <c r="D56" s="280"/>
      <c r="E56" s="280"/>
      <c r="F56" s="280"/>
      <c r="G56" s="280"/>
      <c r="H56" s="280"/>
      <c r="I56" s="280"/>
      <c r="J56" s="280"/>
      <c r="K56" s="280"/>
      <c r="L56" s="86"/>
      <c r="S56" s="31"/>
      <c r="T56" s="31"/>
      <c r="U56" s="31"/>
      <c r="V56" s="31"/>
      <c r="W56" s="31"/>
      <c r="X56" s="31"/>
      <c r="Y56" s="31"/>
      <c r="Z56" s="31"/>
      <c r="AA56" s="31"/>
      <c r="AB56" s="31"/>
      <c r="AC56" s="31"/>
      <c r="AD56" s="31"/>
      <c r="AE56" s="31"/>
    </row>
    <row r="57" spans="1:31" s="2" customFormat="1" ht="29.25" customHeight="1">
      <c r="A57" s="280"/>
      <c r="B57" s="276"/>
      <c r="C57" s="355" t="s">
        <v>120</v>
      </c>
      <c r="D57" s="348"/>
      <c r="E57" s="348"/>
      <c r="F57" s="348"/>
      <c r="G57" s="348"/>
      <c r="H57" s="348"/>
      <c r="I57" s="348"/>
      <c r="J57" s="356" t="s">
        <v>121</v>
      </c>
      <c r="K57" s="348"/>
      <c r="L57" s="86"/>
      <c r="S57" s="31"/>
      <c r="T57" s="31"/>
      <c r="U57" s="31"/>
      <c r="V57" s="31"/>
      <c r="W57" s="31"/>
      <c r="X57" s="31"/>
      <c r="Y57" s="31"/>
      <c r="Z57" s="31"/>
      <c r="AA57" s="31"/>
      <c r="AB57" s="31"/>
      <c r="AC57" s="31"/>
      <c r="AD57" s="31"/>
      <c r="AE57" s="31"/>
    </row>
    <row r="58" spans="1:31" s="2" customFormat="1" ht="10.35" customHeight="1">
      <c r="A58" s="280"/>
      <c r="B58" s="276"/>
      <c r="C58" s="280"/>
      <c r="D58" s="280"/>
      <c r="E58" s="280"/>
      <c r="F58" s="280"/>
      <c r="G58" s="280"/>
      <c r="H58" s="280"/>
      <c r="I58" s="280"/>
      <c r="J58" s="280"/>
      <c r="K58" s="280"/>
      <c r="L58" s="86"/>
      <c r="S58" s="31"/>
      <c r="T58" s="31"/>
      <c r="U58" s="31"/>
      <c r="V58" s="31"/>
      <c r="W58" s="31"/>
      <c r="X58" s="31"/>
      <c r="Y58" s="31"/>
      <c r="Z58" s="31"/>
      <c r="AA58" s="31"/>
      <c r="AB58" s="31"/>
      <c r="AC58" s="31"/>
      <c r="AD58" s="31"/>
      <c r="AE58" s="31"/>
    </row>
    <row r="59" spans="1:47" s="2" customFormat="1" ht="22.9" customHeight="1">
      <c r="A59" s="280"/>
      <c r="B59" s="276"/>
      <c r="C59" s="357" t="s">
        <v>66</v>
      </c>
      <c r="D59" s="280"/>
      <c r="E59" s="280"/>
      <c r="F59" s="280"/>
      <c r="G59" s="280"/>
      <c r="H59" s="280"/>
      <c r="I59" s="280"/>
      <c r="J59" s="343">
        <f>J81</f>
        <v>0</v>
      </c>
      <c r="K59" s="280"/>
      <c r="L59" s="86"/>
      <c r="S59" s="31"/>
      <c r="T59" s="31"/>
      <c r="U59" s="31"/>
      <c r="V59" s="31"/>
      <c r="W59" s="31"/>
      <c r="X59" s="31"/>
      <c r="Y59" s="31"/>
      <c r="Z59" s="31"/>
      <c r="AA59" s="31"/>
      <c r="AB59" s="31"/>
      <c r="AC59" s="31"/>
      <c r="AD59" s="31"/>
      <c r="AE59" s="31"/>
      <c r="AU59" s="19" t="s">
        <v>122</v>
      </c>
    </row>
    <row r="60" spans="1:12" s="9" customFormat="1" ht="24.95" customHeight="1">
      <c r="A60" s="358"/>
      <c r="B60" s="359"/>
      <c r="C60" s="358"/>
      <c r="D60" s="360" t="s">
        <v>136</v>
      </c>
      <c r="E60" s="361"/>
      <c r="F60" s="361"/>
      <c r="G60" s="361"/>
      <c r="H60" s="361"/>
      <c r="I60" s="361"/>
      <c r="J60" s="362">
        <f>J82</f>
        <v>0</v>
      </c>
      <c r="K60" s="358"/>
      <c r="L60" s="103"/>
    </row>
    <row r="61" spans="1:12" s="10" customFormat="1" ht="19.9" customHeight="1">
      <c r="A61" s="363"/>
      <c r="B61" s="364"/>
      <c r="C61" s="363"/>
      <c r="D61" s="365" t="s">
        <v>3932</v>
      </c>
      <c r="E61" s="366"/>
      <c r="F61" s="366"/>
      <c r="G61" s="366"/>
      <c r="H61" s="366"/>
      <c r="I61" s="366"/>
      <c r="J61" s="367">
        <f>J83</f>
        <v>0</v>
      </c>
      <c r="K61" s="363"/>
      <c r="L61" s="107"/>
    </row>
    <row r="62" spans="1:31" s="2" customFormat="1" ht="21.75" customHeight="1">
      <c r="A62" s="280"/>
      <c r="B62" s="276"/>
      <c r="C62" s="280"/>
      <c r="D62" s="280"/>
      <c r="E62" s="280"/>
      <c r="F62" s="280"/>
      <c r="G62" s="280"/>
      <c r="H62" s="280"/>
      <c r="I62" s="280"/>
      <c r="J62" s="280"/>
      <c r="K62" s="280"/>
      <c r="L62" s="86"/>
      <c r="S62" s="31"/>
      <c r="T62" s="31"/>
      <c r="U62" s="31"/>
      <c r="V62" s="31"/>
      <c r="W62" s="31"/>
      <c r="X62" s="31"/>
      <c r="Y62" s="31"/>
      <c r="Z62" s="31"/>
      <c r="AA62" s="31"/>
      <c r="AB62" s="31"/>
      <c r="AC62" s="31"/>
      <c r="AD62" s="31"/>
      <c r="AE62" s="31"/>
    </row>
    <row r="63" spans="1:31" s="2" customFormat="1" ht="6.95" customHeight="1">
      <c r="A63" s="280"/>
      <c r="B63" s="332"/>
      <c r="C63" s="333"/>
      <c r="D63" s="333"/>
      <c r="E63" s="333"/>
      <c r="F63" s="333"/>
      <c r="G63" s="333"/>
      <c r="H63" s="333"/>
      <c r="I63" s="333"/>
      <c r="J63" s="333"/>
      <c r="K63" s="333"/>
      <c r="L63" s="86"/>
      <c r="S63" s="31"/>
      <c r="T63" s="31"/>
      <c r="U63" s="31"/>
      <c r="V63" s="31"/>
      <c r="W63" s="31"/>
      <c r="X63" s="31"/>
      <c r="Y63" s="31"/>
      <c r="Z63" s="31"/>
      <c r="AA63" s="31"/>
      <c r="AB63" s="31"/>
      <c r="AC63" s="31"/>
      <c r="AD63" s="31"/>
      <c r="AE63" s="31"/>
    </row>
    <row r="64" spans="1:11" ht="12">
      <c r="A64" s="84"/>
      <c r="B64" s="84"/>
      <c r="C64" s="84"/>
      <c r="D64" s="84"/>
      <c r="E64" s="84"/>
      <c r="F64" s="84"/>
      <c r="G64" s="84"/>
      <c r="H64" s="84"/>
      <c r="I64" s="84"/>
      <c r="J64" s="84"/>
      <c r="K64" s="84"/>
    </row>
    <row r="65" spans="1:11" ht="12">
      <c r="A65" s="84"/>
      <c r="B65" s="84"/>
      <c r="C65" s="84"/>
      <c r="D65" s="84"/>
      <c r="E65" s="84"/>
      <c r="F65" s="84"/>
      <c r="G65" s="84"/>
      <c r="H65" s="84"/>
      <c r="I65" s="84"/>
      <c r="J65" s="84"/>
      <c r="K65" s="84"/>
    </row>
    <row r="66" spans="1:11" ht="12">
      <c r="A66" s="84"/>
      <c r="B66" s="84"/>
      <c r="C66" s="84"/>
      <c r="D66" s="84"/>
      <c r="E66" s="84"/>
      <c r="F66" s="84"/>
      <c r="G66" s="84"/>
      <c r="H66" s="84"/>
      <c r="I66" s="84"/>
      <c r="J66" s="84"/>
      <c r="K66" s="84"/>
    </row>
    <row r="67" spans="1:31" s="2" customFormat="1" ht="6.95" customHeight="1">
      <c r="A67" s="280"/>
      <c r="B67" s="274"/>
      <c r="C67" s="275"/>
      <c r="D67" s="275"/>
      <c r="E67" s="275"/>
      <c r="F67" s="275"/>
      <c r="G67" s="275"/>
      <c r="H67" s="275"/>
      <c r="I67" s="275"/>
      <c r="J67" s="275"/>
      <c r="K67" s="275"/>
      <c r="L67" s="86"/>
      <c r="S67" s="31"/>
      <c r="T67" s="31"/>
      <c r="U67" s="31"/>
      <c r="V67" s="31"/>
      <c r="W67" s="31"/>
      <c r="X67" s="31"/>
      <c r="Y67" s="31"/>
      <c r="Z67" s="31"/>
      <c r="AA67" s="31"/>
      <c r="AB67" s="31"/>
      <c r="AC67" s="31"/>
      <c r="AD67" s="31"/>
      <c r="AE67" s="31"/>
    </row>
    <row r="68" spans="1:31" s="2" customFormat="1" ht="24.95" customHeight="1">
      <c r="A68" s="280"/>
      <c r="B68" s="276"/>
      <c r="C68" s="277" t="s">
        <v>153</v>
      </c>
      <c r="D68" s="280"/>
      <c r="E68" s="280"/>
      <c r="F68" s="280"/>
      <c r="G68" s="280"/>
      <c r="H68" s="280"/>
      <c r="I68" s="280"/>
      <c r="J68" s="280"/>
      <c r="K68" s="280"/>
      <c r="L68" s="86"/>
      <c r="S68" s="31"/>
      <c r="T68" s="31"/>
      <c r="U68" s="31"/>
      <c r="V68" s="31"/>
      <c r="W68" s="31"/>
      <c r="X68" s="31"/>
      <c r="Y68" s="31"/>
      <c r="Z68" s="31"/>
      <c r="AA68" s="31"/>
      <c r="AB68" s="31"/>
      <c r="AC68" s="31"/>
      <c r="AD68" s="31"/>
      <c r="AE68" s="31"/>
    </row>
    <row r="69" spans="1:31" s="2" customFormat="1" ht="6.95" customHeight="1">
      <c r="A69" s="280"/>
      <c r="B69" s="276"/>
      <c r="C69" s="280"/>
      <c r="D69" s="280"/>
      <c r="E69" s="280"/>
      <c r="F69" s="280"/>
      <c r="G69" s="280"/>
      <c r="H69" s="280"/>
      <c r="I69" s="280"/>
      <c r="J69" s="280"/>
      <c r="K69" s="280"/>
      <c r="L69" s="86"/>
      <c r="S69" s="31"/>
      <c r="T69" s="31"/>
      <c r="U69" s="31"/>
      <c r="V69" s="31"/>
      <c r="W69" s="31"/>
      <c r="X69" s="31"/>
      <c r="Y69" s="31"/>
      <c r="Z69" s="31"/>
      <c r="AA69" s="31"/>
      <c r="AB69" s="31"/>
      <c r="AC69" s="31"/>
      <c r="AD69" s="31"/>
      <c r="AE69" s="31"/>
    </row>
    <row r="70" spans="1:31" s="2" customFormat="1" ht="12" customHeight="1">
      <c r="A70" s="280"/>
      <c r="B70" s="276"/>
      <c r="C70" s="279" t="s">
        <v>15</v>
      </c>
      <c r="D70" s="280"/>
      <c r="E70" s="280"/>
      <c r="F70" s="280"/>
      <c r="G70" s="280"/>
      <c r="H70" s="280"/>
      <c r="I70" s="280"/>
      <c r="J70" s="280"/>
      <c r="K70" s="280"/>
      <c r="L70" s="86"/>
      <c r="S70" s="31"/>
      <c r="T70" s="31"/>
      <c r="U70" s="31"/>
      <c r="V70" s="31"/>
      <c r="W70" s="31"/>
      <c r="X70" s="31"/>
      <c r="Y70" s="31"/>
      <c r="Z70" s="31"/>
      <c r="AA70" s="31"/>
      <c r="AB70" s="31"/>
      <c r="AC70" s="31"/>
      <c r="AD70" s="31"/>
      <c r="AE70" s="31"/>
    </row>
    <row r="71" spans="1:31" s="2" customFormat="1" ht="16.5" customHeight="1">
      <c r="A71" s="280"/>
      <c r="B71" s="276"/>
      <c r="C71" s="280"/>
      <c r="D71" s="280"/>
      <c r="E71" s="403" t="str">
        <f>E7</f>
        <v>ZŠ a MŠ Malé Hoštice - přístavba - rozšíření kapacity MŠ</v>
      </c>
      <c r="F71" s="404"/>
      <c r="G71" s="404"/>
      <c r="H71" s="404"/>
      <c r="I71" s="280"/>
      <c r="J71" s="280"/>
      <c r="K71" s="280"/>
      <c r="L71" s="86"/>
      <c r="S71" s="31"/>
      <c r="T71" s="31"/>
      <c r="U71" s="31"/>
      <c r="V71" s="31"/>
      <c r="W71" s="31"/>
      <c r="X71" s="31"/>
      <c r="Y71" s="31"/>
      <c r="Z71" s="31"/>
      <c r="AA71" s="31"/>
      <c r="AB71" s="31"/>
      <c r="AC71" s="31"/>
      <c r="AD71" s="31"/>
      <c r="AE71" s="31"/>
    </row>
    <row r="72" spans="1:31" s="2" customFormat="1" ht="12" customHeight="1">
      <c r="A72" s="280"/>
      <c r="B72" s="276"/>
      <c r="C72" s="279" t="s">
        <v>117</v>
      </c>
      <c r="D72" s="280"/>
      <c r="E72" s="280"/>
      <c r="F72" s="280"/>
      <c r="G72" s="280"/>
      <c r="H72" s="280"/>
      <c r="I72" s="280"/>
      <c r="J72" s="280"/>
      <c r="K72" s="280"/>
      <c r="L72" s="86"/>
      <c r="S72" s="31"/>
      <c r="T72" s="31"/>
      <c r="U72" s="31"/>
      <c r="V72" s="31"/>
      <c r="W72" s="31"/>
      <c r="X72" s="31"/>
      <c r="Y72" s="31"/>
      <c r="Z72" s="31"/>
      <c r="AA72" s="31"/>
      <c r="AB72" s="31"/>
      <c r="AC72" s="31"/>
      <c r="AD72" s="31"/>
      <c r="AE72" s="31"/>
    </row>
    <row r="73" spans="1:31" s="2" customFormat="1" ht="16.5" customHeight="1">
      <c r="A73" s="280"/>
      <c r="B73" s="276"/>
      <c r="C73" s="280"/>
      <c r="D73" s="280"/>
      <c r="E73" s="405" t="str">
        <f>E9</f>
        <v>08 - Vytápění</v>
      </c>
      <c r="F73" s="406"/>
      <c r="G73" s="406"/>
      <c r="H73" s="406"/>
      <c r="I73" s="280"/>
      <c r="J73" s="280"/>
      <c r="K73" s="280"/>
      <c r="L73" s="86"/>
      <c r="S73" s="31"/>
      <c r="T73" s="31"/>
      <c r="U73" s="31"/>
      <c r="V73" s="31"/>
      <c r="W73" s="31"/>
      <c r="X73" s="31"/>
      <c r="Y73" s="31"/>
      <c r="Z73" s="31"/>
      <c r="AA73" s="31"/>
      <c r="AB73" s="31"/>
      <c r="AC73" s="31"/>
      <c r="AD73" s="31"/>
      <c r="AE73" s="31"/>
    </row>
    <row r="74" spans="1:31" s="2" customFormat="1" ht="6.95" customHeight="1">
      <c r="A74" s="280"/>
      <c r="B74" s="276"/>
      <c r="C74" s="280"/>
      <c r="D74" s="280"/>
      <c r="E74" s="280"/>
      <c r="F74" s="280"/>
      <c r="G74" s="280"/>
      <c r="H74" s="280"/>
      <c r="I74" s="280"/>
      <c r="J74" s="280"/>
      <c r="K74" s="280"/>
      <c r="L74" s="86"/>
      <c r="S74" s="31"/>
      <c r="T74" s="31"/>
      <c r="U74" s="31"/>
      <c r="V74" s="31"/>
      <c r="W74" s="31"/>
      <c r="X74" s="31"/>
      <c r="Y74" s="31"/>
      <c r="Z74" s="31"/>
      <c r="AA74" s="31"/>
      <c r="AB74" s="31"/>
      <c r="AC74" s="31"/>
      <c r="AD74" s="31"/>
      <c r="AE74" s="31"/>
    </row>
    <row r="75" spans="1:31" s="2" customFormat="1" ht="12" customHeight="1">
      <c r="A75" s="280"/>
      <c r="B75" s="276"/>
      <c r="C75" s="279" t="s">
        <v>19</v>
      </c>
      <c r="D75" s="280"/>
      <c r="E75" s="280"/>
      <c r="F75" s="337" t="str">
        <f>F12</f>
        <v>parc.č. 583, k.ú. Malé Hoštice</v>
      </c>
      <c r="G75" s="280"/>
      <c r="H75" s="280"/>
      <c r="I75" s="279" t="s">
        <v>21</v>
      </c>
      <c r="J75" s="282" t="str">
        <f>IF(J12="","",J12)</f>
        <v/>
      </c>
      <c r="K75" s="280"/>
      <c r="L75" s="86"/>
      <c r="S75" s="31"/>
      <c r="T75" s="31"/>
      <c r="U75" s="31"/>
      <c r="V75" s="31"/>
      <c r="W75" s="31"/>
      <c r="X75" s="31"/>
      <c r="Y75" s="31"/>
      <c r="Z75" s="31"/>
      <c r="AA75" s="31"/>
      <c r="AB75" s="31"/>
      <c r="AC75" s="31"/>
      <c r="AD75" s="31"/>
      <c r="AE75" s="31"/>
    </row>
    <row r="76" spans="1:31" s="2" customFormat="1" ht="6.95" customHeight="1">
      <c r="A76" s="280"/>
      <c r="B76" s="276"/>
      <c r="C76" s="280"/>
      <c r="D76" s="280"/>
      <c r="E76" s="280"/>
      <c r="F76" s="280"/>
      <c r="G76" s="280"/>
      <c r="H76" s="280"/>
      <c r="I76" s="280"/>
      <c r="J76" s="280"/>
      <c r="K76" s="280"/>
      <c r="L76" s="86"/>
      <c r="S76" s="31"/>
      <c r="T76" s="31"/>
      <c r="U76" s="31"/>
      <c r="V76" s="31"/>
      <c r="W76" s="31"/>
      <c r="X76" s="31"/>
      <c r="Y76" s="31"/>
      <c r="Z76" s="31"/>
      <c r="AA76" s="31"/>
      <c r="AB76" s="31"/>
      <c r="AC76" s="31"/>
      <c r="AD76" s="31"/>
      <c r="AE76" s="31"/>
    </row>
    <row r="77" spans="1:31" s="2" customFormat="1" ht="15.2" customHeight="1">
      <c r="A77" s="280"/>
      <c r="B77" s="276"/>
      <c r="C77" s="279" t="s">
        <v>22</v>
      </c>
      <c r="D77" s="280"/>
      <c r="E77" s="280"/>
      <c r="F77" s="337" t="str">
        <f>E15</f>
        <v>Statutární město Opava</v>
      </c>
      <c r="G77" s="280"/>
      <c r="H77" s="280"/>
      <c r="I77" s="279" t="s">
        <v>28</v>
      </c>
      <c r="J77" s="340" t="str">
        <f>E21</f>
        <v>Ing. arch. Petr Mlýnek</v>
      </c>
      <c r="K77" s="280"/>
      <c r="L77" s="86"/>
      <c r="S77" s="31"/>
      <c r="T77" s="31"/>
      <c r="U77" s="31"/>
      <c r="V77" s="31"/>
      <c r="W77" s="31"/>
      <c r="X77" s="31"/>
      <c r="Y77" s="31"/>
      <c r="Z77" s="31"/>
      <c r="AA77" s="31"/>
      <c r="AB77" s="31"/>
      <c r="AC77" s="31"/>
      <c r="AD77" s="31"/>
      <c r="AE77" s="31"/>
    </row>
    <row r="78" spans="1:31" s="2" customFormat="1" ht="15.2" customHeight="1">
      <c r="A78" s="280"/>
      <c r="B78" s="276"/>
      <c r="C78" s="279" t="s">
        <v>26</v>
      </c>
      <c r="D78" s="280"/>
      <c r="E78" s="280"/>
      <c r="F78" s="337" t="str">
        <f>IF(E18="","",E18)</f>
        <v xml:space="preserve"> </v>
      </c>
      <c r="G78" s="280"/>
      <c r="H78" s="280"/>
      <c r="I78" s="279" t="s">
        <v>31</v>
      </c>
      <c r="J78" s="340" t="str">
        <f>E24</f>
        <v xml:space="preserve"> </v>
      </c>
      <c r="K78" s="280"/>
      <c r="L78" s="86"/>
      <c r="S78" s="31"/>
      <c r="T78" s="31"/>
      <c r="U78" s="31"/>
      <c r="V78" s="31"/>
      <c r="W78" s="31"/>
      <c r="X78" s="31"/>
      <c r="Y78" s="31"/>
      <c r="Z78" s="31"/>
      <c r="AA78" s="31"/>
      <c r="AB78" s="31"/>
      <c r="AC78" s="31"/>
      <c r="AD78" s="31"/>
      <c r="AE78" s="31"/>
    </row>
    <row r="79" spans="1:31" s="2" customFormat="1" ht="10.35" customHeight="1">
      <c r="A79" s="280"/>
      <c r="B79" s="276"/>
      <c r="C79" s="280"/>
      <c r="D79" s="280"/>
      <c r="E79" s="280"/>
      <c r="F79" s="280"/>
      <c r="G79" s="280"/>
      <c r="H79" s="280"/>
      <c r="I79" s="280"/>
      <c r="J79" s="280"/>
      <c r="K79" s="280"/>
      <c r="L79" s="86"/>
      <c r="S79" s="31"/>
      <c r="T79" s="31"/>
      <c r="U79" s="31"/>
      <c r="V79" s="31"/>
      <c r="W79" s="31"/>
      <c r="X79" s="31"/>
      <c r="Y79" s="31"/>
      <c r="Z79" s="31"/>
      <c r="AA79" s="31"/>
      <c r="AB79" s="31"/>
      <c r="AC79" s="31"/>
      <c r="AD79" s="31"/>
      <c r="AE79" s="31"/>
    </row>
    <row r="80" spans="1:31" s="11" customFormat="1" ht="29.25" customHeight="1">
      <c r="A80" s="284"/>
      <c r="B80" s="285"/>
      <c r="C80" s="286" t="s">
        <v>154</v>
      </c>
      <c r="D80" s="287" t="s">
        <v>53</v>
      </c>
      <c r="E80" s="287" t="s">
        <v>49</v>
      </c>
      <c r="F80" s="287" t="s">
        <v>50</v>
      </c>
      <c r="G80" s="287" t="s">
        <v>155</v>
      </c>
      <c r="H80" s="287" t="s">
        <v>156</v>
      </c>
      <c r="I80" s="287" t="s">
        <v>157</v>
      </c>
      <c r="J80" s="287" t="s">
        <v>121</v>
      </c>
      <c r="K80" s="288" t="s">
        <v>158</v>
      </c>
      <c r="L80" s="114"/>
      <c r="M80" s="54" t="s">
        <v>3</v>
      </c>
      <c r="N80" s="55" t="s">
        <v>38</v>
      </c>
      <c r="O80" s="55" t="s">
        <v>159</v>
      </c>
      <c r="P80" s="55" t="s">
        <v>160</v>
      </c>
      <c r="Q80" s="55" t="s">
        <v>161</v>
      </c>
      <c r="R80" s="55" t="s">
        <v>162</v>
      </c>
      <c r="S80" s="55" t="s">
        <v>163</v>
      </c>
      <c r="T80" s="56" t="s">
        <v>164</v>
      </c>
      <c r="U80" s="111"/>
      <c r="V80" s="111"/>
      <c r="W80" s="111"/>
      <c r="X80" s="111"/>
      <c r="Y80" s="111"/>
      <c r="Z80" s="111"/>
      <c r="AA80" s="111"/>
      <c r="AB80" s="111"/>
      <c r="AC80" s="111"/>
      <c r="AD80" s="111"/>
      <c r="AE80" s="111"/>
    </row>
    <row r="81" spans="1:63" s="2" customFormat="1" ht="22.9" customHeight="1">
      <c r="A81" s="280"/>
      <c r="B81" s="276"/>
      <c r="C81" s="289" t="s">
        <v>165</v>
      </c>
      <c r="D81" s="280"/>
      <c r="E81" s="280"/>
      <c r="F81" s="280"/>
      <c r="G81" s="280"/>
      <c r="H81" s="280"/>
      <c r="I81" s="280"/>
      <c r="J81" s="290">
        <f>BK81</f>
        <v>0</v>
      </c>
      <c r="K81" s="280"/>
      <c r="L81" s="32"/>
      <c r="M81" s="57"/>
      <c r="N81" s="48"/>
      <c r="O81" s="58"/>
      <c r="P81" s="115">
        <f>P82</f>
        <v>0.413</v>
      </c>
      <c r="Q81" s="58"/>
      <c r="R81" s="115">
        <f>R82</f>
        <v>0</v>
      </c>
      <c r="S81" s="58"/>
      <c r="T81" s="116">
        <f>T82</f>
        <v>0</v>
      </c>
      <c r="U81" s="31"/>
      <c r="V81" s="31"/>
      <c r="W81" s="31"/>
      <c r="X81" s="31"/>
      <c r="Y81" s="31"/>
      <c r="Z81" s="31"/>
      <c r="AA81" s="31"/>
      <c r="AB81" s="31"/>
      <c r="AC81" s="31"/>
      <c r="AD81" s="31"/>
      <c r="AE81" s="31"/>
      <c r="AT81" s="19" t="s">
        <v>67</v>
      </c>
      <c r="AU81" s="19" t="s">
        <v>122</v>
      </c>
      <c r="BK81" s="117">
        <f>BK82</f>
        <v>0</v>
      </c>
    </row>
    <row r="82" spans="1:63" s="12" customFormat="1" ht="25.9" customHeight="1">
      <c r="A82" s="291"/>
      <c r="B82" s="292"/>
      <c r="C82" s="291"/>
      <c r="D82" s="293" t="s">
        <v>67</v>
      </c>
      <c r="E82" s="294" t="s">
        <v>759</v>
      </c>
      <c r="F82" s="294" t="s">
        <v>760</v>
      </c>
      <c r="G82" s="291"/>
      <c r="H82" s="291"/>
      <c r="I82" s="291"/>
      <c r="J82" s="295">
        <f>BK82</f>
        <v>0</v>
      </c>
      <c r="K82" s="291"/>
      <c r="L82" s="118"/>
      <c r="M82" s="120"/>
      <c r="N82" s="121"/>
      <c r="O82" s="121"/>
      <c r="P82" s="122">
        <f>P83</f>
        <v>0.413</v>
      </c>
      <c r="Q82" s="121"/>
      <c r="R82" s="122">
        <f>R83</f>
        <v>0</v>
      </c>
      <c r="S82" s="121"/>
      <c r="T82" s="123">
        <f>T83</f>
        <v>0</v>
      </c>
      <c r="AR82" s="119" t="s">
        <v>78</v>
      </c>
      <c r="AT82" s="124" t="s">
        <v>67</v>
      </c>
      <c r="AU82" s="124" t="s">
        <v>68</v>
      </c>
      <c r="AY82" s="119" t="s">
        <v>168</v>
      </c>
      <c r="BK82" s="125">
        <f>BK83</f>
        <v>0</v>
      </c>
    </row>
    <row r="83" spans="1:63" s="12" customFormat="1" ht="22.9" customHeight="1">
      <c r="A83" s="291"/>
      <c r="B83" s="292"/>
      <c r="C83" s="291"/>
      <c r="D83" s="293" t="s">
        <v>67</v>
      </c>
      <c r="E83" s="296" t="s">
        <v>754</v>
      </c>
      <c r="F83" s="296" t="s">
        <v>98</v>
      </c>
      <c r="G83" s="291"/>
      <c r="H83" s="291"/>
      <c r="I83" s="291"/>
      <c r="J83" s="297">
        <f>BK83</f>
        <v>0</v>
      </c>
      <c r="K83" s="291"/>
      <c r="L83" s="118"/>
      <c r="M83" s="120"/>
      <c r="N83" s="121"/>
      <c r="O83" s="121"/>
      <c r="P83" s="122">
        <f>P84</f>
        <v>0.413</v>
      </c>
      <c r="Q83" s="121"/>
      <c r="R83" s="122">
        <f>R84</f>
        <v>0</v>
      </c>
      <c r="S83" s="121"/>
      <c r="T83" s="123">
        <f>T84</f>
        <v>0</v>
      </c>
      <c r="AR83" s="119" t="s">
        <v>78</v>
      </c>
      <c r="AT83" s="124" t="s">
        <v>67</v>
      </c>
      <c r="AU83" s="124" t="s">
        <v>76</v>
      </c>
      <c r="AY83" s="119" t="s">
        <v>168</v>
      </c>
      <c r="BK83" s="125">
        <f>BK84</f>
        <v>0</v>
      </c>
    </row>
    <row r="84" spans="1:65" s="2" customFormat="1" ht="16.5" customHeight="1">
      <c r="A84" s="280"/>
      <c r="B84" s="276"/>
      <c r="C84" s="298" t="s">
        <v>76</v>
      </c>
      <c r="D84" s="298" t="s">
        <v>170</v>
      </c>
      <c r="E84" s="299" t="s">
        <v>3933</v>
      </c>
      <c r="F84" s="419" t="s">
        <v>3934</v>
      </c>
      <c r="G84" s="301" t="s">
        <v>2653</v>
      </c>
      <c r="H84" s="302">
        <v>1</v>
      </c>
      <c r="I84" s="420">
        <f>'VV08 - Vytápění'!G66</f>
        <v>0</v>
      </c>
      <c r="J84" s="303">
        <f>ROUND(I84*H84,2)</f>
        <v>0</v>
      </c>
      <c r="K84" s="300" t="s">
        <v>3</v>
      </c>
      <c r="L84" s="32"/>
      <c r="M84" s="164" t="s">
        <v>3</v>
      </c>
      <c r="N84" s="165" t="s">
        <v>39</v>
      </c>
      <c r="O84" s="166">
        <v>0.413</v>
      </c>
      <c r="P84" s="166">
        <f>O84*H84</f>
        <v>0.413</v>
      </c>
      <c r="Q84" s="166">
        <v>0</v>
      </c>
      <c r="R84" s="166">
        <f>Q84*H84</f>
        <v>0</v>
      </c>
      <c r="S84" s="166">
        <v>0</v>
      </c>
      <c r="T84" s="167">
        <f>S84*H84</f>
        <v>0</v>
      </c>
      <c r="U84" s="31"/>
      <c r="V84" s="31"/>
      <c r="W84" s="31"/>
      <c r="X84" s="31"/>
      <c r="Y84" s="31"/>
      <c r="Z84" s="31"/>
      <c r="AA84" s="31"/>
      <c r="AB84" s="31"/>
      <c r="AC84" s="31"/>
      <c r="AD84" s="31"/>
      <c r="AE84" s="31"/>
      <c r="AR84" s="130" t="s">
        <v>323</v>
      </c>
      <c r="AT84" s="130" t="s">
        <v>170</v>
      </c>
      <c r="AU84" s="130" t="s">
        <v>78</v>
      </c>
      <c r="AY84" s="19" t="s">
        <v>168</v>
      </c>
      <c r="BE84" s="131">
        <f>IF(N84="základní",J84,0)</f>
        <v>0</v>
      </c>
      <c r="BF84" s="131">
        <f>IF(N84="snížená",J84,0)</f>
        <v>0</v>
      </c>
      <c r="BG84" s="131">
        <f>IF(N84="zákl. přenesená",J84,0)</f>
        <v>0</v>
      </c>
      <c r="BH84" s="131">
        <f>IF(N84="sníž. přenesená",J84,0)</f>
        <v>0</v>
      </c>
      <c r="BI84" s="131">
        <f>IF(N84="nulová",J84,0)</f>
        <v>0</v>
      </c>
      <c r="BJ84" s="19" t="s">
        <v>76</v>
      </c>
      <c r="BK84" s="131">
        <f>ROUND(I84*H84,2)</f>
        <v>0</v>
      </c>
      <c r="BL84" s="19" t="s">
        <v>323</v>
      </c>
      <c r="BM84" s="130" t="s">
        <v>3930</v>
      </c>
    </row>
    <row r="85" spans="1:31" s="2" customFormat="1" ht="6.95" customHeight="1">
      <c r="A85" s="280"/>
      <c r="B85" s="332"/>
      <c r="C85" s="333"/>
      <c r="D85" s="333"/>
      <c r="E85" s="333"/>
      <c r="F85" s="333"/>
      <c r="G85" s="333"/>
      <c r="H85" s="333"/>
      <c r="I85" s="333"/>
      <c r="J85" s="333"/>
      <c r="K85" s="333"/>
      <c r="L85" s="32"/>
      <c r="M85" s="31"/>
      <c r="O85" s="31"/>
      <c r="P85" s="31"/>
      <c r="Q85" s="31"/>
      <c r="R85" s="31"/>
      <c r="S85" s="31"/>
      <c r="T85" s="31"/>
      <c r="U85" s="31"/>
      <c r="V85" s="31"/>
      <c r="W85" s="31"/>
      <c r="X85" s="31"/>
      <c r="Y85" s="31"/>
      <c r="Z85" s="31"/>
      <c r="AA85" s="31"/>
      <c r="AB85" s="31"/>
      <c r="AC85" s="31"/>
      <c r="AD85" s="31"/>
      <c r="AE85" s="31"/>
    </row>
  </sheetData>
  <sheetProtection algorithmName="SHA-512" hashValue="tfRUKJTeEPYlgLhG0M+3mNFg6rFsNE2YxnncG2Q5Z9M96c30f8zDutGmI2ZBh4CX90tou17+W4rJu2C9PYgs4g==" saltValue="MBnGKJ/HSmAZoOabARou6A==" spinCount="100000" sheet="1" objects="1" scenarios="1"/>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DESKTOP-66LSVAL\uživatel</dc:creator>
  <cp:keywords/>
  <dc:description/>
  <cp:lastModifiedBy>Petr</cp:lastModifiedBy>
  <dcterms:created xsi:type="dcterms:W3CDTF">2023-05-11T20:14:51Z</dcterms:created>
  <dcterms:modified xsi:type="dcterms:W3CDTF">2023-05-16T05:03:58Z</dcterms:modified>
  <cp:category/>
  <cp:version/>
  <cp:contentType/>
  <cp:contentStatus/>
</cp:coreProperties>
</file>