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8_{BF01372B-E969-4993-AB1E-1EC3690AB91C}" xr6:coauthVersionLast="47" xr6:coauthVersionMax="47" xr10:uidLastSave="{00000000-0000-0000-0000-000000000000}"/>
  <bookViews>
    <workbookView xWindow="-110" yWindow="-110" windowWidth="38620" windowHeight="21220" xr2:uid="{B4EB1AAF-5923-48BA-A0B4-9F9FE103FA84}"/>
  </bookViews>
  <sheets>
    <sheet name="Rekapitulace" sheetId="7" r:id="rId1"/>
    <sheet name="Přívod" sheetId="3" r:id="rId2"/>
    <sheet name="Rozvaděč RDC 1-4" sheetId="9" r:id="rId3"/>
    <sheet name="Rozvaděč RDC 1.1 - 4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3" l="1"/>
  <c r="E54" i="15"/>
  <c r="E55" i="15"/>
  <c r="E56" i="15"/>
  <c r="E57" i="15"/>
  <c r="E53" i="15"/>
  <c r="E6" i="15"/>
  <c r="E9" i="15"/>
  <c r="E12" i="15"/>
  <c r="E15" i="15"/>
  <c r="E18" i="15"/>
  <c r="E21" i="15"/>
  <c r="E24" i="15"/>
  <c r="E28" i="15"/>
  <c r="E29" i="15"/>
  <c r="E30" i="15"/>
  <c r="E27" i="15"/>
  <c r="F34" i="4"/>
  <c r="E41" i="15"/>
  <c r="E42" i="15"/>
  <c r="E43" i="15"/>
  <c r="E44" i="15"/>
  <c r="E45" i="15"/>
  <c r="E46" i="15"/>
  <c r="E47" i="15"/>
  <c r="E48" i="15"/>
  <c r="E49" i="15"/>
  <c r="E50" i="15"/>
  <c r="E38" i="15"/>
  <c r="E37" i="15"/>
  <c r="E36" i="15"/>
  <c r="E35" i="15"/>
  <c r="E34" i="15"/>
  <c r="E33" i="15"/>
  <c r="E32" i="15"/>
  <c r="E26" i="15"/>
  <c r="E23" i="15"/>
  <c r="E20" i="15"/>
  <c r="E17" i="15"/>
  <c r="E14" i="15"/>
  <c r="E11" i="15"/>
  <c r="E8" i="15"/>
  <c r="E5" i="15"/>
  <c r="H23" i="8"/>
  <c r="I23" i="8" s="1"/>
  <c r="G23" i="8"/>
  <c r="H11" i="13"/>
  <c r="G11" i="13"/>
  <c r="H10" i="13"/>
  <c r="G10" i="13"/>
  <c r="H9" i="13"/>
  <c r="G9" i="13"/>
  <c r="H21" i="13"/>
  <c r="G21" i="13"/>
  <c r="F33" i="4"/>
  <c r="H13" i="5"/>
  <c r="I13" i="5" s="1"/>
  <c r="G13" i="5"/>
  <c r="H20" i="13"/>
  <c r="G20" i="13"/>
  <c r="H19" i="13"/>
  <c r="G19" i="13"/>
  <c r="D17" i="13"/>
  <c r="H15" i="13"/>
  <c r="G15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E52" i="15" l="1"/>
  <c r="I11" i="13"/>
  <c r="F2" i="4"/>
  <c r="E40" i="15"/>
  <c r="I10" i="13"/>
  <c r="I9" i="13"/>
  <c r="I20" i="13"/>
  <c r="I21" i="13"/>
  <c r="I15" i="13"/>
  <c r="I19" i="13"/>
  <c r="E2" i="15" l="1"/>
  <c r="E19" i="7"/>
  <c r="H25" i="8"/>
  <c r="I25" i="8" s="1"/>
  <c r="G25" i="8"/>
  <c r="H24" i="8"/>
  <c r="G24" i="8"/>
  <c r="H29" i="8"/>
  <c r="G29" i="8"/>
  <c r="H11" i="8"/>
  <c r="G11" i="8"/>
  <c r="H9" i="8"/>
  <c r="G9" i="8"/>
  <c r="I20" i="14"/>
  <c r="H19" i="14"/>
  <c r="G19" i="14"/>
  <c r="H18" i="14"/>
  <c r="G18" i="14"/>
  <c r="H17" i="14"/>
  <c r="I17" i="14" s="1"/>
  <c r="G17" i="14"/>
  <c r="H16" i="14"/>
  <c r="I16" i="14" s="1"/>
  <c r="G16" i="14"/>
  <c r="H15" i="14"/>
  <c r="G15" i="14"/>
  <c r="H14" i="14"/>
  <c r="I14" i="14" s="1"/>
  <c r="G14" i="14"/>
  <c r="H13" i="14"/>
  <c r="G13" i="14"/>
  <c r="H12" i="14"/>
  <c r="I12" i="14" s="1"/>
  <c r="G12" i="14"/>
  <c r="H11" i="14"/>
  <c r="I11" i="14" s="1"/>
  <c r="G11" i="14"/>
  <c r="H10" i="14"/>
  <c r="G10" i="14"/>
  <c r="H9" i="14"/>
  <c r="G9" i="14"/>
  <c r="H8" i="14"/>
  <c r="G8" i="14"/>
  <c r="H7" i="14"/>
  <c r="G7" i="14"/>
  <c r="H6" i="14"/>
  <c r="G6" i="14"/>
  <c r="H5" i="14"/>
  <c r="G5" i="14"/>
  <c r="H17" i="9"/>
  <c r="I17" i="9" s="1"/>
  <c r="G17" i="9"/>
  <c r="F11" i="3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I27" i="13" s="1"/>
  <c r="G28" i="13"/>
  <c r="H28" i="13"/>
  <c r="I28" i="13" s="1"/>
  <c r="G29" i="13"/>
  <c r="H29" i="13"/>
  <c r="G30" i="13"/>
  <c r="H30" i="13"/>
  <c r="G24" i="13"/>
  <c r="G8" i="13"/>
  <c r="H8" i="13"/>
  <c r="I32" i="13"/>
  <c r="H14" i="13"/>
  <c r="G14" i="13"/>
  <c r="H13" i="13"/>
  <c r="G13" i="13"/>
  <c r="H7" i="13"/>
  <c r="G7" i="13"/>
  <c r="H6" i="13"/>
  <c r="G6" i="13"/>
  <c r="I7" i="14" l="1"/>
  <c r="I8" i="14"/>
  <c r="I9" i="14"/>
  <c r="I19" i="14"/>
  <c r="I13" i="14"/>
  <c r="I6" i="14"/>
  <c r="I15" i="14"/>
  <c r="I5" i="14"/>
  <c r="I4" i="14" s="1"/>
  <c r="I10" i="14"/>
  <c r="I18" i="14"/>
  <c r="H23" i="14"/>
  <c r="I23" i="14" s="1"/>
  <c r="C14" i="7"/>
  <c r="I31" i="13"/>
  <c r="F36" i="13"/>
  <c r="H36" i="13" s="1"/>
  <c r="I36" i="13" s="1"/>
  <c r="I18" i="13"/>
  <c r="I29" i="13"/>
  <c r="I26" i="13"/>
  <c r="I25" i="13"/>
  <c r="I24" i="13"/>
  <c r="I8" i="13"/>
  <c r="F35" i="13"/>
  <c r="H35" i="13" s="1"/>
  <c r="I35" i="13" s="1"/>
  <c r="F33" i="13"/>
  <c r="H33" i="13" s="1"/>
  <c r="I33" i="13" s="1"/>
  <c r="F34" i="13"/>
  <c r="H34" i="13" s="1"/>
  <c r="I34" i="13" s="1"/>
  <c r="I29" i="8"/>
  <c r="I24" i="8"/>
  <c r="I9" i="8"/>
  <c r="I11" i="8"/>
  <c r="H21" i="14"/>
  <c r="I21" i="14" s="1"/>
  <c r="H22" i="14"/>
  <c r="I22" i="14" s="1"/>
  <c r="I17" i="13"/>
  <c r="I30" i="13"/>
  <c r="C18" i="7"/>
  <c r="I7" i="13"/>
  <c r="I13" i="13"/>
  <c r="I14" i="13"/>
  <c r="I6" i="13"/>
  <c r="G34" i="8"/>
  <c r="G33" i="8"/>
  <c r="G32" i="8"/>
  <c r="G31" i="8"/>
  <c r="G30" i="8"/>
  <c r="G28" i="8"/>
  <c r="G27" i="8"/>
  <c r="G26" i="8"/>
  <c r="G22" i="8"/>
  <c r="G21" i="8"/>
  <c r="G17" i="8"/>
  <c r="G18" i="8"/>
  <c r="G19" i="8"/>
  <c r="G20" i="8"/>
  <c r="G16" i="8"/>
  <c r="G15" i="8"/>
  <c r="G14" i="8"/>
  <c r="G13" i="8"/>
  <c r="H34" i="8"/>
  <c r="H33" i="8"/>
  <c r="H32" i="8"/>
  <c r="H31" i="8"/>
  <c r="H30" i="8"/>
  <c r="H28" i="8"/>
  <c r="H27" i="8"/>
  <c r="H26" i="8"/>
  <c r="H22" i="8"/>
  <c r="H21" i="8"/>
  <c r="H16" i="8"/>
  <c r="H15" i="8"/>
  <c r="H14" i="8"/>
  <c r="H13" i="8"/>
  <c r="H12" i="8"/>
  <c r="H39" i="8"/>
  <c r="G39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H14" i="9"/>
  <c r="H15" i="9"/>
  <c r="I20" i="9"/>
  <c r="G19" i="9"/>
  <c r="G14" i="9"/>
  <c r="G5" i="5"/>
  <c r="C17" i="7" s="1"/>
  <c r="G8" i="8"/>
  <c r="H8" i="8"/>
  <c r="G10" i="8"/>
  <c r="H10" i="8"/>
  <c r="H17" i="8"/>
  <c r="H18" i="8"/>
  <c r="H19" i="8"/>
  <c r="H20" i="8"/>
  <c r="G35" i="8"/>
  <c r="H35" i="8"/>
  <c r="G36" i="8"/>
  <c r="H36" i="8"/>
  <c r="G8" i="9"/>
  <c r="H8" i="9"/>
  <c r="H5" i="5"/>
  <c r="I14" i="9" l="1"/>
  <c r="I5" i="13"/>
  <c r="I2" i="14"/>
  <c r="D15" i="7"/>
  <c r="I23" i="13"/>
  <c r="I6" i="5"/>
  <c r="I12" i="5"/>
  <c r="I7" i="5"/>
  <c r="I9" i="5"/>
  <c r="I8" i="5"/>
  <c r="F16" i="5"/>
  <c r="F15" i="5"/>
  <c r="I16" i="8"/>
  <c r="I28" i="8"/>
  <c r="I22" i="8"/>
  <c r="I15" i="8"/>
  <c r="I30" i="8"/>
  <c r="I27" i="8"/>
  <c r="I34" i="8"/>
  <c r="I21" i="8"/>
  <c r="I26" i="8"/>
  <c r="I31" i="8"/>
  <c r="I39" i="8"/>
  <c r="I13" i="8"/>
  <c r="I32" i="8"/>
  <c r="I14" i="8"/>
  <c r="I33" i="8"/>
  <c r="D18" i="7"/>
  <c r="E18" i="7" s="1"/>
  <c r="I12" i="8"/>
  <c r="I35" i="8"/>
  <c r="I20" i="8"/>
  <c r="I36" i="8"/>
  <c r="I10" i="8"/>
  <c r="I18" i="8"/>
  <c r="I8" i="8"/>
  <c r="I17" i="8"/>
  <c r="F17" i="5"/>
  <c r="H17" i="5" s="1"/>
  <c r="I10" i="5"/>
  <c r="I5" i="5"/>
  <c r="I19" i="8"/>
  <c r="I8" i="9"/>
  <c r="F19" i="3"/>
  <c r="F16" i="3"/>
  <c r="F5" i="3"/>
  <c r="F10" i="3"/>
  <c r="G15" i="9"/>
  <c r="I15" i="9" s="1"/>
  <c r="G6" i="9"/>
  <c r="H9" i="9"/>
  <c r="H10" i="9"/>
  <c r="H19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I40" i="8"/>
  <c r="H38" i="8"/>
  <c r="G38" i="8"/>
  <c r="H37" i="8"/>
  <c r="G37" i="8"/>
  <c r="H7" i="8"/>
  <c r="G7" i="8"/>
  <c r="H6" i="8"/>
  <c r="G6" i="8"/>
  <c r="H5" i="8"/>
  <c r="G5" i="8"/>
  <c r="C16" i="7" s="1"/>
  <c r="C15" i="7" l="1"/>
  <c r="E15" i="7" s="1"/>
  <c r="H23" i="9"/>
  <c r="I23" i="9" s="1"/>
  <c r="E12" i="3"/>
  <c r="I2" i="13"/>
  <c r="I9" i="9"/>
  <c r="I19" i="9"/>
  <c r="I5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3" i="8"/>
  <c r="I43" i="8" s="1"/>
  <c r="H41" i="8"/>
  <c r="I41" i="8" s="1"/>
  <c r="H42" i="8"/>
  <c r="I42" i="8" s="1"/>
  <c r="I7" i="8"/>
  <c r="I37" i="8"/>
  <c r="I6" i="8"/>
  <c r="I38" i="8"/>
  <c r="I5" i="8"/>
  <c r="I4" i="8" s="1"/>
  <c r="H16" i="5"/>
  <c r="I16" i="5" s="1"/>
  <c r="D16" i="7" l="1"/>
  <c r="E16" i="7" s="1"/>
  <c r="D14" i="7"/>
  <c r="I2" i="8"/>
  <c r="I4" i="9"/>
  <c r="I2" i="9" s="1"/>
  <c r="I17" i="5" l="1"/>
  <c r="E20" i="3" l="1"/>
  <c r="E20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E14" i="7" l="1"/>
  <c r="H15" i="5"/>
  <c r="D17" i="7" s="1"/>
  <c r="I15" i="5" l="1"/>
  <c r="I4" i="5" s="1"/>
  <c r="I2" i="5" s="1"/>
  <c r="E17" i="7"/>
  <c r="E21" i="7" s="1"/>
</calcChain>
</file>

<file path=xl/sharedStrings.xml><?xml version="1.0" encoding="utf-8"?>
<sst xmlns="http://schemas.openxmlformats.org/spreadsheetml/2006/main" count="647" uniqueCount="244">
  <si>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</si>
  <si>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</si>
  <si>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</si>
  <si>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</si>
  <si>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</si>
  <si>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</si>
  <si>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</si>
  <si>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</si>
  <si>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</si>
  <si>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</si>
  <si>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</si>
  <si>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</si>
  <si>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</si>
  <si>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</si>
  <si>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</si>
  <si>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</si>
  <si>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</si>
  <si>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</si>
  <si>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</si>
  <si>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</si>
  <si>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</si>
  <si>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</si>
  <si>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</si>
  <si>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</si>
  <si>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</si>
  <si>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</si>
  <si>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</si>
  <si>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</si>
  <si>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</si>
  <si>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</si>
  <si>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</si>
  <si>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</si>
  <si>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</si>
  <si>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</si>
  <si>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</si>
  <si>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</si>
  <si>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</si>
  <si>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</si>
  <si>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</si>
  <si>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</si>
  <si>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</si>
  <si>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</si>
  <si>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</si>
  <si>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</si>
  <si>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</si>
  <si>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</si>
  <si>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</si>
  <si>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</si>
  <si>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</si>
  <si>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</si>
  <si>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</si>
  <si>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</si>
  <si>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</si>
  <si>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</si>
  <si>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</si>
  <si>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</si>
  <si>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</si>
  <si>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</si>
  <si>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</si>
  <si>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</si>
  <si>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</si>
  <si>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</si>
  <si>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</si>
  <si>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</si>
  <si>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</si>
  <si>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</si>
  <si>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</si>
  <si>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</si>
  <si>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</si>
  <si>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</si>
  <si>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</si>
  <si>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</si>
  <si>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</si>
  <si>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</si>
  <si>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</si>
  <si>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</si>
  <si>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</si>
  <si>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</si>
  <si>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</si>
  <si>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</si>
  <si>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</si>
  <si>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</si>
  <si>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</si>
  <si>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</si>
  <si>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</si>
  <si>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</si>
  <si>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</si>
  <si>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</si>
  <si>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</si>
  <si>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</si>
  <si>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</si>
  <si>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</si>
  <si>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</si>
  <si>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</si>
  <si>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</si>
  <si>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</si>
  <si>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</si>
  <si>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</si>
  <si>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</si>
  <si>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</si>
  <si>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</si>
  <si>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</si>
  <si>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</si>
  <si>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</si>
  <si>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</si>
  <si>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</si>
  <si>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</si>
  <si>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</si>
  <si>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</si>
  <si>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</si>
  <si>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</si>
  <si>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</si>
  <si>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</si>
  <si>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</si>
  <si>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</si>
  <si>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</si>
  <si>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</si>
  <si>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</si>
  <si>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</si>
  <si>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</si>
  <si>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</si>
  <si>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</si>
  <si>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</si>
  <si>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</si>
  <si>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</si>
  <si>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</si>
  <si>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</si>
  <si>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</si>
  <si>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</si>
  <si>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</si>
  <si>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</si>
  <si>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</si>
  <si>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</si>
  <si>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</si>
  <si>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</si>
  <si>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</si>
  <si>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</si>
  <si>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</si>
  <si>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</si>
  <si>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</si>
  <si>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</si>
  <si>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</si>
  <si>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</si>
  <si>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</si>
  <si>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</si>
  <si>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</si>
  <si>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</si>
  <si>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</si>
  <si>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</si>
  <si>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</si>
  <si>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</si>
  <si>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</si>
  <si>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Stykač 160A, 3xNO, + pomocné kontakty 1xNO, 1xNC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</si>
  <si>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</si>
  <si>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</si>
  <si>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</si>
  <si>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</si>
  <si>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</si>
  <si>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</si>
  <si>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</si>
  <si>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</si>
  <si>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</si>
  <si>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</si>
  <si>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</si>
  <si>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</si>
  <si>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</si>
  <si>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</si>
  <si>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>Střídač hybridní trojfázový 12kW</t>
  </si>
  <si>
    <t>Baterie 5kWh, instalace do Racku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</si>
  <si>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</si>
  <si>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</si>
  <si>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</si>
  <si>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</si>
  <si>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</si>
  <si>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</si>
  <si>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</si>
  <si>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</si>
  <si>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</si>
  <si>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</si>
  <si>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</si>
  <si>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</si>
  <si>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</si>
  <si>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</si>
  <si>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</si>
  <si>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</si>
  <si>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</si>
  <si>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</si>
  <si>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</si>
  <si>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</si>
  <si>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</si>
  <si>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 xml:space="preserve">Finanční rezerva 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</si>
  <si>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</si>
  <si>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</si>
  <si>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</si>
  <si>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</si>
  <si>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</si>
  <si>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</si>
  <si>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</si>
  <si>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</si>
  <si>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</si>
  <si>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</si>
  <si>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</si>
  <si>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 xml:space="preserve">Rack pro 8 baterií kompletní </t>
  </si>
  <si>
    <t>Příslušenství pro připojení baterií (kabely silové, komunikační kabely, spojky, šrouby, atp.)</t>
  </si>
  <si>
    <t>Smartmeter pro přímé měření, výstup RS485</t>
  </si>
  <si>
    <t>Instalace FVE na střechu Magistrátu města Opavy budova D</t>
  </si>
  <si>
    <t>Krnovská 71d, 746 01 Opava</t>
  </si>
  <si>
    <t>Rozvaděč R-FVE-DC 1-4</t>
  </si>
  <si>
    <t>Rozvaděč R-FVE-DC 1.1-4.1</t>
  </si>
  <si>
    <t>Jistič 160A/3</t>
  </si>
  <si>
    <t>Vysílač + přijímač pro dálkový přenos signálu HDO, 230V AC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</si>
  <si>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</si>
  <si>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</si>
  <si>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Základy,zvláštní zakládání</t>
  </si>
  <si>
    <t>Základová deska z betonu C 16/20, včetně bednění, dobetonování podlahy</t>
  </si>
  <si>
    <t>m3</t>
  </si>
  <si>
    <t>Svislé a kompletní konstrukce</t>
  </si>
  <si>
    <t>Příčka SDK tl.100mm,ocel.kce,1x oplášť.,RFI 12,5mm, přístavba technické místnosti</t>
  </si>
  <si>
    <t>Upravy povrchů vnější</t>
  </si>
  <si>
    <t>KZS z minerálních desek, plocha s otvory, budovy výšky do 6 m, desky fasádní z minerálního vlákna, tl. 100 mm, lešení</t>
  </si>
  <si>
    <t>Výplně otvorů</t>
  </si>
  <si>
    <t>Zazdění dveří jednokřídlových, omítka, zeď tloušťky 45 cm</t>
  </si>
  <si>
    <t>Bourání konstrukcí</t>
  </si>
  <si>
    <t>Vybourání kovových dveřních zárubní pl. nad 2 m2</t>
  </si>
  <si>
    <t>Staveništní přesun hmot</t>
  </si>
  <si>
    <t>Přesun hmot, budovy zděné, příplatek do 5 km</t>
  </si>
  <si>
    <t>Konstrukce truhlářské</t>
  </si>
  <si>
    <t>Přesun hmot pro truhlářské konstr., výšky do 6 m</t>
  </si>
  <si>
    <t>Montáž obložkové zárubně a dřevěného křídla dveří</t>
  </si>
  <si>
    <t>Dveře protipožární EI30 plné 1-křídlé 800 x 1970 mm fólie</t>
  </si>
  <si>
    <t>Zárubeň obložková protipožární FÓLIE 1-křídlá 800 x 1970 mm</t>
  </si>
  <si>
    <t>Konstrukce zámečnické</t>
  </si>
  <si>
    <t>Tyč ocelová HEB 300, S235JR</t>
  </si>
  <si>
    <t>Tyč ocelová I 200, S235JR</t>
  </si>
  <si>
    <t>Tyč ocelová I 300, S235JR</t>
  </si>
  <si>
    <t>Trubka bezešvá konstrukční S355J2H, rozměr 244,5 x 10,0 mm</t>
  </si>
  <si>
    <t>Klimatizační jednotka pro chlazení technické místnosti</t>
  </si>
  <si>
    <t>Kompletní demontáž skladby střešního pláště po nosnou ŽB desku</t>
  </si>
  <si>
    <t>Parostěsná vrstva asfaltového pásu - nová</t>
  </si>
  <si>
    <t>EPS 150</t>
  </si>
  <si>
    <t>Separační sklo vláknitá vrstva 120/g/m2</t>
  </si>
  <si>
    <t>PVC fólie min. tl. 1,5mm s klasifikací Broof (t3)</t>
  </si>
  <si>
    <t xml:space="preserve">Opravy střechy - zpracováno na základě dodaných podkladových materiálů, zpracovaných investorem </t>
  </si>
  <si>
    <t>Stavba a konstrukce, 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</si>
</sst>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charset val="1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21"/>
  <sheetViews>
    <sheetView tabSelected="1" view="pageBreakPreview" zoomScale="130" zoomScaleNormal="100" zoomScaleSheetLayoutView="130" workbookViewId="0">
      <selection activeCell="B17" sqref="B17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90625" bestFit="1" customWidth="1"/>
    <col min="5" max="5" width="18.54296875" bestFit="1" customWidth="1"/>
    <col min="6" max="6" width="15.5429687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205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206</v>
      </c>
      <c r="D5" s="1"/>
      <c r="E5" s="92" t="s">
        <v>57</v>
      </c>
      <c r="F5" s="93">
        <v>45323</v>
      </c>
      <c r="G5" s="1"/>
    </row>
    <row r="6" spans="1:7">
      <c r="A6" s="90" t="s">
        <v>58</v>
      </c>
      <c r="B6" s="91" t="s">
        <v>129</v>
      </c>
      <c r="D6" s="1"/>
      <c r="E6" s="92" t="s">
        <v>59</v>
      </c>
      <c r="F6" s="94" t="s">
        <v>60</v>
      </c>
      <c r="G6" s="1"/>
    </row>
    <row r="7" spans="1:7">
      <c r="A7" s="90"/>
      <c r="B7" s="199"/>
      <c r="C7" s="199"/>
      <c r="D7" s="199"/>
      <c r="E7" s="92" t="s">
        <v>61</v>
      </c>
      <c r="F7" s="94" t="s">
        <v>60</v>
      </c>
      <c r="G7" s="1"/>
    </row>
    <row r="8" spans="1:7">
      <c r="A8" s="90" t="s">
        <v>123</v>
      </c>
      <c r="B8" s="142"/>
      <c r="C8" s="142"/>
      <c r="D8" s="142"/>
      <c r="E8" s="92"/>
      <c r="F8" s="94"/>
      <c r="G8" s="1"/>
    </row>
    <row r="9" spans="1:7">
      <c r="A9" s="90" t="s">
        <v>124</v>
      </c>
      <c r="B9" s="142"/>
      <c r="C9" s="142"/>
      <c r="D9" s="142"/>
      <c r="E9" s="92"/>
      <c r="F9" s="94"/>
      <c r="G9" s="1"/>
    </row>
    <row r="10" spans="1:7">
      <c r="A10" s="90" t="s">
        <v>125</v>
      </c>
      <c r="B10" s="142"/>
      <c r="C10" s="142"/>
      <c r="D10" s="142"/>
      <c r="E10" s="92"/>
      <c r="F10" s="94"/>
      <c r="G10" s="1"/>
    </row>
    <row r="11" spans="1:7" ht="25.5" thickBot="1">
      <c r="A11" s="198" t="s">
        <v>126</v>
      </c>
      <c r="B11" s="142"/>
      <c r="C11" s="142"/>
      <c r="D11" s="142"/>
      <c r="E11" s="92"/>
      <c r="F11" s="94"/>
      <c r="G11" s="1"/>
    </row>
    <row r="12" spans="1:7" ht="1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</row>
    <row r="14" spans="1:7">
      <c r="B14" s="98" t="s">
        <v>207</v>
      </c>
      <c r="C14" s="99">
        <f>SUM('Rozvaděč RDC 1.1 - 4.1'!G5:G19)</f>
        <v>0</v>
      </c>
      <c r="D14" s="99">
        <f>SUM('Rozvaděč RDC 1-4'!H5:H19)+'Rozvaděč RDC 1-4'!I20+'Rozvaděč RDC 1-4'!I21+'Rozvaděč RDC 1-4'!I22+'Rozvaděč RDC 1-4'!I23</f>
        <v>0</v>
      </c>
      <c r="E14" s="97">
        <f t="shared" ref="E14:E18" si="0">D14+C14</f>
        <v>0</v>
      </c>
    </row>
    <row r="15" spans="1:7">
      <c r="B15" s="98" t="s">
        <v>208</v>
      </c>
      <c r="C15" s="99">
        <f>SUM('Rozvaděč RDC 1-4'!G5:G20)</f>
        <v>0</v>
      </c>
      <c r="D15" s="99">
        <f>SUM('Rozvaděč RDC 1.1 - 4.1'!H5:H19)+'Rozvaděč RDC 1.1 - 4.1'!I20+'Rozvaděč RDC 1.1 - 4.1'!I21+'Rozvaděč RDC 1.1 - 4.1'!I22+'Rozvaděč RDC 1.1 - 4.1'!I23</f>
        <v>0</v>
      </c>
      <c r="E15" s="97">
        <f t="shared" ref="E15" si="1">D15+C15</f>
        <v>0</v>
      </c>
    </row>
    <row r="16" spans="1:7">
      <c r="B16" s="98" t="s">
        <v>107</v>
      </c>
      <c r="C16" s="99">
        <f>SUM('Rozvaděč R-FVE-AC'!G5:G39)</f>
        <v>0</v>
      </c>
      <c r="D16" s="99">
        <f>SUM('Rozvaděč R-FVE-AC'!H5:H39)+'Rozvaděč R-FVE-AC'!I40+'Rozvaděč R-FVE-AC'!I41+'Rozvaděč R-FVE-AC'!I42+'Rozvaděč R-FVE-AC'!I43</f>
        <v>0</v>
      </c>
      <c r="E16" s="97">
        <f>D16+C16</f>
        <v>0</v>
      </c>
    </row>
    <row r="17" spans="2:5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si="0"/>
        <v>0</v>
      </c>
    </row>
    <row r="18" spans="2:5">
      <c r="B18" s="189" t="s">
        <v>119</v>
      </c>
      <c r="C18" s="99">
        <f>SUM('FVE Položky'!G6:G30)</f>
        <v>0</v>
      </c>
      <c r="D18" s="99">
        <f>SUM('FVE Položky'!H6:H36)</f>
        <v>0</v>
      </c>
      <c r="E18" s="97">
        <f t="shared" si="0"/>
        <v>0</v>
      </c>
    </row>
    <row r="19" spans="2:5">
      <c r="B19" s="189" t="s">
        <v>243</v>
      </c>
      <c r="C19" s="99"/>
      <c r="D19" s="99"/>
      <c r="E19" s="97">
        <f>'Stavba a konstrukce'!E2</f>
        <v>0</v>
      </c>
    </row>
    <row r="20" spans="2:5">
      <c r="B20" s="98" t="s">
        <v>66</v>
      </c>
      <c r="C20" s="99"/>
      <c r="D20" s="99"/>
      <c r="E20" s="100">
        <f>'Ostatní položky'!F2</f>
        <v>0</v>
      </c>
    </row>
    <row r="21" spans="2:5" ht="16" thickBot="1">
      <c r="B21" s="101" t="s">
        <v>15</v>
      </c>
      <c r="C21" s="102"/>
      <c r="D21" s="102"/>
      <c r="E21" s="103">
        <f>SUM(E13:E20)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2"/>
  <sheetViews>
    <sheetView view="pageBreakPreview" zoomScale="115" zoomScaleNormal="100" zoomScaleSheetLayoutView="115" workbookViewId="0">
      <selection activeCell="B37" sqref="B37"/>
    </sheetView>
  </sheetViews>
  <sheetFormatPr defaultRowHeight="14.5"/>
  <cols>
    <col min="1" max="1" width="8.6328125" style="5" customWidth="1"/>
    <col min="2" max="2" width="31.54296875" style="158" customWidth="1"/>
    <col min="3" max="3" width="8.632812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8" width="8.6328125" style="5" customWidth="1"/>
    <col min="9" max="9" width="10.26953125" style="5" customWidth="1"/>
    <col min="10" max="1024" width="8.632812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0"/>
      <c r="I1" s="200"/>
    </row>
    <row r="2" spans="1:9" ht="15.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130</v>
      </c>
      <c r="C5" s="20" t="s">
        <v>19</v>
      </c>
      <c r="D5" s="21">
        <v>15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131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132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137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133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134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139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7" t="s">
        <v>135</v>
      </c>
      <c r="C16" s="25" t="s">
        <v>19</v>
      </c>
      <c r="D16" s="26">
        <v>15</v>
      </c>
      <c r="E16" s="28"/>
      <c r="F16" s="29">
        <f t="shared" ref="F16:F22" si="1">E16*D16</f>
        <v>0</v>
      </c>
      <c r="H16" s="10"/>
      <c r="I16" s="10"/>
    </row>
    <row r="17" spans="1:9">
      <c r="A17" s="20" t="s">
        <v>25</v>
      </c>
      <c r="B17" s="157" t="s">
        <v>136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7" t="s">
        <v>138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7" t="s">
        <v>140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3"/>
  <sheetViews>
    <sheetView view="pageBreakPreview" zoomScale="115" zoomScaleNormal="100" zoomScaleSheetLayoutView="115" workbookViewId="0">
      <selection activeCell="B40" sqref="B40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3">
      <c r="A5" s="80" t="s">
        <v>51</v>
      </c>
      <c r="B5" s="129" t="s">
        <v>81</v>
      </c>
      <c r="C5" s="83" t="s">
        <v>26</v>
      </c>
      <c r="D5" s="152">
        <v>4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8</v>
      </c>
      <c r="E6" s="85"/>
      <c r="F6" s="85"/>
      <c r="G6" s="85">
        <f t="shared" ref="G6:G19" si="0">E6*D6</f>
        <v>0</v>
      </c>
      <c r="H6" s="85">
        <f t="shared" ref="H6:H19" si="1">F6*D6</f>
        <v>0</v>
      </c>
      <c r="I6" s="153">
        <f t="shared" ref="I6:I19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8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84</v>
      </c>
      <c r="C8" s="180" t="s">
        <v>26</v>
      </c>
      <c r="D8" s="181">
        <v>16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8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8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4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8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40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8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8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4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>
      <c r="A17" s="178" t="s">
        <v>51</v>
      </c>
      <c r="B17" s="179" t="s">
        <v>141</v>
      </c>
      <c r="C17" s="180" t="s">
        <v>26</v>
      </c>
      <c r="D17" s="181">
        <v>32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16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4</v>
      </c>
      <c r="E19" s="85"/>
      <c r="F19" s="85"/>
      <c r="G19" s="85">
        <f t="shared" si="0"/>
        <v>0</v>
      </c>
      <c r="H19" s="85">
        <f t="shared" si="1"/>
        <v>0</v>
      </c>
      <c r="I19" s="153">
        <f t="shared" si="2"/>
        <v>0</v>
      </c>
    </row>
    <row r="20" spans="1:9" ht="34.5">
      <c r="A20" s="80"/>
      <c r="B20" s="87" t="s">
        <v>72</v>
      </c>
      <c r="C20" s="83" t="s">
        <v>39</v>
      </c>
      <c r="D20" s="152">
        <v>4</v>
      </c>
      <c r="E20" s="152"/>
      <c r="F20" s="81"/>
      <c r="G20" s="85"/>
      <c r="H20" s="85"/>
      <c r="I20" s="153">
        <f>E20+H20*D20</f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3"/>
  <sheetViews>
    <sheetView view="pageBreakPreview" zoomScale="115" zoomScaleNormal="100" zoomScaleSheetLayoutView="115" workbookViewId="0">
      <selection activeCell="H20" sqref="H20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3">
      <c r="A5" s="80" t="s">
        <v>51</v>
      </c>
      <c r="B5" s="129" t="s">
        <v>81</v>
      </c>
      <c r="C5" s="83" t="s">
        <v>26</v>
      </c>
      <c r="D5" s="152">
        <v>4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8</v>
      </c>
      <c r="E6" s="85"/>
      <c r="F6" s="85"/>
      <c r="G6" s="85">
        <f t="shared" ref="G6:G19" si="0">E6*D6</f>
        <v>0</v>
      </c>
      <c r="H6" s="85">
        <f t="shared" ref="H6:H19" si="1">F6*D6</f>
        <v>0</v>
      </c>
      <c r="I6" s="153">
        <f t="shared" ref="I6:I19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8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142</v>
      </c>
      <c r="C8" s="180" t="s">
        <v>26</v>
      </c>
      <c r="D8" s="181">
        <v>16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8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8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4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8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40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8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8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4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>
      <c r="A17" s="178" t="s">
        <v>51</v>
      </c>
      <c r="B17" s="179" t="s">
        <v>141</v>
      </c>
      <c r="C17" s="180" t="s">
        <v>26</v>
      </c>
      <c r="D17" s="181">
        <v>32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16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4</v>
      </c>
      <c r="E19" s="85"/>
      <c r="F19" s="85"/>
      <c r="G19" s="85">
        <f t="shared" si="0"/>
        <v>0</v>
      </c>
      <c r="H19" s="85">
        <f t="shared" si="1"/>
        <v>0</v>
      </c>
      <c r="I19" s="153">
        <f t="shared" si="2"/>
        <v>0</v>
      </c>
    </row>
    <row r="20" spans="1:9" ht="34.5">
      <c r="A20" s="80"/>
      <c r="B20" s="87" t="s">
        <v>72</v>
      </c>
      <c r="C20" s="83" t="s">
        <v>39</v>
      </c>
      <c r="D20" s="152">
        <v>4</v>
      </c>
      <c r="E20" s="152"/>
      <c r="F20" s="81"/>
      <c r="G20" s="85"/>
      <c r="H20" s="85"/>
      <c r="I20" s="153">
        <f>E20+H20*D20</f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3"/>
  <sheetViews>
    <sheetView view="pageBreakPreview" topLeftCell="A4" zoomScale="115" zoomScaleNormal="100" zoomScaleSheetLayoutView="115" workbookViewId="0">
      <selection activeCell="H40" sqref="H40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SUM(I5:I43)</f>
        <v>0</v>
      </c>
    </row>
    <row r="5" spans="1:9" ht="23">
      <c r="A5" s="80" t="s">
        <v>51</v>
      </c>
      <c r="B5" s="129" t="s">
        <v>96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3">
      <c r="A6" s="80" t="s">
        <v>51</v>
      </c>
      <c r="B6" s="129" t="s">
        <v>100</v>
      </c>
      <c r="C6" s="83" t="s">
        <v>26</v>
      </c>
      <c r="D6" s="152">
        <v>1</v>
      </c>
      <c r="E6" s="85"/>
      <c r="F6" s="85"/>
      <c r="G6" s="85">
        <f t="shared" ref="G6:G39" si="0">E6*D6</f>
        <v>0</v>
      </c>
      <c r="H6" s="85">
        <f t="shared" ref="H6:H39" si="1">F6*D6</f>
        <v>0</v>
      </c>
      <c r="I6" s="153">
        <f t="shared" ref="I6:I39" si="2">H6+G6</f>
        <v>0</v>
      </c>
    </row>
    <row r="7" spans="1:9">
      <c r="A7" s="80" t="s">
        <v>51</v>
      </c>
      <c r="B7" s="129" t="s">
        <v>209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3">
      <c r="A8" s="80" t="s">
        <v>51</v>
      </c>
      <c r="B8" s="179" t="s">
        <v>143</v>
      </c>
      <c r="C8" s="180" t="s">
        <v>26</v>
      </c>
      <c r="D8" s="181">
        <v>1</v>
      </c>
      <c r="E8" s="182"/>
      <c r="F8" s="182"/>
      <c r="G8" s="85">
        <f t="shared" ref="G8:G36" si="3">E8*D8</f>
        <v>0</v>
      </c>
      <c r="H8" s="85">
        <f t="shared" ref="H8:H36" si="4">F8*D8</f>
        <v>0</v>
      </c>
      <c r="I8" s="153">
        <f t="shared" ref="I8:I36" si="5">H8+G8</f>
        <v>0</v>
      </c>
    </row>
    <row r="9" spans="1:9" ht="23">
      <c r="A9" s="178" t="s">
        <v>51</v>
      </c>
      <c r="B9" s="179" t="s">
        <v>144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3">
      <c r="A10" s="80" t="s">
        <v>51</v>
      </c>
      <c r="B10" s="129" t="s">
        <v>145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3">
      <c r="A11" s="178" t="s">
        <v>51</v>
      </c>
      <c r="B11" s="179" t="s">
        <v>146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 ht="23">
      <c r="A12" s="178" t="s">
        <v>51</v>
      </c>
      <c r="B12" s="179" t="s">
        <v>147</v>
      </c>
      <c r="C12" s="180" t="s">
        <v>26</v>
      </c>
      <c r="D12" s="181">
        <v>1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>
      <c r="A13" s="178" t="s">
        <v>51</v>
      </c>
      <c r="B13" s="179" t="s">
        <v>97</v>
      </c>
      <c r="C13" s="180" t="s">
        <v>26</v>
      </c>
      <c r="D13" s="181">
        <v>3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 ht="23">
      <c r="A14" s="178" t="s">
        <v>51</v>
      </c>
      <c r="B14" s="179" t="s">
        <v>148</v>
      </c>
      <c r="C14" s="180"/>
      <c r="D14" s="181">
        <v>1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98</v>
      </c>
      <c r="C15" s="180" t="s">
        <v>26</v>
      </c>
      <c r="D15" s="181">
        <v>3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178" t="s">
        <v>51</v>
      </c>
      <c r="B16" s="179" t="s">
        <v>99</v>
      </c>
      <c r="C16" s="180" t="s">
        <v>26</v>
      </c>
      <c r="D16" s="181">
        <v>1</v>
      </c>
      <c r="E16" s="182"/>
      <c r="F16" s="182"/>
      <c r="G16" s="182">
        <f t="shared" si="3"/>
        <v>0</v>
      </c>
      <c r="H16" s="182">
        <f t="shared" si="4"/>
        <v>0</v>
      </c>
      <c r="I16" s="183">
        <f t="shared" si="5"/>
        <v>0</v>
      </c>
    </row>
    <row r="17" spans="1:9">
      <c r="A17" s="80" t="s">
        <v>51</v>
      </c>
      <c r="B17" s="87" t="s">
        <v>149</v>
      </c>
      <c r="C17" s="180" t="s">
        <v>26</v>
      </c>
      <c r="D17" s="152">
        <v>2</v>
      </c>
      <c r="E17" s="85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80" t="s">
        <v>51</v>
      </c>
      <c r="B18" s="129" t="s">
        <v>150</v>
      </c>
      <c r="C18" s="180" t="s">
        <v>26</v>
      </c>
      <c r="D18" s="152">
        <v>3</v>
      </c>
      <c r="E18" s="184"/>
      <c r="F18" s="85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>
      <c r="A19" s="178" t="s">
        <v>51</v>
      </c>
      <c r="B19" s="179" t="s">
        <v>151</v>
      </c>
      <c r="C19" s="180" t="s">
        <v>26</v>
      </c>
      <c r="D19" s="181">
        <v>4</v>
      </c>
      <c r="E19" s="182"/>
      <c r="F19" s="182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 ht="23">
      <c r="A20" s="80" t="s">
        <v>51</v>
      </c>
      <c r="B20" s="129" t="s">
        <v>152</v>
      </c>
      <c r="C20" s="180" t="s">
        <v>26</v>
      </c>
      <c r="D20" s="152">
        <v>1</v>
      </c>
      <c r="E20" s="85"/>
      <c r="F20" s="85"/>
      <c r="G20" s="182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0" t="s">
        <v>51</v>
      </c>
      <c r="B21" s="179" t="s">
        <v>153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>
      <c r="A22" s="178" t="s">
        <v>51</v>
      </c>
      <c r="B22" s="179" t="s">
        <v>154</v>
      </c>
      <c r="C22" s="180" t="s">
        <v>26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3">
      <c r="A23" s="178" t="s">
        <v>51</v>
      </c>
      <c r="B23" s="179" t="s">
        <v>210</v>
      </c>
      <c r="C23" s="180" t="s">
        <v>26</v>
      </c>
      <c r="D23" s="181">
        <v>1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3">
      <c r="A24" s="178" t="s">
        <v>51</v>
      </c>
      <c r="B24" s="179" t="s">
        <v>161</v>
      </c>
      <c r="C24" s="180" t="s">
        <v>20</v>
      </c>
      <c r="D24" s="181">
        <v>1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3">
      <c r="A25" s="178" t="s">
        <v>51</v>
      </c>
      <c r="B25" s="179" t="s">
        <v>162</v>
      </c>
      <c r="C25" s="180" t="s">
        <v>26</v>
      </c>
      <c r="D25" s="181">
        <v>3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3">
      <c r="A26" s="80" t="s">
        <v>51</v>
      </c>
      <c r="B26" s="179" t="s">
        <v>102</v>
      </c>
      <c r="C26" s="180" t="s">
        <v>26</v>
      </c>
      <c r="D26" s="181">
        <v>2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3">
      <c r="A27" s="80" t="s">
        <v>51</v>
      </c>
      <c r="B27" s="179" t="s">
        <v>103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 ht="23">
      <c r="A28" s="178" t="s">
        <v>51</v>
      </c>
      <c r="B28" s="179" t="s">
        <v>105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 ht="23">
      <c r="A29" s="178" t="s">
        <v>51</v>
      </c>
      <c r="B29" s="179" t="s">
        <v>160</v>
      </c>
      <c r="C29" s="180" t="s">
        <v>26</v>
      </c>
      <c r="D29" s="181">
        <v>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101</v>
      </c>
      <c r="C30" s="180" t="s">
        <v>26</v>
      </c>
      <c r="D30" s="181">
        <v>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155</v>
      </c>
      <c r="C31" s="180" t="s">
        <v>26</v>
      </c>
      <c r="D31" s="181">
        <v>20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156</v>
      </c>
      <c r="C32" s="180" t="s">
        <v>26</v>
      </c>
      <c r="D32" s="181">
        <v>23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178" t="s">
        <v>51</v>
      </c>
      <c r="B33" s="179" t="s">
        <v>157</v>
      </c>
      <c r="C33" s="180" t="s">
        <v>26</v>
      </c>
      <c r="D33" s="181">
        <v>4</v>
      </c>
      <c r="E33" s="182"/>
      <c r="F33" s="182"/>
      <c r="G33" s="182">
        <f t="shared" si="3"/>
        <v>0</v>
      </c>
      <c r="H33" s="182">
        <f t="shared" si="4"/>
        <v>0</v>
      </c>
      <c r="I33" s="183">
        <f t="shared" si="5"/>
        <v>0</v>
      </c>
    </row>
    <row r="34" spans="1:9">
      <c r="A34" s="178" t="s">
        <v>51</v>
      </c>
      <c r="B34" s="179" t="s">
        <v>158</v>
      </c>
      <c r="C34" s="180" t="s">
        <v>26</v>
      </c>
      <c r="D34" s="181">
        <v>4</v>
      </c>
      <c r="E34" s="182"/>
      <c r="F34" s="182"/>
      <c r="G34" s="182">
        <f t="shared" si="3"/>
        <v>0</v>
      </c>
      <c r="H34" s="182">
        <f t="shared" si="4"/>
        <v>0</v>
      </c>
      <c r="I34" s="183">
        <f t="shared" si="5"/>
        <v>0</v>
      </c>
    </row>
    <row r="35" spans="1:9">
      <c r="A35" s="80" t="s">
        <v>51</v>
      </c>
      <c r="B35" s="129" t="s">
        <v>78</v>
      </c>
      <c r="C35" s="83" t="s">
        <v>26</v>
      </c>
      <c r="D35" s="152">
        <v>10</v>
      </c>
      <c r="E35" s="85"/>
      <c r="F35" s="85"/>
      <c r="G35" s="85">
        <f t="shared" si="3"/>
        <v>0</v>
      </c>
      <c r="H35" s="85">
        <f t="shared" si="4"/>
        <v>0</v>
      </c>
      <c r="I35" s="153">
        <f t="shared" si="5"/>
        <v>0</v>
      </c>
    </row>
    <row r="36" spans="1:9">
      <c r="A36" s="80" t="s">
        <v>51</v>
      </c>
      <c r="B36" s="129" t="s">
        <v>79</v>
      </c>
      <c r="C36" s="83" t="s">
        <v>26</v>
      </c>
      <c r="D36" s="152">
        <v>2</v>
      </c>
      <c r="E36" s="85"/>
      <c r="F36" s="85"/>
      <c r="G36" s="85">
        <f t="shared" si="3"/>
        <v>0</v>
      </c>
      <c r="H36" s="85">
        <f t="shared" si="4"/>
        <v>0</v>
      </c>
      <c r="I36" s="153">
        <f t="shared" si="5"/>
        <v>0</v>
      </c>
    </row>
    <row r="37" spans="1:9" ht="23">
      <c r="A37" s="80" t="s">
        <v>51</v>
      </c>
      <c r="B37" s="87" t="s">
        <v>71</v>
      </c>
      <c r="C37" s="83" t="s">
        <v>26</v>
      </c>
      <c r="D37" s="152">
        <v>1</v>
      </c>
      <c r="E37" s="85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>
      <c r="A38" s="80" t="s">
        <v>51</v>
      </c>
      <c r="B38" s="87" t="s">
        <v>159</v>
      </c>
      <c r="C38" s="83" t="s">
        <v>26</v>
      </c>
      <c r="D38" s="152">
        <v>1</v>
      </c>
      <c r="E38" s="85"/>
      <c r="F38" s="85"/>
      <c r="G38" s="85">
        <f t="shared" si="0"/>
        <v>0</v>
      </c>
      <c r="H38" s="85">
        <f t="shared" si="1"/>
        <v>0</v>
      </c>
      <c r="I38" s="153">
        <f t="shared" si="2"/>
        <v>0</v>
      </c>
    </row>
    <row r="39" spans="1:9" ht="46">
      <c r="A39" s="80" t="s">
        <v>51</v>
      </c>
      <c r="B39" s="87" t="s">
        <v>104</v>
      </c>
      <c r="C39" s="83" t="s">
        <v>39</v>
      </c>
      <c r="D39" s="152">
        <v>1</v>
      </c>
      <c r="E39" s="152"/>
      <c r="F39" s="85"/>
      <c r="G39" s="85">
        <f t="shared" si="0"/>
        <v>0</v>
      </c>
      <c r="H39" s="85">
        <f t="shared" si="1"/>
        <v>0</v>
      </c>
      <c r="I39" s="153">
        <f t="shared" si="2"/>
        <v>0</v>
      </c>
    </row>
    <row r="40" spans="1:9" ht="34.5">
      <c r="A40" s="80"/>
      <c r="B40" s="87" t="s">
        <v>72</v>
      </c>
      <c r="C40" s="83" t="s">
        <v>39</v>
      </c>
      <c r="D40" s="152">
        <v>1</v>
      </c>
      <c r="E40" s="152"/>
      <c r="F40" s="81"/>
      <c r="G40" s="85"/>
      <c r="H40" s="85"/>
      <c r="I40" s="153">
        <f>E40+H40*D40</f>
        <v>0</v>
      </c>
    </row>
    <row r="41" spans="1:9">
      <c r="A41" s="81"/>
      <c r="B41" s="87" t="s">
        <v>27</v>
      </c>
      <c r="C41" s="83"/>
      <c r="D41" s="88">
        <v>0.03</v>
      </c>
      <c r="E41" s="81"/>
      <c r="F41" s="81"/>
      <c r="G41" s="85"/>
      <c r="H41" s="85">
        <f>SUM(H5:H38)</f>
        <v>0</v>
      </c>
      <c r="I41" s="86">
        <f>0.03*H41</f>
        <v>0</v>
      </c>
    </row>
    <row r="42" spans="1:9">
      <c r="A42" s="81"/>
      <c r="B42" s="82" t="s">
        <v>52</v>
      </c>
      <c r="C42" s="83"/>
      <c r="D42" s="84">
        <v>4.4999999999999998E-2</v>
      </c>
      <c r="E42" s="81"/>
      <c r="F42" s="81"/>
      <c r="G42" s="85"/>
      <c r="H42" s="85">
        <f>SUM(H5:H38)</f>
        <v>0</v>
      </c>
      <c r="I42" s="86">
        <f>0.045*H42</f>
        <v>0</v>
      </c>
    </row>
    <row r="43" spans="1:9">
      <c r="A43" s="81"/>
      <c r="B43" s="87" t="s">
        <v>53</v>
      </c>
      <c r="C43" s="83"/>
      <c r="D43" s="88">
        <v>0.03</v>
      </c>
      <c r="E43" s="81"/>
      <c r="F43" s="81"/>
      <c r="G43" s="85"/>
      <c r="H43" s="85">
        <f>SUM(G5:G38)</f>
        <v>0</v>
      </c>
      <c r="I43" s="86">
        <f>0.03*H43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B28" sqref="B28"/>
    </sheetView>
  </sheetViews>
  <sheetFormatPr defaultRowHeight="14.5"/>
  <cols>
    <col min="1" max="1" width="8.6328125" style="107" customWidth="1"/>
    <col min="2" max="2" width="71.453125" style="107" customWidth="1"/>
    <col min="3" max="3" width="8.6328125" style="107" customWidth="1"/>
    <col min="4" max="5" width="10.7265625" style="107" customWidth="1"/>
    <col min="6" max="6" width="10.7265625" style="138" customWidth="1"/>
    <col min="7" max="7" width="10.7265625" style="107" customWidth="1"/>
    <col min="8" max="8" width="11.1796875" style="107" bestFit="1" customWidth="1"/>
    <col min="9" max="9" width="15.1796875" style="107" customWidth="1"/>
    <col min="10" max="10" width="8.6328125" style="107" customWidth="1"/>
    <col min="11" max="11" width="8.90625" style="107" customWidth="1"/>
    <col min="12" max="12" width="9" style="107" customWidth="1"/>
    <col min="13" max="13" width="8.90625" style="107" customWidth="1"/>
    <col min="14" max="1022" width="8.6328125" style="107" customWidth="1"/>
  </cols>
  <sheetData>
    <row r="1" spans="1:12" ht="34.5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95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94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180</v>
      </c>
      <c r="C5" s="124" t="s">
        <v>19</v>
      </c>
      <c r="D5" s="26">
        <v>95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174</v>
      </c>
      <c r="C6" s="25" t="s">
        <v>19</v>
      </c>
      <c r="D6" s="26">
        <v>95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175</v>
      </c>
      <c r="C7" s="124" t="s">
        <v>26</v>
      </c>
      <c r="D7" s="125">
        <v>95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176</v>
      </c>
      <c r="C8" s="124" t="s">
        <v>26</v>
      </c>
      <c r="D8" s="125">
        <v>190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177</v>
      </c>
      <c r="C9" s="124" t="s">
        <v>26</v>
      </c>
      <c r="D9" s="125">
        <v>15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211</v>
      </c>
      <c r="C10" s="124" t="s">
        <v>26</v>
      </c>
      <c r="D10" s="125">
        <v>150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178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179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6"/>
  <sheetViews>
    <sheetView workbookViewId="0">
      <selection activeCell="F32" sqref="F32"/>
    </sheetView>
  </sheetViews>
  <sheetFormatPr defaultRowHeight="14.5"/>
  <cols>
    <col min="1" max="1" width="8.6328125" customWidth="1"/>
    <col min="2" max="2" width="49.7265625" bestFit="1" customWidth="1"/>
    <col min="3" max="3" width="8.6328125" customWidth="1"/>
    <col min="4" max="4" width="10.7265625" customWidth="1"/>
    <col min="5" max="6" width="11.90625" bestFit="1" customWidth="1"/>
    <col min="7" max="7" width="13.90625" bestFit="1" customWidth="1"/>
    <col min="8" max="8" width="12.453125" bestFit="1" customWidth="1"/>
    <col min="9" max="9" width="15.1796875" customWidth="1"/>
  </cols>
  <sheetData>
    <row r="1" spans="1:9" ht="23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I5+I23</f>
        <v>0</v>
      </c>
    </row>
    <row r="3" spans="1:9">
      <c r="A3" s="164"/>
      <c r="B3" s="164" t="s">
        <v>108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109</v>
      </c>
      <c r="C5" s="171"/>
      <c r="D5" s="172"/>
      <c r="E5" s="173"/>
      <c r="F5" s="173"/>
      <c r="G5" s="172"/>
      <c r="H5" s="174"/>
      <c r="I5" s="175">
        <f>SUM(I6:I21)</f>
        <v>0</v>
      </c>
    </row>
    <row r="6" spans="1:9" ht="24">
      <c r="A6" s="20" t="s">
        <v>51</v>
      </c>
      <c r="B6" s="157" t="s">
        <v>166</v>
      </c>
      <c r="C6" s="20" t="s">
        <v>26</v>
      </c>
      <c r="D6" s="176">
        <v>118</v>
      </c>
      <c r="E6" s="177"/>
      <c r="F6" s="177"/>
      <c r="G6" s="177">
        <f t="shared" ref="G6:G11" si="0">E6*D6</f>
        <v>0</v>
      </c>
      <c r="H6" s="177">
        <f t="shared" ref="H6:H11" si="1">F6*D6</f>
        <v>0</v>
      </c>
      <c r="I6" s="29">
        <f t="shared" ref="I6:I11" si="2">H6+G6</f>
        <v>0</v>
      </c>
    </row>
    <row r="7" spans="1:9">
      <c r="A7" s="20" t="s">
        <v>51</v>
      </c>
      <c r="B7" s="157" t="s">
        <v>167</v>
      </c>
      <c r="C7" s="20" t="s">
        <v>26</v>
      </c>
      <c r="D7" s="176">
        <v>4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>
      <c r="A8" s="20" t="s">
        <v>51</v>
      </c>
      <c r="B8" s="157" t="s">
        <v>168</v>
      </c>
      <c r="C8" s="20" t="s">
        <v>26</v>
      </c>
      <c r="D8" s="176">
        <v>18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202</v>
      </c>
      <c r="C9" s="20" t="s">
        <v>26</v>
      </c>
      <c r="D9" s="176">
        <v>3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 ht="24">
      <c r="A10" s="20" t="s">
        <v>51</v>
      </c>
      <c r="B10" s="157" t="s">
        <v>203</v>
      </c>
      <c r="C10" s="20" t="s">
        <v>39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</row>
    <row r="11" spans="1:9">
      <c r="A11" s="20" t="s">
        <v>51</v>
      </c>
      <c r="B11" s="157" t="s">
        <v>204</v>
      </c>
      <c r="C11" s="20" t="s">
        <v>26</v>
      </c>
      <c r="D11" s="176">
        <v>1</v>
      </c>
      <c r="E11" s="177"/>
      <c r="F11" s="177"/>
      <c r="G11" s="177">
        <f t="shared" si="0"/>
        <v>0</v>
      </c>
      <c r="H11" s="177">
        <f t="shared" si="1"/>
        <v>0</v>
      </c>
      <c r="I11" s="29">
        <f t="shared" si="2"/>
        <v>0</v>
      </c>
    </row>
    <row r="12" spans="1:9">
      <c r="A12" s="20"/>
      <c r="B12" s="157"/>
      <c r="C12" s="20"/>
      <c r="D12" s="176"/>
      <c r="E12" s="177"/>
      <c r="F12" s="177"/>
      <c r="G12" s="177"/>
      <c r="H12" s="177"/>
      <c r="I12" s="29"/>
    </row>
    <row r="13" spans="1:9">
      <c r="A13" s="20" t="s">
        <v>51</v>
      </c>
      <c r="B13" s="157" t="s">
        <v>212</v>
      </c>
      <c r="C13" s="20" t="s">
        <v>26</v>
      </c>
      <c r="D13" s="176">
        <v>118</v>
      </c>
      <c r="E13" s="177"/>
      <c r="F13" s="177"/>
      <c r="G13" s="177">
        <f t="shared" ref="G13:G15" si="3">E13*D13</f>
        <v>0</v>
      </c>
      <c r="H13" s="177">
        <f t="shared" ref="H13:H15" si="4">F13*D13</f>
        <v>0</v>
      </c>
      <c r="I13" s="29">
        <f t="shared" ref="I13:I15" si="5">H13+G13</f>
        <v>0</v>
      </c>
    </row>
    <row r="14" spans="1:9">
      <c r="A14" s="20" t="s">
        <v>51</v>
      </c>
      <c r="B14" s="157" t="s">
        <v>110</v>
      </c>
      <c r="C14" s="20" t="s">
        <v>39</v>
      </c>
      <c r="D14" s="176">
        <v>1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</row>
    <row r="15" spans="1:9">
      <c r="A15" s="20" t="s">
        <v>51</v>
      </c>
      <c r="B15" s="157" t="s">
        <v>169</v>
      </c>
      <c r="C15" s="20" t="s">
        <v>26</v>
      </c>
      <c r="D15" s="176">
        <v>59</v>
      </c>
      <c r="E15" s="177"/>
      <c r="F15" s="177"/>
      <c r="G15" s="177">
        <f t="shared" si="3"/>
        <v>0</v>
      </c>
      <c r="H15" s="177">
        <f t="shared" si="4"/>
        <v>0</v>
      </c>
      <c r="I15" s="29">
        <f t="shared" si="5"/>
        <v>0</v>
      </c>
    </row>
    <row r="16" spans="1:9">
      <c r="A16" s="20"/>
      <c r="B16" s="157"/>
      <c r="C16" s="20"/>
      <c r="D16" s="176"/>
      <c r="E16" s="177"/>
      <c r="F16" s="177"/>
      <c r="G16" s="177"/>
      <c r="H16" s="177"/>
      <c r="I16" s="29"/>
    </row>
    <row r="17" spans="1:9">
      <c r="A17" s="20" t="s">
        <v>51</v>
      </c>
      <c r="B17" s="157" t="s">
        <v>117</v>
      </c>
      <c r="C17" s="20" t="s">
        <v>26</v>
      </c>
      <c r="D17" s="176">
        <f>D6+D15</f>
        <v>177</v>
      </c>
      <c r="E17" s="177"/>
      <c r="F17" s="177"/>
      <c r="G17" s="177">
        <f t="shared" ref="G17:G21" si="6">E17*D17</f>
        <v>0</v>
      </c>
      <c r="H17" s="177">
        <f t="shared" ref="H17:H21" si="7">F17*D17</f>
        <v>0</v>
      </c>
      <c r="I17" s="29">
        <f t="shared" ref="I17:I21" si="8">H17+G17</f>
        <v>0</v>
      </c>
    </row>
    <row r="18" spans="1:9">
      <c r="A18" s="20" t="s">
        <v>51</v>
      </c>
      <c r="B18" s="157" t="s">
        <v>170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>
      <c r="A19" s="20" t="s">
        <v>51</v>
      </c>
      <c r="B19" s="157" t="s">
        <v>171</v>
      </c>
      <c r="C19" s="20" t="s">
        <v>39</v>
      </c>
      <c r="D19" s="176">
        <v>4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 t="s">
        <v>51</v>
      </c>
      <c r="B20" s="157" t="s">
        <v>172</v>
      </c>
      <c r="C20" s="20" t="s">
        <v>26</v>
      </c>
      <c r="D20" s="176">
        <v>1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</row>
    <row r="21" spans="1:9" ht="24">
      <c r="A21" s="20" t="s">
        <v>51</v>
      </c>
      <c r="B21" s="157" t="s">
        <v>182</v>
      </c>
      <c r="C21" s="20" t="s">
        <v>26</v>
      </c>
      <c r="D21" s="176">
        <v>260</v>
      </c>
      <c r="E21" s="177"/>
      <c r="F21" s="177"/>
      <c r="G21" s="177">
        <f t="shared" si="6"/>
        <v>0</v>
      </c>
      <c r="H21" s="177">
        <f t="shared" si="7"/>
        <v>0</v>
      </c>
      <c r="I21" s="29">
        <f t="shared" si="8"/>
        <v>0</v>
      </c>
    </row>
    <row r="22" spans="1:9">
      <c r="A22" s="20"/>
      <c r="B22" s="157"/>
      <c r="C22" s="20"/>
      <c r="D22" s="176"/>
      <c r="E22" s="177"/>
      <c r="F22" s="177"/>
      <c r="G22" s="177"/>
      <c r="H22" s="177"/>
      <c r="I22" s="29"/>
    </row>
    <row r="23" spans="1:9">
      <c r="A23" s="169" t="s">
        <v>51</v>
      </c>
      <c r="B23" s="170" t="s">
        <v>111</v>
      </c>
      <c r="C23" s="171"/>
      <c r="D23" s="172"/>
      <c r="E23" s="173"/>
      <c r="F23" s="173"/>
      <c r="G23" s="172"/>
      <c r="H23" s="174"/>
      <c r="I23" s="175">
        <f>SUM(I24:I36)</f>
        <v>0</v>
      </c>
    </row>
    <row r="24" spans="1:9">
      <c r="A24" s="20" t="s">
        <v>51</v>
      </c>
      <c r="B24" s="185" t="s">
        <v>80</v>
      </c>
      <c r="C24" s="20" t="s">
        <v>19</v>
      </c>
      <c r="D24" s="176">
        <v>30</v>
      </c>
      <c r="E24" s="177"/>
      <c r="F24" s="177"/>
      <c r="G24" s="177">
        <f t="shared" ref="G24" si="9">E24*D24</f>
        <v>0</v>
      </c>
      <c r="H24" s="177">
        <f>F24*D24</f>
        <v>0</v>
      </c>
      <c r="I24" s="29">
        <f t="shared" ref="I24" si="10">H24+G24</f>
        <v>0</v>
      </c>
    </row>
    <row r="25" spans="1:9">
      <c r="A25" s="20" t="s">
        <v>51</v>
      </c>
      <c r="B25" s="185" t="s">
        <v>112</v>
      </c>
      <c r="C25" s="20" t="s">
        <v>19</v>
      </c>
      <c r="D25" s="176">
        <v>100</v>
      </c>
      <c r="E25" s="177"/>
      <c r="F25" s="177"/>
      <c r="G25" s="177">
        <f t="shared" ref="G25:G31" si="11">E25*D25</f>
        <v>0</v>
      </c>
      <c r="H25" s="177">
        <f t="shared" ref="H25:H31" si="12">F25*D25</f>
        <v>0</v>
      </c>
      <c r="I25" s="29">
        <f t="shared" ref="I25:I31" si="13">H25+G25</f>
        <v>0</v>
      </c>
    </row>
    <row r="26" spans="1:9">
      <c r="A26" s="20" t="s">
        <v>51</v>
      </c>
      <c r="B26" s="185" t="s">
        <v>113</v>
      </c>
      <c r="C26" s="20" t="s">
        <v>19</v>
      </c>
      <c r="D26" s="176">
        <v>30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114</v>
      </c>
      <c r="C27" s="20" t="s">
        <v>19</v>
      </c>
      <c r="D27" s="176">
        <v>1680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0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115</v>
      </c>
      <c r="C29" s="20" t="s">
        <v>19</v>
      </c>
      <c r="D29" s="176">
        <v>10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51</v>
      </c>
      <c r="B30" s="185" t="s">
        <v>116</v>
      </c>
      <c r="C30" s="20" t="s">
        <v>19</v>
      </c>
      <c r="D30" s="176">
        <v>20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</row>
    <row r="31" spans="1:9">
      <c r="A31" s="20" t="s">
        <v>51</v>
      </c>
      <c r="B31" s="185" t="s">
        <v>173</v>
      </c>
      <c r="C31" s="20" t="s">
        <v>19</v>
      </c>
      <c r="D31" s="176">
        <v>5</v>
      </c>
      <c r="E31" s="177"/>
      <c r="F31" s="177"/>
      <c r="G31" s="177">
        <f t="shared" si="11"/>
        <v>0</v>
      </c>
      <c r="H31" s="177">
        <f t="shared" si="12"/>
        <v>0</v>
      </c>
      <c r="I31" s="29">
        <f t="shared" si="13"/>
        <v>0</v>
      </c>
    </row>
    <row r="32" spans="1:9">
      <c r="A32" s="20" t="s">
        <v>32</v>
      </c>
      <c r="B32" s="185" t="s">
        <v>76</v>
      </c>
      <c r="C32" s="20" t="s">
        <v>39</v>
      </c>
      <c r="D32" s="176">
        <v>1</v>
      </c>
      <c r="E32" s="177"/>
      <c r="F32" s="177"/>
      <c r="G32" s="177"/>
      <c r="H32" s="177">
        <f t="shared" ref="H32" si="14">F32*D32</f>
        <v>0</v>
      </c>
      <c r="I32" s="29">
        <f t="shared" ref="I32" si="15">H32+G32</f>
        <v>0</v>
      </c>
    </row>
    <row r="33" spans="1:9">
      <c r="A33" s="20" t="s">
        <v>32</v>
      </c>
      <c r="B33" s="185" t="s">
        <v>27</v>
      </c>
      <c r="C33" s="20"/>
      <c r="D33" s="176">
        <v>0.03</v>
      </c>
      <c r="E33" s="177"/>
      <c r="F33" s="177">
        <f>0.03*SUM(H6:H14)</f>
        <v>0</v>
      </c>
      <c r="G33" s="177"/>
      <c r="H33" s="177">
        <f t="shared" ref="H33:H34" si="16">F33</f>
        <v>0</v>
      </c>
      <c r="I33" s="29">
        <f>H33+G33</f>
        <v>0</v>
      </c>
    </row>
    <row r="34" spans="1:9">
      <c r="A34" s="20" t="s">
        <v>32</v>
      </c>
      <c r="B34" s="130" t="s">
        <v>29</v>
      </c>
      <c r="C34" s="116"/>
      <c r="D34" s="187">
        <v>4.4999999999999998E-2</v>
      </c>
      <c r="E34" s="135"/>
      <c r="F34" s="135">
        <f>0.045*SUM(G6:G14)</f>
        <v>0</v>
      </c>
      <c r="G34" s="131"/>
      <c r="H34" s="132">
        <f t="shared" si="16"/>
        <v>0</v>
      </c>
      <c r="I34" s="127">
        <f>H34+G34</f>
        <v>0</v>
      </c>
    </row>
    <row r="35" spans="1:9">
      <c r="A35" s="20" t="s">
        <v>32</v>
      </c>
      <c r="B35" s="130" t="s">
        <v>30</v>
      </c>
      <c r="C35" s="116"/>
      <c r="D35" s="187">
        <v>0.03</v>
      </c>
      <c r="E35" s="135"/>
      <c r="F35" s="135">
        <f>SUM(G6:G14)*0.03</f>
        <v>0</v>
      </c>
      <c r="G35" s="135"/>
      <c r="H35" s="132">
        <f>F35</f>
        <v>0</v>
      </c>
      <c r="I35" s="127">
        <f>H35+G35</f>
        <v>0</v>
      </c>
    </row>
    <row r="36" spans="1:9">
      <c r="A36" s="20" t="s">
        <v>17</v>
      </c>
      <c r="B36" s="157" t="s">
        <v>77</v>
      </c>
      <c r="C36" s="20"/>
      <c r="D36" s="186" t="s">
        <v>106</v>
      </c>
      <c r="E36" s="177"/>
      <c r="F36" s="177">
        <f>(SUM(G24:G31))</f>
        <v>0</v>
      </c>
      <c r="G36" s="177"/>
      <c r="H36" s="177">
        <f t="shared" ref="H36" si="17">F36*D36</f>
        <v>0</v>
      </c>
      <c r="I36" s="29">
        <f t="shared" ref="I36" si="18">H36+G36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57"/>
  <sheetViews>
    <sheetView workbookViewId="0">
      <selection activeCell="I30" sqref="I30"/>
    </sheetView>
  </sheetViews>
  <sheetFormatPr defaultRowHeight="14.5"/>
  <cols>
    <col min="1" max="1" width="49.7265625" bestFit="1" customWidth="1"/>
    <col min="2" max="2" width="8.6328125" customWidth="1"/>
    <col min="3" max="3" width="10.7265625" customWidth="1"/>
    <col min="4" max="4" width="11.90625" bestFit="1" customWidth="1"/>
    <col min="5" max="5" width="15.1796875" customWidth="1"/>
  </cols>
  <sheetData>
    <row r="1" spans="1:5">
      <c r="A1" s="104" t="s">
        <v>10</v>
      </c>
      <c r="B1" s="104" t="s">
        <v>11</v>
      </c>
      <c r="C1" s="104" t="s">
        <v>12</v>
      </c>
      <c r="D1" s="105"/>
      <c r="E1" s="106" t="s">
        <v>14</v>
      </c>
    </row>
    <row r="2" spans="1:5">
      <c r="A2" s="108" t="s">
        <v>15</v>
      </c>
      <c r="B2" s="109"/>
      <c r="C2" s="161"/>
      <c r="D2" s="161"/>
      <c r="E2" s="111">
        <f>E5+E8+E11+E14+E17+E20+E23+E26+E32+E40+E52</f>
        <v>0</v>
      </c>
    </row>
    <row r="3" spans="1:5">
      <c r="A3" s="164" t="s">
        <v>183</v>
      </c>
      <c r="B3" s="17"/>
      <c r="C3" s="16"/>
      <c r="D3" s="165"/>
      <c r="E3" s="19"/>
    </row>
    <row r="4" spans="1:5" ht="13" customHeight="1">
      <c r="A4" s="36"/>
      <c r="B4" s="36"/>
      <c r="C4" s="167"/>
      <c r="D4" s="167"/>
      <c r="E4" s="36"/>
    </row>
    <row r="5" spans="1:5">
      <c r="A5" s="170" t="s">
        <v>213</v>
      </c>
      <c r="B5" s="171"/>
      <c r="C5" s="172"/>
      <c r="D5" s="173"/>
      <c r="E5" s="175">
        <f>SUMIF(AC6:AC6,"&lt;&gt;NOR",E6:E6)</f>
        <v>0</v>
      </c>
    </row>
    <row r="6" spans="1:5" ht="23">
      <c r="A6" s="185" t="s">
        <v>214</v>
      </c>
      <c r="B6" s="20" t="s">
        <v>215</v>
      </c>
      <c r="C6" s="176">
        <v>4.3029999999999999</v>
      </c>
      <c r="D6" s="177"/>
      <c r="E6" s="29">
        <f>D6*C6</f>
        <v>0</v>
      </c>
    </row>
    <row r="7" spans="1:5">
      <c r="A7" s="185"/>
      <c r="B7" s="20"/>
      <c r="C7" s="176"/>
      <c r="D7" s="177"/>
      <c r="E7" s="29"/>
    </row>
    <row r="8" spans="1:5">
      <c r="A8" s="170" t="s">
        <v>216</v>
      </c>
      <c r="B8" s="171"/>
      <c r="C8" s="172"/>
      <c r="D8" s="173"/>
      <c r="E8" s="175">
        <f>SUMIF(AC9:AC9,"&lt;&gt;NOR",E9:E9)</f>
        <v>0</v>
      </c>
    </row>
    <row r="9" spans="1:5" ht="23">
      <c r="A9" s="185" t="s">
        <v>217</v>
      </c>
      <c r="B9" s="20" t="s">
        <v>200</v>
      </c>
      <c r="C9" s="176">
        <v>27.06</v>
      </c>
      <c r="D9" s="177"/>
      <c r="E9" s="29">
        <f>D9*C9</f>
        <v>0</v>
      </c>
    </row>
    <row r="10" spans="1:5">
      <c r="A10" s="185"/>
      <c r="B10" s="20"/>
      <c r="C10" s="176"/>
      <c r="D10" s="177"/>
      <c r="E10" s="29"/>
    </row>
    <row r="11" spans="1:5" ht="13.5" customHeight="1">
      <c r="A11" s="170" t="s">
        <v>218</v>
      </c>
      <c r="B11" s="171"/>
      <c r="C11" s="172"/>
      <c r="D11" s="173"/>
      <c r="E11" s="175">
        <f>SUMIF(AC12:AC12,"&lt;&gt;NOR",E12:E12)</f>
        <v>0</v>
      </c>
    </row>
    <row r="12" spans="1:5" ht="23">
      <c r="A12" s="185" t="s">
        <v>219</v>
      </c>
      <c r="B12" s="20" t="s">
        <v>200</v>
      </c>
      <c r="C12" s="176">
        <v>27.66</v>
      </c>
      <c r="D12" s="177"/>
      <c r="E12" s="29">
        <f>D12*C12</f>
        <v>0</v>
      </c>
    </row>
    <row r="13" spans="1:5">
      <c r="A13" s="185"/>
      <c r="B13" s="20"/>
      <c r="C13" s="176"/>
      <c r="D13" s="177"/>
      <c r="E13" s="29"/>
    </row>
    <row r="14" spans="1:5" ht="13.5" customHeight="1">
      <c r="A14" s="170" t="s">
        <v>220</v>
      </c>
      <c r="B14" s="171"/>
      <c r="C14" s="172"/>
      <c r="D14" s="173"/>
      <c r="E14" s="175">
        <f>SUMIF(AC15:AC15,"&lt;&gt;NOR",E15:E15)</f>
        <v>0</v>
      </c>
    </row>
    <row r="15" spans="1:5">
      <c r="A15" s="185" t="s">
        <v>221</v>
      </c>
      <c r="B15" s="20" t="s">
        <v>188</v>
      </c>
      <c r="C15" s="176">
        <v>1</v>
      </c>
      <c r="D15" s="177"/>
      <c r="E15" s="29">
        <f>D15*C15</f>
        <v>0</v>
      </c>
    </row>
    <row r="16" spans="1:5">
      <c r="A16" s="185"/>
      <c r="B16" s="20"/>
      <c r="C16" s="176"/>
      <c r="D16" s="177"/>
      <c r="E16" s="29"/>
    </row>
    <row r="17" spans="1:5" ht="13.5" customHeight="1">
      <c r="A17" s="170" t="s">
        <v>222</v>
      </c>
      <c r="B17" s="171"/>
      <c r="C17" s="172"/>
      <c r="D17" s="173"/>
      <c r="E17" s="175">
        <f>SUMIF(AC18:AC18,"&lt;&gt;NOR",E18:E18)</f>
        <v>0</v>
      </c>
    </row>
    <row r="18" spans="1:5">
      <c r="A18" s="185" t="s">
        <v>223</v>
      </c>
      <c r="B18" s="20" t="s">
        <v>200</v>
      </c>
      <c r="C18" s="176">
        <v>3.15</v>
      </c>
      <c r="D18" s="177"/>
      <c r="E18" s="29">
        <f>D18*C18</f>
        <v>0</v>
      </c>
    </row>
    <row r="19" spans="1:5">
      <c r="A19" s="185"/>
      <c r="B19" s="20"/>
      <c r="C19" s="176"/>
      <c r="D19" s="177"/>
      <c r="E19" s="29"/>
    </row>
    <row r="20" spans="1:5" ht="13.5" customHeight="1">
      <c r="A20" s="170" t="s">
        <v>184</v>
      </c>
      <c r="B20" s="171"/>
      <c r="C20" s="172"/>
      <c r="D20" s="173"/>
      <c r="E20" s="175">
        <f>SUMIF(AC21:AC21,"&lt;&gt;NOR",E21:E21)</f>
        <v>0</v>
      </c>
    </row>
    <row r="21" spans="1:5" ht="23">
      <c r="A21" s="185" t="s">
        <v>189</v>
      </c>
      <c r="B21" s="20" t="s">
        <v>35</v>
      </c>
      <c r="C21" s="176">
        <v>3</v>
      </c>
      <c r="D21" s="177"/>
      <c r="E21" s="29">
        <f>D21*C21</f>
        <v>0</v>
      </c>
    </row>
    <row r="22" spans="1:5">
      <c r="A22" s="185"/>
      <c r="B22" s="20"/>
      <c r="C22" s="176"/>
      <c r="D22" s="177"/>
      <c r="E22" s="29"/>
    </row>
    <row r="23" spans="1:5" ht="13.5" customHeight="1">
      <c r="A23" s="170" t="s">
        <v>224</v>
      </c>
      <c r="B23" s="171"/>
      <c r="C23" s="172"/>
      <c r="D23" s="173"/>
      <c r="E23" s="175">
        <f>SUMIF(AC24:AC24,"&lt;&gt;NOR",E24:E24)</f>
        <v>0</v>
      </c>
    </row>
    <row r="24" spans="1:5">
      <c r="A24" s="185" t="s">
        <v>225</v>
      </c>
      <c r="B24" s="20" t="s">
        <v>35</v>
      </c>
      <c r="C24" s="176">
        <v>16.589359999999999</v>
      </c>
      <c r="D24" s="177"/>
      <c r="E24" s="29">
        <f>D24*C24</f>
        <v>0</v>
      </c>
    </row>
    <row r="25" spans="1:5">
      <c r="A25" s="185"/>
      <c r="B25" s="20"/>
      <c r="C25" s="176"/>
      <c r="D25" s="177"/>
      <c r="E25" s="29"/>
    </row>
    <row r="26" spans="1:5" ht="13.5" customHeight="1">
      <c r="A26" s="170" t="s">
        <v>226</v>
      </c>
      <c r="B26" s="171"/>
      <c r="C26" s="172"/>
      <c r="D26" s="173"/>
      <c r="E26" s="175">
        <f>SUMIF(AC27:AC30,"&lt;&gt;NOR",E27:E30)</f>
        <v>0</v>
      </c>
    </row>
    <row r="27" spans="1:5">
      <c r="A27" s="185" t="s">
        <v>227</v>
      </c>
      <c r="B27" s="20" t="s">
        <v>35</v>
      </c>
      <c r="C27" s="176">
        <v>4.9020000000000001E-2</v>
      </c>
      <c r="D27" s="177"/>
      <c r="E27" s="29">
        <f>C27*D27</f>
        <v>0</v>
      </c>
    </row>
    <row r="28" spans="1:5">
      <c r="A28" s="185" t="s">
        <v>228</v>
      </c>
      <c r="B28" s="20" t="s">
        <v>188</v>
      </c>
      <c r="C28" s="176">
        <v>1</v>
      </c>
      <c r="D28" s="177"/>
      <c r="E28" s="29">
        <f t="shared" ref="E28:E30" si="0">C28*D28</f>
        <v>0</v>
      </c>
    </row>
    <row r="29" spans="1:5">
      <c r="A29" s="185" t="s">
        <v>229</v>
      </c>
      <c r="B29" s="20" t="s">
        <v>188</v>
      </c>
      <c r="C29" s="176">
        <v>1</v>
      </c>
      <c r="D29" s="177"/>
      <c r="E29" s="29">
        <f t="shared" si="0"/>
        <v>0</v>
      </c>
    </row>
    <row r="30" spans="1:5">
      <c r="A30" s="185" t="s">
        <v>230</v>
      </c>
      <c r="B30" s="20" t="s">
        <v>188</v>
      </c>
      <c r="C30" s="176">
        <v>1</v>
      </c>
      <c r="D30" s="177"/>
      <c r="E30" s="29">
        <f t="shared" si="0"/>
        <v>0</v>
      </c>
    </row>
    <row r="31" spans="1:5">
      <c r="A31" s="185"/>
      <c r="B31" s="20"/>
      <c r="C31" s="176"/>
      <c r="D31" s="177"/>
      <c r="E31" s="29"/>
    </row>
    <row r="32" spans="1:5" ht="13.5" customHeight="1">
      <c r="A32" s="170" t="s">
        <v>231</v>
      </c>
      <c r="B32" s="171"/>
      <c r="C32" s="172"/>
      <c r="D32" s="173"/>
      <c r="E32" s="175">
        <f>SUMIF(AC33:AC38,"&lt;&gt;NOR",E33:E38)</f>
        <v>0</v>
      </c>
    </row>
    <row r="33" spans="1:5">
      <c r="A33" s="185" t="s">
        <v>185</v>
      </c>
      <c r="B33" s="20" t="s">
        <v>187</v>
      </c>
      <c r="C33" s="176">
        <v>26370</v>
      </c>
      <c r="D33" s="177"/>
      <c r="E33" s="29">
        <f t="shared" ref="E33:E37" si="1">D33*C33</f>
        <v>0</v>
      </c>
    </row>
    <row r="34" spans="1:5">
      <c r="A34" s="185" t="s">
        <v>232</v>
      </c>
      <c r="B34" s="20" t="s">
        <v>35</v>
      </c>
      <c r="C34" s="176">
        <v>8.4730000000000008</v>
      </c>
      <c r="D34" s="177"/>
      <c r="E34" s="29">
        <f t="shared" si="1"/>
        <v>0</v>
      </c>
    </row>
    <row r="35" spans="1:5">
      <c r="A35" s="185" t="s">
        <v>233</v>
      </c>
      <c r="B35" s="20" t="s">
        <v>35</v>
      </c>
      <c r="C35" s="176">
        <v>13.648999999999999</v>
      </c>
      <c r="D35" s="177"/>
      <c r="E35" s="29">
        <f>D35*C35</f>
        <v>0</v>
      </c>
    </row>
    <row r="36" spans="1:5">
      <c r="A36" s="185" t="s">
        <v>234</v>
      </c>
      <c r="B36" s="20" t="s">
        <v>35</v>
      </c>
      <c r="C36" s="176">
        <v>4.4619999999999997</v>
      </c>
      <c r="D36" s="177"/>
      <c r="E36" s="29">
        <f t="shared" si="1"/>
        <v>0</v>
      </c>
    </row>
    <row r="37" spans="1:5">
      <c r="A37" s="185" t="s">
        <v>235</v>
      </c>
      <c r="B37" s="20" t="s">
        <v>19</v>
      </c>
      <c r="C37" s="176">
        <v>12</v>
      </c>
      <c r="D37" s="177"/>
      <c r="E37" s="29">
        <f t="shared" si="1"/>
        <v>0</v>
      </c>
    </row>
    <row r="38" spans="1:5">
      <c r="A38" s="185" t="s">
        <v>186</v>
      </c>
      <c r="B38" s="20" t="s">
        <v>35</v>
      </c>
      <c r="C38" s="176">
        <v>26.477460000000001</v>
      </c>
      <c r="D38" s="177"/>
      <c r="E38" s="29">
        <f>D38*C38</f>
        <v>0</v>
      </c>
    </row>
    <row r="39" spans="1:5">
      <c r="A39" s="157"/>
      <c r="B39" s="20"/>
      <c r="C39" s="176"/>
      <c r="D39" s="177"/>
      <c r="E39" s="29"/>
    </row>
    <row r="40" spans="1:5">
      <c r="A40" s="170" t="s">
        <v>201</v>
      </c>
      <c r="B40" s="171"/>
      <c r="C40" s="172"/>
      <c r="D40" s="173"/>
      <c r="E40" s="175">
        <f>SUM(E41:E50)</f>
        <v>0</v>
      </c>
    </row>
    <row r="41" spans="1:5">
      <c r="A41" s="185" t="s">
        <v>190</v>
      </c>
      <c r="B41" s="20" t="s">
        <v>163</v>
      </c>
      <c r="C41" s="176">
        <v>1</v>
      </c>
      <c r="D41" s="177"/>
      <c r="E41" s="29">
        <f>D41*C41</f>
        <v>0</v>
      </c>
    </row>
    <row r="42" spans="1:5">
      <c r="A42" s="185" t="s">
        <v>191</v>
      </c>
      <c r="B42" s="20" t="s">
        <v>163</v>
      </c>
      <c r="C42" s="176">
        <v>1</v>
      </c>
      <c r="D42" s="177"/>
      <c r="E42" s="29">
        <f t="shared" ref="E42:E50" si="2">D42*C42</f>
        <v>0</v>
      </c>
    </row>
    <row r="43" spans="1:5">
      <c r="A43" s="185" t="s">
        <v>192</v>
      </c>
      <c r="B43" s="20" t="s">
        <v>163</v>
      </c>
      <c r="C43" s="176">
        <v>1</v>
      </c>
      <c r="D43" s="177"/>
      <c r="E43" s="29">
        <f t="shared" si="2"/>
        <v>0</v>
      </c>
    </row>
    <row r="44" spans="1:5">
      <c r="A44" s="185" t="s">
        <v>193</v>
      </c>
      <c r="B44" s="20" t="s">
        <v>163</v>
      </c>
      <c r="C44" s="176">
        <v>1</v>
      </c>
      <c r="D44" s="177"/>
      <c r="E44" s="29">
        <f t="shared" si="2"/>
        <v>0</v>
      </c>
    </row>
    <row r="45" spans="1:5">
      <c r="A45" s="185" t="s">
        <v>194</v>
      </c>
      <c r="B45" s="20" t="s">
        <v>163</v>
      </c>
      <c r="C45" s="176">
        <v>1</v>
      </c>
      <c r="D45" s="177"/>
      <c r="E45" s="29">
        <f t="shared" si="2"/>
        <v>0</v>
      </c>
    </row>
    <row r="46" spans="1:5">
      <c r="A46" s="185" t="s">
        <v>195</v>
      </c>
      <c r="B46" s="20" t="s">
        <v>163</v>
      </c>
      <c r="C46" s="176">
        <v>1</v>
      </c>
      <c r="D46" s="177"/>
      <c r="E46" s="29">
        <f t="shared" si="2"/>
        <v>0</v>
      </c>
    </row>
    <row r="47" spans="1:5">
      <c r="A47" s="185" t="s">
        <v>196</v>
      </c>
      <c r="B47" s="20" t="s">
        <v>163</v>
      </c>
      <c r="C47" s="176">
        <v>1</v>
      </c>
      <c r="D47" s="177"/>
      <c r="E47" s="29">
        <f t="shared" si="2"/>
        <v>0</v>
      </c>
    </row>
    <row r="48" spans="1:5">
      <c r="A48" s="185" t="s">
        <v>197</v>
      </c>
      <c r="B48" s="20" t="s">
        <v>163</v>
      </c>
      <c r="C48" s="176">
        <v>1</v>
      </c>
      <c r="D48" s="177"/>
      <c r="E48" s="29">
        <f t="shared" si="2"/>
        <v>0</v>
      </c>
    </row>
    <row r="49" spans="1:5">
      <c r="A49" s="185" t="s">
        <v>198</v>
      </c>
      <c r="B49" s="20" t="s">
        <v>163</v>
      </c>
      <c r="C49" s="176">
        <v>2</v>
      </c>
      <c r="D49" s="177"/>
      <c r="E49" s="29">
        <f t="shared" si="2"/>
        <v>0</v>
      </c>
    </row>
    <row r="50" spans="1:5">
      <c r="A50" s="185" t="s">
        <v>199</v>
      </c>
      <c r="B50" s="20" t="s">
        <v>39</v>
      </c>
      <c r="C50" s="176">
        <v>1</v>
      </c>
      <c r="D50" s="177"/>
      <c r="E50" s="29">
        <f t="shared" si="2"/>
        <v>0</v>
      </c>
    </row>
    <row r="52" spans="1:5" ht="23">
      <c r="A52" s="170" t="s">
        <v>242</v>
      </c>
      <c r="B52" s="171"/>
      <c r="C52" s="172"/>
      <c r="D52" s="173"/>
      <c r="E52" s="175">
        <f>SUM(E53:E63)</f>
        <v>0</v>
      </c>
    </row>
    <row r="53" spans="1:5" ht="23">
      <c r="A53" s="185" t="s">
        <v>237</v>
      </c>
      <c r="B53" s="20" t="s">
        <v>200</v>
      </c>
      <c r="C53" s="176">
        <v>599</v>
      </c>
      <c r="D53" s="177"/>
      <c r="E53" s="29">
        <f>D53*C53</f>
        <v>0</v>
      </c>
    </row>
    <row r="54" spans="1:5">
      <c r="A54" s="185" t="s">
        <v>238</v>
      </c>
      <c r="B54" s="20" t="s">
        <v>200</v>
      </c>
      <c r="C54" s="176">
        <v>599</v>
      </c>
      <c r="D54" s="177"/>
      <c r="E54" s="29">
        <f t="shared" ref="E54:E57" si="3">D54*C54</f>
        <v>0</v>
      </c>
    </row>
    <row r="55" spans="1:5">
      <c r="A55" s="185" t="s">
        <v>239</v>
      </c>
      <c r="B55" s="20" t="s">
        <v>200</v>
      </c>
      <c r="C55" s="176">
        <v>599</v>
      </c>
      <c r="D55" s="177"/>
      <c r="E55" s="29">
        <f t="shared" si="3"/>
        <v>0</v>
      </c>
    </row>
    <row r="56" spans="1:5">
      <c r="A56" s="185" t="s">
        <v>240</v>
      </c>
      <c r="B56" s="20" t="s">
        <v>200</v>
      </c>
      <c r="C56" s="176">
        <v>599</v>
      </c>
      <c r="D56" s="177"/>
      <c r="E56" s="29">
        <f t="shared" si="3"/>
        <v>0</v>
      </c>
    </row>
    <row r="57" spans="1:5">
      <c r="A57" s="185" t="s">
        <v>241</v>
      </c>
      <c r="B57" s="20" t="s">
        <v>200</v>
      </c>
      <c r="C57" s="176">
        <v>599</v>
      </c>
      <c r="D57" s="177"/>
      <c r="E57" s="29">
        <f t="shared" si="3"/>
        <v>0</v>
      </c>
    </row>
  </sheetData>
  <phoneticPr fontId="3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4"/>
  <sheetViews>
    <sheetView view="pageBreakPreview" zoomScale="115" zoomScaleNormal="115" zoomScaleSheetLayoutView="115" workbookViewId="0">
      <selection activeCell="F41" sqref="F41"/>
    </sheetView>
  </sheetViews>
  <sheetFormatPr defaultRowHeight="14.5"/>
  <cols>
    <col min="1" max="1" width="4.90625" customWidth="1"/>
    <col min="2" max="2" width="52.36328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30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3</v>
      </c>
      <c r="E6" s="69"/>
      <c r="F6" s="61">
        <f t="shared" ref="F6:F34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3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50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163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163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163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163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164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163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120</v>
      </c>
      <c r="C26" s="64" t="s">
        <v>163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121</v>
      </c>
      <c r="C27" s="192" t="s">
        <v>163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122</v>
      </c>
      <c r="C28" s="192" t="s">
        <v>163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128</v>
      </c>
      <c r="C29" s="192" t="s">
        <v>163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163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165</v>
      </c>
      <c r="C31" s="192" t="s">
        <v>163</v>
      </c>
      <c r="D31" s="193">
        <v>1</v>
      </c>
      <c r="E31" s="194"/>
      <c r="F31" s="61">
        <f t="shared" si="0"/>
        <v>0</v>
      </c>
    </row>
    <row r="32" spans="1:6">
      <c r="A32" s="190" t="s">
        <v>127</v>
      </c>
      <c r="B32" s="191" t="s">
        <v>118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0" t="s">
        <v>32</v>
      </c>
      <c r="B33" s="191" t="s">
        <v>181</v>
      </c>
      <c r="C33" s="192" t="s">
        <v>163</v>
      </c>
      <c r="D33" s="193">
        <v>1</v>
      </c>
      <c r="E33" s="194"/>
      <c r="F33" s="61">
        <f t="shared" si="0"/>
        <v>0</v>
      </c>
    </row>
    <row r="34" spans="1:6">
      <c r="A34" s="190" t="s">
        <v>32</v>
      </c>
      <c r="B34" s="191" t="s">
        <v>236</v>
      </c>
      <c r="C34" s="192" t="s">
        <v>163</v>
      </c>
      <c r="D34" s="193">
        <v>1</v>
      </c>
      <c r="E34" s="194"/>
      <c r="F34" s="61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1-4</vt:lpstr>
      <vt:lpstr>Rozvaděč RDC 1.1 - 4.1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dcterms:created xsi:type="dcterms:W3CDTF">2022-04-14T06:36:08Z</dcterms:created>
  <dcterms:modified xsi:type="dcterms:W3CDTF">2024-03-21T09:31:40Z</dcterms:modified>
</cp:coreProperties>
</file>