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38620" windowHeight="21220" activeTab="0"/>
  </bookViews>
  <sheets>
    <sheet name="Rekapitulace" sheetId="7" r:id="rId1"/>
    <sheet name="Přívod" sheetId="3" r:id="rId2"/>
    <sheet name="Rozvaděč RDC 1-6" sheetId="9" r:id="rId3"/>
    <sheet name="Rozvaděč RDC 1.1 - 6.1" sheetId="14" r:id="rId4"/>
    <sheet name="Rozvaděč R-FVE-AC" sheetId="8" r:id="rId5"/>
    <sheet name="Trasy vedení" sheetId="5" r:id="rId6"/>
    <sheet name="FVE Položky" sheetId="13" r:id="rId7"/>
    <sheet name="Stavba a konstrukce" sheetId="15" r:id="rId8"/>
    <sheet name="Ostatní položky" sheetId="4" r:id="rId9"/>
  </sheets>
  <definedNames>
    <definedName name="_xlnm.Print_Area" localSheetId="1">'Přívod'!$A$1:$F$21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<sst xmlns="http://schemas.openxmlformats.org/spreadsheetml/2006/main" count="626" uniqueCount="232">
  <si>
    <t>CYKY-J 3x2,5</t>
  </si>
  <si>
    <t>Instalační kloubová plošina s prac. výškou 12m</t>
  </si>
  <si>
    <t>Protipožární přepážky a ucpávky komplet</t>
  </si>
  <si>
    <t>Bezbečnostní tabulky</t>
  </si>
  <si>
    <t>Koordinace s dodavatelem stavby</t>
  </si>
  <si>
    <t>Podíl prací jiných profesí</t>
  </si>
  <si>
    <t>Zařízení staveniště pro profesi elektro</t>
  </si>
  <si>
    <t>Uvedení do provozu</t>
  </si>
  <si>
    <t>Výchozí revize</t>
  </si>
  <si>
    <t>Typ</t>
  </si>
  <si>
    <t>Popis</t>
  </si>
  <si>
    <t>MJ</t>
  </si>
  <si>
    <t>Množství</t>
  </si>
  <si>
    <t>J.cena [CZK]</t>
  </si>
  <si>
    <t>Cena celkem [CZK]</t>
  </si>
  <si>
    <t>Náklady soupisu celkem</t>
  </si>
  <si>
    <t>Silnoproud</t>
  </si>
  <si>
    <t>D</t>
  </si>
  <si>
    <t>Dodávky - přívod</t>
  </si>
  <si>
    <t>m</t>
  </si>
  <si>
    <t xml:space="preserve">ks </t>
  </si>
  <si>
    <t>Prožez</t>
  </si>
  <si>
    <t>PM</t>
  </si>
  <si>
    <t xml:space="preserve">M </t>
  </si>
  <si>
    <t>Montáže - přívod</t>
  </si>
  <si>
    <t>M</t>
  </si>
  <si>
    <t>ks</t>
  </si>
  <si>
    <t>PPV</t>
  </si>
  <si>
    <t>J.cena materiál [CZK]</t>
  </si>
  <si>
    <t>Kompletační činnost + 4,5%</t>
  </si>
  <si>
    <t>Přesun + 3%</t>
  </si>
  <si>
    <t>hod</t>
  </si>
  <si>
    <t>O</t>
  </si>
  <si>
    <t>Ostatní položky / HZS</t>
  </si>
  <si>
    <t>Třídění odpadů</t>
  </si>
  <si>
    <t>t</t>
  </si>
  <si>
    <t>Stavební výpomoce</t>
  </si>
  <si>
    <t>Napojení na stávající zařízení</t>
  </si>
  <si>
    <t>Nepředvídané práce</t>
  </si>
  <si>
    <t>kpl</t>
  </si>
  <si>
    <t>Mechanismy</t>
  </si>
  <si>
    <t>Spolupráce s dodavatelem při zkouškách a zapojování</t>
  </si>
  <si>
    <t>Spolupráce s revizním technikem</t>
  </si>
  <si>
    <t>Zaučení obsluhy,závěrečná měření, předávací protokoly</t>
  </si>
  <si>
    <t>Dokumentace skutečného provedení, tisk 3 paré, CD</t>
  </si>
  <si>
    <t>den</t>
  </si>
  <si>
    <t>Koordinace s distributorem</t>
  </si>
  <si>
    <t>J. cena materiál [CZK]</t>
  </si>
  <si>
    <t>J.cena montáž [CZK]</t>
  </si>
  <si>
    <t>Celkem materiál [CZK]</t>
  </si>
  <si>
    <t>Celkem práce [CZK]</t>
  </si>
  <si>
    <t>D+M</t>
  </si>
  <si>
    <t xml:space="preserve">Kompletační činnost </t>
  </si>
  <si>
    <t>Přesun</t>
  </si>
  <si>
    <t>SOUPIS PRACÍ ELEKTRO</t>
  </si>
  <si>
    <t>Stavba:</t>
  </si>
  <si>
    <t>Místo:</t>
  </si>
  <si>
    <t>Datum:</t>
  </si>
  <si>
    <t>Zadavatel:</t>
  </si>
  <si>
    <t>Projektant:</t>
  </si>
  <si>
    <t>Bc. Lukáš Bělíček</t>
  </si>
  <si>
    <t>Zpracovatel:</t>
  </si>
  <si>
    <t>Materiál</t>
  </si>
  <si>
    <t>Práce</t>
  </si>
  <si>
    <t>Cena celkem</t>
  </si>
  <si>
    <t>Přívod</t>
  </si>
  <si>
    <t>Ostatní položky</t>
  </si>
  <si>
    <t>J.cena práce [CZK]</t>
  </si>
  <si>
    <t>Celkem cena materiál [CZK]</t>
  </si>
  <si>
    <t>Celkem cena práce [CZK]</t>
  </si>
  <si>
    <t>Dodávky + montáž rozvaděč</t>
  </si>
  <si>
    <t>Kapsa do dveří rozvaděče pro schéma</t>
  </si>
  <si>
    <t>Certifikace a zkoušky instalované rozvodnice, dodávka kompletní dokumentace</t>
  </si>
  <si>
    <t>Usazení rozvaděče</t>
  </si>
  <si>
    <t>Popl.za uloženi suti</t>
  </si>
  <si>
    <t>Odvoz suti na skládku do 1km</t>
  </si>
  <si>
    <t>Pomocné stavební práce</t>
  </si>
  <si>
    <t>Prožez 10%</t>
  </si>
  <si>
    <t xml:space="preserve">Ukončovací díl hřebenu </t>
  </si>
  <si>
    <t>Spojovací hřeben 1m</t>
  </si>
  <si>
    <t>Celoplastová rozvodnice 12M, 1500VDC IP65</t>
  </si>
  <si>
    <t>Svodič přepětí DG SE DC 900</t>
  </si>
  <si>
    <t>Pojistkoý odpojovač E92/32 PV</t>
  </si>
  <si>
    <t>Pojistka 10x38  16A gPV</t>
  </si>
  <si>
    <t>Svorka řadová červená 6mm2</t>
  </si>
  <si>
    <t>Svorka řadová černá 6mm2</t>
  </si>
  <si>
    <t>Krycí koncové čelo svorky 6mm2</t>
  </si>
  <si>
    <t>Koncový doraz řadové svorky</t>
  </si>
  <si>
    <t>Dutinka vodiče CY6</t>
  </si>
  <si>
    <t>Dutinka vodiče CYA 16</t>
  </si>
  <si>
    <t>Dutinka vodiče CY6 dvojitá</t>
  </si>
  <si>
    <t>Průchodka PG 11</t>
  </si>
  <si>
    <t>Označovací štítek do rozvaděče</t>
  </si>
  <si>
    <t>Dodávky trasy</t>
  </si>
  <si>
    <t>Trasy vedení</t>
  </si>
  <si>
    <t xml:space="preserve"> Oceloplechová rozvodnice 1400x600x400mm, IP55</t>
  </si>
  <si>
    <t>Pojistka 10x38 2A gG</t>
  </si>
  <si>
    <t>Pojistka PV22 63A gG</t>
  </si>
  <si>
    <t>U/f síťová ochrana jednostupňová</t>
  </si>
  <si>
    <t>Svodič přepětí 20kA TN-S zapojení 3+1 275V AC</t>
  </si>
  <si>
    <t>Zásuvka 230V na DIN lištu</t>
  </si>
  <si>
    <t>Kontrolka na dveře rozvaděče bílá barva 230V</t>
  </si>
  <si>
    <t>Kontrolka na dveře rozvaděče zelená barva 230V</t>
  </si>
  <si>
    <t>Podružný materiál (vodiče, průchodky, kabelové kanály, DIN lišta, označení jističů a svorek, stahovací pásky)</t>
  </si>
  <si>
    <t>Kontrolka na dveře rozvaděče červená barva 230V</t>
  </si>
  <si>
    <t>10%</t>
  </si>
  <si>
    <t>Rozvaděč R-FVE-AC</t>
  </si>
  <si>
    <t>FVE Položky</t>
  </si>
  <si>
    <t>Dodávky + montáž systému FVE</t>
  </si>
  <si>
    <t>Podružný materiál (šrouby, matice, podložky, atp.)</t>
  </si>
  <si>
    <t>Kabeláž</t>
  </si>
  <si>
    <t>CYA 16</t>
  </si>
  <si>
    <t>FTP cat.6</t>
  </si>
  <si>
    <t>H1Z2Z2-K 6mm2</t>
  </si>
  <si>
    <t>JYTY 7x1</t>
  </si>
  <si>
    <t>J-Y(St)Y 2x2x0,8</t>
  </si>
  <si>
    <t>Konektor MC4 / pár</t>
  </si>
  <si>
    <t>Měření uzemnění během realizace HOP</t>
  </si>
  <si>
    <t>FVE Položky + kabeláž</t>
  </si>
  <si>
    <t>Úprava hromosvodové soustavy v rámci realizace FVE</t>
  </si>
  <si>
    <t>Vytvoření dokumentace pro realizaci LPS</t>
  </si>
  <si>
    <t>Revize LPS</t>
  </si>
  <si>
    <t>Uchazeč:</t>
  </si>
  <si>
    <t>Adresa:</t>
  </si>
  <si>
    <t>IČO:</t>
  </si>
  <si>
    <t>Zodpovědná osoba:</t>
  </si>
  <si>
    <t xml:space="preserve">O </t>
  </si>
  <si>
    <t>Vytvoření HOP a připojení k uzemnění, měření</t>
  </si>
  <si>
    <t>Statutární město Opava, Horní náměstí 69, 746 01 Opava</t>
  </si>
  <si>
    <t>Pojistkový trojfázový odpojovač 200A pro pojistky NH1</t>
  </si>
  <si>
    <t>Instalace pojistkového odpojovače, prodrátování</t>
  </si>
  <si>
    <t>Instalace průchodky do stávajícího rozvaděče</t>
  </si>
  <si>
    <t>Konektor MC4 pro instalaci na desku</t>
  </si>
  <si>
    <t>Pojistka 10x38  20A gPV</t>
  </si>
  <si>
    <t xml:space="preserve">Napěťová spoušt hlavního jističe 230V </t>
  </si>
  <si>
    <t>Pomocné kontakty hlavního jističe 1xNO, 1xNC</t>
  </si>
  <si>
    <t>Proudový chránič s jističem B16/2/30mA typ A</t>
  </si>
  <si>
    <t>Proudový chránič s jističem B10/2/30mA typ A</t>
  </si>
  <si>
    <t>Pojistkový odpojovač trojfázový pro pojistky 10x38</t>
  </si>
  <si>
    <t>Pojistkový odpojovač trojfázový pro pojistky 22x58</t>
  </si>
  <si>
    <t>Jistič B2/1</t>
  </si>
  <si>
    <t>Jistič B10/1</t>
  </si>
  <si>
    <t>Jistič B32/4</t>
  </si>
  <si>
    <t>Relé 230V 3xNO+NC</t>
  </si>
  <si>
    <t>Relé 230V 1xNO+NC</t>
  </si>
  <si>
    <t>Svorka řadová 2,5mm2</t>
  </si>
  <si>
    <t>Ukončovací deska svorky 2,5mm2</t>
  </si>
  <si>
    <t xml:space="preserve">Usazení rozvaděče </t>
  </si>
  <si>
    <t>Stop tlačítko na dveře rozvaděče s aretací</t>
  </si>
  <si>
    <t>Elektroměr pro nepřímé měření x/5A výstup RS 485</t>
  </si>
  <si>
    <t>MTP 200/5 pro elektroměr s výstupem RS485</t>
  </si>
  <si>
    <t>Soubor</t>
  </si>
  <si>
    <t xml:space="preserve">Koordinace s poskytovatelem datového připojení, IT technikem </t>
  </si>
  <si>
    <t>Úprava elektroměrového rozvaděče dle požadavků distributora</t>
  </si>
  <si>
    <t>FV panel 480Wp, Voc=4076V, Isc= 11,48A, účinnost 22,24%, 1903x1134mm</t>
  </si>
  <si>
    <t xml:space="preserve">Odpojovač panelů pro 2 panely </t>
  </si>
  <si>
    <t>Stop tlačítko IP65 se skleněnou zábranou</t>
  </si>
  <si>
    <t>Propojovací kabel pro odpojovače panelů</t>
  </si>
  <si>
    <t>Stop tlačítko pro odpojovač panelů</t>
  </si>
  <si>
    <t>PraflaDur 2x1</t>
  </si>
  <si>
    <t>ŽZ Víko kabelového žlabu 200</t>
  </si>
  <si>
    <t>ŽZ Spojka žlabu (spoj. mat. "G5")</t>
  </si>
  <si>
    <t xml:space="preserve">ŽZ Spojka víka </t>
  </si>
  <si>
    <t>ŽZ Nosník žlabu 200</t>
  </si>
  <si>
    <t>Podružný materiál pro kabelový žlab</t>
  </si>
  <si>
    <t>Nátěr žlabu umístěného na fasádě do barvy fasády</t>
  </si>
  <si>
    <t>ŽZ Kabelový žlab plný neperforovaný 200/50</t>
  </si>
  <si>
    <t>Získání stanoviska TIČR + adminitrace s tím spojená</t>
  </si>
  <si>
    <t>Ochranné pouzdro MC4 konektorů s keramickým složením a nerezovým obalem</t>
  </si>
  <si>
    <t xml:space="preserve">Stavba a konstrukce </t>
  </si>
  <si>
    <t>Prorážení otvorů</t>
  </si>
  <si>
    <t>Výroba a montáž kov. atypických konstr. nad 500 kg</t>
  </si>
  <si>
    <t>Přesun hmot pro zámečnické konstr., výšky do 6 m</t>
  </si>
  <si>
    <t>kg</t>
  </si>
  <si>
    <t>kus</t>
  </si>
  <si>
    <t>Kontejner, přistavení na 24 h, odvoz a likvidace, suť bez příměsí, kapacita 3 t</t>
  </si>
  <si>
    <t xml:space="preserve">Finanční rezerva </t>
  </si>
  <si>
    <t>Pojištění dodavatele a pojištění díla</t>
  </si>
  <si>
    <t xml:space="preserve">Dokumentace skutečného provedení </t>
  </si>
  <si>
    <t xml:space="preserve">Zkušební provoz </t>
  </si>
  <si>
    <t>Individuální a komplexní vyzkoušení</t>
  </si>
  <si>
    <t>Revize</t>
  </si>
  <si>
    <t xml:space="preserve">Užívání veřejných ploch a prostranství  </t>
  </si>
  <si>
    <t xml:space="preserve">Dočasná dopravní opatření </t>
  </si>
  <si>
    <t>Koordinační činnost, Stavební dozor stavby</t>
  </si>
  <si>
    <t>Demontáže v rámci přípravy stavby (technická místnost atp.)</t>
  </si>
  <si>
    <t>m2</t>
  </si>
  <si>
    <t>Vedlejší náklady konstrukce a stavba</t>
  </si>
  <si>
    <t>Příslušenství pro připojení baterií (kabely silové, komunikační kabely, spojky, šrouby, atp.)</t>
  </si>
  <si>
    <t>Vysílač + přijímač pro dálkový přenos signálu HDO, 230V AC</t>
  </si>
  <si>
    <t>Podpěra žlabu na plochou střechu</t>
  </si>
  <si>
    <t>Výplně otvorů</t>
  </si>
  <si>
    <t>Zazdění dveří jednokřídlových, omítka, zeď tloušťky 45 cm</t>
  </si>
  <si>
    <t>Bourání konstrukcí</t>
  </si>
  <si>
    <t>Staveništní přesun hmot</t>
  </si>
  <si>
    <t>Přesun hmot, budovy zděné, příplatek do 5 km</t>
  </si>
  <si>
    <t>Konstrukce truhlářské</t>
  </si>
  <si>
    <t>Přesun hmot pro truhlářské konstr., výšky do 6 m</t>
  </si>
  <si>
    <t>Montáž obložkové zárubně a dřevěného křídla dveří</t>
  </si>
  <si>
    <t>Dveře protipožární EI30 plné 1-křídlé 800 x 1970 mm fólie</t>
  </si>
  <si>
    <t>Zárubeň obložková protipožární FÓLIE 1-křídlá 800 x 1970 mm</t>
  </si>
  <si>
    <t>Konstrukce zámečnické</t>
  </si>
  <si>
    <t>Instalace FVE na střechu ZŠ Edvarda Beneše</t>
  </si>
  <si>
    <t>Rozvaděč R-FVE-DC 1-6</t>
  </si>
  <si>
    <t>Rozvaděč R-FVE-DC 1.1-6.1</t>
  </si>
  <si>
    <t>Kabel CYKY-J 5x50</t>
  </si>
  <si>
    <t>Lisovací oko 50x12</t>
  </si>
  <si>
    <t>Lisovací oko 50x10</t>
  </si>
  <si>
    <t>Smršťovací fólie s lepidlem pro vodič CY 50</t>
  </si>
  <si>
    <t>Pojistka NH1 225A gG</t>
  </si>
  <si>
    <t>Montáž kabel Cu plný kulatý žíla 5x50 mm2 pokládka v kaelovém kanále</t>
  </si>
  <si>
    <t>Ukončení kabelu CYKY-J 5x50, zapojení</t>
  </si>
  <si>
    <t>Jistič 200A/3</t>
  </si>
  <si>
    <t>Stykač 180A, 3xNO, + pomocné kontakty 1xNO, 1xNC</t>
  </si>
  <si>
    <t>Svorka řadová 35mm2</t>
  </si>
  <si>
    <t>Jistič B80/3</t>
  </si>
  <si>
    <t>Střídač hybridní trojfázový 50kW</t>
  </si>
  <si>
    <t>Baterie 50kWh, součást hybridního střídače</t>
  </si>
  <si>
    <t>Smartmeter pro nepřímé měření, výstup RS485</t>
  </si>
  <si>
    <r>
      <t>Konstrukce pod panel východ/západ 10</t>
    </r>
    <r>
      <rPr>
        <sz val="9"/>
        <color rgb="FF000000"/>
        <rFont val="Calibri"/>
        <family val="2"/>
      </rPr>
      <t>°</t>
    </r>
  </si>
  <si>
    <t>CYKY-J 5x35</t>
  </si>
  <si>
    <t>Vybourání kovových dveřních zárubní pl. do 2 m2</t>
  </si>
  <si>
    <t>Tyč ocelová HEB 180, S235JR</t>
  </si>
  <si>
    <t>Trubka bezešvá hladká 11 353.0, rozměr 152,0 x 10,0 mm</t>
  </si>
  <si>
    <t>Tyč ocelová HEA 120, S235JR</t>
  </si>
  <si>
    <t>Tyč ocelová HEB 220, S235JR</t>
  </si>
  <si>
    <t>Očištění, oprava, položení nové krytiny po instalaci FVE, kompletní revize a oprava poškozených částí(8%), samostatný rozpočet na opravu střešní krytiny bude dodán</t>
  </si>
  <si>
    <t>Stavba a konstrukce, střecha</t>
  </si>
  <si>
    <t>Penetrace asfaltovou emulzí</t>
  </si>
  <si>
    <t>Nový  SBS pás s vrchním hrubozrnným břidličným posypem 5,2mm - klasifikace Broof (t3)</t>
  </si>
  <si>
    <t xml:space="preserve">Opravy střechy - zpracováno na základě dodaných podkladových materiálů, zpracovaných investorem </t>
  </si>
  <si>
    <t>E. Beneše 961/2, 747 05 Opava 5-Kateřinky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</si>
</sst>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&quot; Kč&quot;"/>
    <numFmt numFmtId="165" formatCode="0.000"/>
    <numFmt numFmtId="166" formatCode="#,##0.000"/>
    <numFmt numFmtId="167" formatCode="0.00\ %"/>
    <numFmt numFmtId="168" formatCode="#,##0.00\ [$Kč-405];[Red]\-#,##0.00\ [$Kč-405]"/>
    <numFmt numFmtId="169" formatCode="#,##0.00\ &quot;Kč&quot;"/>
    <numFmt numFmtId="170" formatCode="dd\.mm\.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0"/>
      <name val="Helv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0000"/>
      <name val="Calibri"/>
      <family val="2"/>
    </font>
    <font>
      <b/>
      <sz val="9"/>
      <color rgb="FF003366"/>
      <name val="Arial CE"/>
      <family val="2"/>
    </font>
    <font>
      <b/>
      <sz val="9"/>
      <color rgb="FF00336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4472C4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 CE"/>
      <family val="2"/>
    </font>
    <font>
      <sz val="9"/>
      <color theme="1"/>
      <name val="Calibri"/>
      <family val="2"/>
      <scheme val="minor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2"/>
      <name val="Arial"/>
      <family val="2"/>
    </font>
    <font>
      <b/>
      <sz val="9"/>
      <color rgb="FF960000"/>
      <name val="Arial"/>
      <family val="2"/>
    </font>
    <font>
      <sz val="9"/>
      <color rgb="FF0070C0"/>
      <name val="Arial"/>
      <family val="2"/>
    </font>
    <font>
      <sz val="9"/>
      <color rgb="FF0070C0"/>
      <name val="Arial CE"/>
      <family val="2"/>
    </font>
    <font>
      <sz val="9"/>
      <color rgb="FF0070C0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18">
    <xf numFmtId="0" fontId="0" fillId="0" borderId="0" xfId="0"/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5" fillId="2" borderId="2" xfId="21" applyFont="1" applyFill="1" applyBorder="1" applyAlignment="1">
      <alignment horizontal="center" vertical="center" wrapText="1"/>
    </xf>
    <xf numFmtId="0" fontId="2" fillId="0" borderId="0" xfId="21"/>
    <xf numFmtId="0" fontId="6" fillId="0" borderId="0" xfId="21" applyFont="1" applyAlignment="1">
      <alignment horizontal="left" vertical="center"/>
    </xf>
    <xf numFmtId="0" fontId="2" fillId="0" borderId="0" xfId="21" applyAlignment="1">
      <alignment vertical="center"/>
    </xf>
    <xf numFmtId="0" fontId="2" fillId="0" borderId="0" xfId="21" applyAlignment="1" applyProtection="1">
      <alignment vertical="center"/>
      <protection locked="0"/>
    </xf>
    <xf numFmtId="164" fontId="6" fillId="0" borderId="0" xfId="21" applyNumberFormat="1" applyFont="1"/>
    <xf numFmtId="4" fontId="2" fillId="0" borderId="0" xfId="21" applyNumberFormat="1"/>
    <xf numFmtId="4" fontId="7" fillId="0" borderId="0" xfId="21" applyNumberFormat="1" applyFont="1"/>
    <xf numFmtId="0" fontId="8" fillId="0" borderId="3" xfId="21" applyFont="1" applyBorder="1" applyAlignment="1">
      <alignment horizontal="left"/>
    </xf>
    <xf numFmtId="0" fontId="8" fillId="0" borderId="3" xfId="21" applyFont="1" applyBorder="1"/>
    <xf numFmtId="0" fontId="8" fillId="0" borderId="3" xfId="21" applyFont="1" applyBorder="1" applyProtection="1">
      <protection locked="0"/>
    </xf>
    <xf numFmtId="164" fontId="8" fillId="0" borderId="3" xfId="21" applyNumberFormat="1" applyFont="1" applyBorder="1"/>
    <xf numFmtId="0" fontId="9" fillId="0" borderId="3" xfId="21" applyFont="1" applyBorder="1" applyAlignment="1">
      <alignment horizontal="center" vertical="center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165" fontId="10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 vertical="center"/>
    </xf>
    <xf numFmtId="0" fontId="12" fillId="0" borderId="3" xfId="21" applyFont="1" applyBorder="1" applyAlignment="1">
      <alignment horizontal="center" vertical="center"/>
    </xf>
    <xf numFmtId="0" fontId="12" fillId="0" borderId="3" xfId="21" applyFont="1" applyBorder="1" applyAlignment="1">
      <alignment vertical="center" wrapText="1"/>
    </xf>
    <xf numFmtId="0" fontId="12" fillId="0" borderId="3" xfId="21" applyFont="1" applyBorder="1" applyAlignment="1">
      <alignment horizontal="center" vertical="center" wrapText="1"/>
    </xf>
    <xf numFmtId="166" fontId="12" fillId="0" borderId="3" xfId="21" applyNumberFormat="1" applyFont="1" applyBorder="1" applyAlignment="1">
      <alignment horizontal="right" vertical="center"/>
    </xf>
    <xf numFmtId="164" fontId="12" fillId="0" borderId="3" xfId="21" applyNumberFormat="1" applyFont="1" applyBorder="1" applyAlignment="1" applyProtection="1">
      <alignment horizontal="right" vertical="center"/>
      <protection locked="0"/>
    </xf>
    <xf numFmtId="164" fontId="12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167" fontId="11" fillId="0" borderId="3" xfId="21" applyNumberFormat="1" applyFont="1" applyBorder="1" applyAlignment="1">
      <alignment horizontal="right"/>
    </xf>
    <xf numFmtId="168" fontId="11" fillId="0" borderId="3" xfId="21" applyNumberFormat="1" applyFont="1" applyBorder="1" applyAlignment="1" applyProtection="1">
      <alignment horizontal="right"/>
      <protection locked="0"/>
    </xf>
    <xf numFmtId="168" fontId="11" fillId="0" borderId="3" xfId="21" applyNumberFormat="1" applyFont="1" applyBorder="1" applyAlignment="1">
      <alignment horizontal="right"/>
    </xf>
    <xf numFmtId="0" fontId="2" fillId="0" borderId="0" xfId="21" applyProtection="1">
      <protection locked="0"/>
    </xf>
    <xf numFmtId="0" fontId="10" fillId="0" borderId="3" xfId="21" applyFont="1" applyBorder="1" applyAlignment="1">
      <alignment wrapText="1"/>
    </xf>
    <xf numFmtId="164" fontId="11" fillId="0" borderId="3" xfId="21" applyNumberFormat="1" applyFont="1" applyBorder="1" applyAlignment="1">
      <alignment horizontal="right"/>
    </xf>
    <xf numFmtId="165" fontId="5" fillId="2" borderId="1" xfId="21" applyNumberFormat="1" applyFont="1" applyFill="1" applyBorder="1" applyAlignment="1">
      <alignment horizontal="center" vertical="center" wrapText="1"/>
    </xf>
    <xf numFmtId="44" fontId="5" fillId="2" borderId="1" xfId="20" applyFont="1" applyFill="1" applyBorder="1" applyAlignment="1" applyProtection="1">
      <alignment horizontal="center" vertical="center" wrapText="1"/>
      <protection locked="0"/>
    </xf>
    <xf numFmtId="0" fontId="2" fillId="0" borderId="0" xfId="21" applyAlignment="1">
      <alignment horizontal="center" vertical="center"/>
    </xf>
    <xf numFmtId="165" fontId="15" fillId="0" borderId="0" xfId="21" applyNumberFormat="1" applyFont="1" applyAlignment="1">
      <alignment horizontal="center" vertical="center"/>
    </xf>
    <xf numFmtId="44" fontId="0" fillId="0" borderId="0" xfId="20" applyFont="1" applyBorder="1" applyAlignment="1" applyProtection="1">
      <alignment horizontal="center" vertical="center"/>
      <protection locked="0"/>
    </xf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 applyAlignment="1">
      <alignment horizontal="left" vertical="center" wrapText="1"/>
    </xf>
    <xf numFmtId="0" fontId="5" fillId="0" borderId="3" xfId="21" applyFont="1" applyBorder="1" applyAlignment="1">
      <alignment horizontal="center" vertical="center" wrapText="1"/>
    </xf>
    <xf numFmtId="165" fontId="5" fillId="0" borderId="3" xfId="21" applyNumberFormat="1" applyFont="1" applyBorder="1" applyAlignment="1">
      <alignment horizontal="center" vertical="center"/>
    </xf>
    <xf numFmtId="44" fontId="15" fillId="0" borderId="3" xfId="20" applyFont="1" applyBorder="1" applyAlignment="1" applyProtection="1">
      <alignment horizontal="center" vertical="center"/>
      <protection locked="0"/>
    </xf>
    <xf numFmtId="164" fontId="5" fillId="0" borderId="3" xfId="21" applyNumberFormat="1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3" xfId="21" applyFont="1" applyBorder="1" applyAlignment="1">
      <alignment horizontal="left"/>
    </xf>
    <xf numFmtId="165" fontId="8" fillId="0" borderId="3" xfId="21" applyNumberFormat="1" applyFont="1" applyBorder="1" applyAlignment="1">
      <alignment horizontal="center" vertical="center"/>
    </xf>
    <xf numFmtId="44" fontId="16" fillId="0" borderId="3" xfId="20" applyFont="1" applyBorder="1" applyAlignment="1" applyProtection="1">
      <alignment horizontal="center" vertical="center"/>
      <protection locked="0"/>
    </xf>
    <xf numFmtId="164" fontId="8" fillId="0" borderId="3" xfId="21" applyNumberFormat="1" applyFont="1" applyBorder="1"/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/>
    <xf numFmtId="164" fontId="5" fillId="0" borderId="3" xfId="21" applyNumberFormat="1" applyFont="1" applyBorder="1" applyAlignment="1">
      <alignment horizontal="right" vertical="center"/>
    </xf>
    <xf numFmtId="0" fontId="5" fillId="0" borderId="3" xfId="21" applyFont="1" applyBorder="1" applyAlignment="1" applyProtection="1">
      <alignment vertical="top" wrapText="1"/>
      <protection locked="0"/>
    </xf>
    <xf numFmtId="0" fontId="17" fillId="0" borderId="3" xfId="21" applyFont="1" applyBorder="1" applyAlignment="1">
      <alignment vertical="center" wrapText="1"/>
    </xf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 wrapText="1"/>
    </xf>
    <xf numFmtId="0" fontId="17" fillId="0" borderId="3" xfId="21" applyFont="1" applyBorder="1"/>
    <xf numFmtId="0" fontId="5" fillId="0" borderId="3" xfId="21" applyFont="1" applyBorder="1" applyAlignment="1">
      <alignment horizontal="left" vertical="center" wrapText="1"/>
    </xf>
    <xf numFmtId="44" fontId="17" fillId="0" borderId="3" xfId="20" applyFont="1" applyBorder="1" applyAlignment="1" applyProtection="1">
      <alignment horizontal="center" vertical="center"/>
      <protection locked="0"/>
    </xf>
    <xf numFmtId="44" fontId="5" fillId="0" borderId="3" xfId="20" applyFont="1" applyBorder="1" applyAlignment="1" applyProtection="1">
      <alignment horizontal="center" vertical="center"/>
      <protection locked="0"/>
    </xf>
    <xf numFmtId="165" fontId="17" fillId="0" borderId="3" xfId="21" applyNumberFormat="1" applyFont="1" applyBorder="1" applyAlignment="1">
      <alignment horizontal="center" vertical="center"/>
    </xf>
    <xf numFmtId="0" fontId="5" fillId="0" borderId="3" xfId="21" applyFont="1" applyBorder="1" applyAlignment="1" applyProtection="1">
      <alignment horizontal="center" vertical="center"/>
      <protection locked="0"/>
    </xf>
    <xf numFmtId="165" fontId="5" fillId="0" borderId="3" xfId="2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9" fontId="6" fillId="0" borderId="0" xfId="0" applyNumberFormat="1" applyFont="1"/>
    <xf numFmtId="0" fontId="8" fillId="0" borderId="3" xfId="0" applyFont="1" applyBorder="1" applyAlignment="1">
      <alignment horizontal="left"/>
    </xf>
    <xf numFmtId="169" fontId="8" fillId="0" borderId="3" xfId="0" applyNumberFormat="1" applyFont="1" applyBorder="1"/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/>
    <xf numFmtId="0" fontId="5" fillId="0" borderId="3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17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4" fontId="1" fillId="0" borderId="5" xfId="20" applyFont="1" applyBorder="1" applyAlignment="1">
      <alignment horizontal="left" vertical="center"/>
    </xf>
    <xf numFmtId="44" fontId="1" fillId="0" borderId="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4" fontId="1" fillId="0" borderId="7" xfId="20" applyFont="1" applyBorder="1" applyAlignment="1">
      <alignment horizontal="left" vertical="center"/>
    </xf>
    <xf numFmtId="44" fontId="1" fillId="0" borderId="8" xfId="2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4" fontId="21" fillId="0" borderId="11" xfId="0" applyNumberFormat="1" applyFont="1" applyBorder="1" applyAlignment="1">
      <alignment horizontal="right" vertical="center"/>
    </xf>
    <xf numFmtId="0" fontId="10" fillId="2" borderId="1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 applyProtection="1">
      <alignment horizontal="center" vertical="center" wrapText="1"/>
      <protection locked="0"/>
    </xf>
    <xf numFmtId="0" fontId="10" fillId="2" borderId="2" xfId="21" applyFont="1" applyFill="1" applyBorder="1" applyAlignment="1">
      <alignment horizontal="center" vertical="center" wrapText="1"/>
    </xf>
    <xf numFmtId="0" fontId="11" fillId="0" borderId="0" xfId="21" applyFont="1"/>
    <xf numFmtId="0" fontId="22" fillId="0" borderId="0" xfId="21" applyFont="1" applyAlignment="1">
      <alignment horizontal="left" vertical="center"/>
    </xf>
    <xf numFmtId="0" fontId="11" fillId="0" borderId="0" xfId="21" applyFont="1" applyAlignment="1">
      <alignment vertical="center"/>
    </xf>
    <xf numFmtId="0" fontId="11" fillId="0" borderId="0" xfId="21" applyFont="1" applyAlignment="1" applyProtection="1">
      <alignment vertical="center"/>
      <protection locked="0"/>
    </xf>
    <xf numFmtId="164" fontId="22" fillId="0" borderId="0" xfId="21" applyNumberFormat="1" applyFont="1"/>
    <xf numFmtId="0" fontId="9" fillId="0" borderId="3" xfId="21" applyFont="1" applyBorder="1" applyAlignment="1">
      <alignment horizontal="left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0" fontId="5" fillId="0" borderId="3" xfId="0" applyFont="1" applyBorder="1" applyAlignment="1">
      <alignment vertical="center" wrapText="1"/>
    </xf>
    <xf numFmtId="0" fontId="10" fillId="0" borderId="3" xfId="21" applyFont="1" applyBorder="1"/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/>
    </xf>
    <xf numFmtId="169" fontId="9" fillId="0" borderId="3" xfId="21" applyNumberFormat="1" applyFont="1" applyBorder="1"/>
    <xf numFmtId="169" fontId="23" fillId="0" borderId="3" xfId="21" applyNumberFormat="1" applyFont="1" applyBorder="1" applyAlignment="1">
      <alignment horizontal="center" vertical="center"/>
    </xf>
    <xf numFmtId="169" fontId="10" fillId="0" borderId="3" xfId="21" applyNumberFormat="1" applyFont="1" applyBorder="1" applyAlignment="1">
      <alignment horizontal="right" vertical="center"/>
    </xf>
    <xf numFmtId="169" fontId="10" fillId="2" borderId="1" xfId="21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21" applyNumberFormat="1" applyFont="1" applyAlignment="1">
      <alignment vertical="center"/>
    </xf>
    <xf numFmtId="169" fontId="11" fillId="0" borderId="0" xfId="21" applyNumberFormat="1" applyFont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4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0" fontId="2" fillId="0" borderId="0" xfId="21" applyAlignment="1">
      <alignment vertical="center" wrapText="1"/>
    </xf>
    <xf numFmtId="0" fontId="8" fillId="0" borderId="3" xfId="21" applyFont="1" applyBorder="1" applyAlignment="1">
      <alignment horizontal="left" wrapText="1"/>
    </xf>
    <xf numFmtId="0" fontId="9" fillId="0" borderId="3" xfId="21" applyFont="1" applyBorder="1" applyAlignment="1">
      <alignment horizontal="left" wrapText="1"/>
    </xf>
    <xf numFmtId="0" fontId="11" fillId="0" borderId="3" xfId="21" applyFont="1" applyBorder="1" applyAlignment="1">
      <alignment wrapText="1"/>
    </xf>
    <xf numFmtId="0" fontId="2" fillId="0" borderId="0" xfId="21" applyAlignment="1">
      <alignment wrapText="1"/>
    </xf>
    <xf numFmtId="169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0" fontId="11" fillId="0" borderId="0" xfId="21" applyFont="1" applyAlignment="1">
      <alignment horizontal="center" vertical="center"/>
    </xf>
    <xf numFmtId="169" fontId="11" fillId="0" borderId="0" xfId="21" applyNumberFormat="1" applyFont="1" applyAlignment="1">
      <alignment horizontal="center" vertical="center"/>
    </xf>
    <xf numFmtId="0" fontId="11" fillId="0" borderId="0" xfId="21" applyFont="1" applyAlignment="1" applyProtection="1">
      <alignment horizontal="center" vertical="center"/>
      <protection locked="0"/>
    </xf>
    <xf numFmtId="0" fontId="9" fillId="0" borderId="3" xfId="21" applyFont="1" applyBorder="1" applyAlignment="1">
      <alignment horizontal="left"/>
    </xf>
    <xf numFmtId="169" fontId="9" fillId="0" borderId="3" xfId="21" applyNumberFormat="1" applyFont="1" applyBorder="1" applyAlignment="1">
      <alignment horizontal="center" vertical="center"/>
    </xf>
    <xf numFmtId="0" fontId="9" fillId="0" borderId="3" xfId="21" applyFont="1" applyBorder="1" applyAlignment="1" applyProtection="1">
      <alignment horizontal="center" vertical="center"/>
      <protection locked="0"/>
    </xf>
    <xf numFmtId="0" fontId="11" fillId="0" borderId="3" xfId="21" applyFont="1" applyBorder="1" applyAlignment="1">
      <alignment horizontal="center" vertical="center"/>
    </xf>
    <xf numFmtId="169" fontId="11" fillId="0" borderId="3" xfId="21" applyNumberFormat="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9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165" fontId="10" fillId="0" borderId="3" xfId="21" applyNumberFormat="1" applyFont="1" applyBorder="1" applyAlignment="1">
      <alignment horizontal="center" vertical="center"/>
    </xf>
    <xf numFmtId="44" fontId="10" fillId="0" borderId="3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169" fontId="18" fillId="0" borderId="12" xfId="0" applyNumberFormat="1" applyFont="1" applyBorder="1" applyAlignment="1">
      <alignment horizontal="center" vertical="center"/>
    </xf>
    <xf numFmtId="0" fontId="11" fillId="0" borderId="3" xfId="21" applyFont="1" applyBorder="1" applyAlignment="1">
      <alignment horizontal="left" vertical="center" wrapText="1"/>
    </xf>
    <xf numFmtId="165" fontId="10" fillId="0" borderId="3" xfId="21" applyNumberFormat="1" applyFont="1" applyBorder="1" applyAlignment="1" quotePrefix="1">
      <alignment horizontal="center" vertical="center"/>
    </xf>
    <xf numFmtId="167" fontId="10" fillId="0" borderId="3" xfId="21" applyNumberFormat="1" applyFont="1" applyBorder="1" applyAlignment="1">
      <alignment horizontal="center" vertical="center"/>
    </xf>
    <xf numFmtId="0" fontId="17" fillId="0" borderId="3" xfId="21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5" fillId="0" borderId="3" xfId="21" applyFont="1" applyBorder="1" applyAlignment="1">
      <alignment horizontal="center" vertical="center"/>
    </xf>
    <xf numFmtId="0" fontId="17" fillId="0" borderId="3" xfId="21" applyFont="1" applyBorder="1"/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/>
    </xf>
    <xf numFmtId="44" fontId="17" fillId="0" borderId="3" xfId="2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169" fontId="8" fillId="0" borderId="3" xfId="0" applyNumberFormat="1" applyFont="1" applyBorder="1"/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4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9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/>
    <xf numFmtId="0" fontId="5" fillId="0" borderId="3" xfId="0" applyFont="1" applyBorder="1" applyAlignment="1">
      <alignment horizontal="left"/>
    </xf>
    <xf numFmtId="10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21" applyFont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  <cellStyle name="Normální 3" xfId="22"/>
    <cellStyle name="normální 2" xfId="23"/>
    <cellStyle name="Styl 1" xfId="24"/>
    <cellStyle name="normální 4" xfId="25"/>
    <cellStyle name="Normal 2" xfId="26"/>
    <cellStyle name="Normální 5" xfId="27"/>
    <cellStyle name="Normální 6" xfId="28"/>
    <cellStyle name="Normální 7" xfId="29"/>
    <cellStyle name="Normální 8" xfId="30"/>
    <cellStyle name="Normální 9" xfId="31"/>
    <cellStyle name="Normální 10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086-6915-4FA8-A150-F4CE05899FAD}">
  <dimension ref="A1:G21"/>
  <sheetViews>
    <sheetView tabSelected="1" view="pageBreakPreview" zoomScale="130" zoomScaleSheetLayoutView="130" workbookViewId="0" topLeftCell="A1">
      <selection activeCell="A7" sqref="A7"/>
    </sheetView>
  </sheetViews>
  <sheetFormatPr defaultColWidth="8.7109375" defaultRowHeight="15"/>
  <cols>
    <col min="1" max="1" width="11.8515625" style="0" customWidth="1"/>
    <col min="2" max="2" width="46.7109375" style="0" bestFit="1" customWidth="1"/>
    <col min="3" max="4" width="15.421875" style="0" bestFit="1" customWidth="1"/>
    <col min="5" max="5" width="19.7109375" style="0" bestFit="1" customWidth="1"/>
    <col min="6" max="6" width="15.57421875" style="0" customWidth="1"/>
  </cols>
  <sheetData>
    <row r="1" spans="1:7" ht="18">
      <c r="A1" s="89" t="s">
        <v>54</v>
      </c>
      <c r="B1" s="1"/>
      <c r="C1" s="1"/>
      <c r="D1" s="1"/>
      <c r="E1" s="1"/>
      <c r="F1" s="75"/>
      <c r="G1" s="1"/>
    </row>
    <row r="2" spans="1:7" ht="15">
      <c r="A2" s="1"/>
      <c r="B2" s="1"/>
      <c r="C2" s="1"/>
      <c r="D2" s="1"/>
      <c r="E2" s="1"/>
      <c r="F2" s="75"/>
      <c r="G2" s="1"/>
    </row>
    <row r="3" spans="1:7" ht="15">
      <c r="A3" s="90" t="s">
        <v>55</v>
      </c>
      <c r="B3" s="1" t="s">
        <v>202</v>
      </c>
      <c r="D3" s="1"/>
      <c r="E3" s="1"/>
      <c r="F3" s="75"/>
      <c r="G3" s="1"/>
    </row>
    <row r="4" spans="1:7" ht="15">
      <c r="A4" s="1"/>
      <c r="B4" s="1"/>
      <c r="D4" s="1"/>
      <c r="E4" s="1"/>
      <c r="F4" s="75"/>
      <c r="G4" s="1"/>
    </row>
    <row r="5" spans="1:7" ht="15">
      <c r="A5" s="90" t="s">
        <v>56</v>
      </c>
      <c r="B5" s="91" t="s">
        <v>231</v>
      </c>
      <c r="D5" s="1"/>
      <c r="E5" s="92" t="s">
        <v>57</v>
      </c>
      <c r="F5" s="93">
        <v>45323</v>
      </c>
      <c r="G5" s="1"/>
    </row>
    <row r="6" spans="1:7" ht="15">
      <c r="A6" s="90" t="s">
        <v>58</v>
      </c>
      <c r="B6" s="91" t="s">
        <v>128</v>
      </c>
      <c r="D6" s="1"/>
      <c r="E6" s="92" t="s">
        <v>59</v>
      </c>
      <c r="F6" s="94" t="s">
        <v>60</v>
      </c>
      <c r="G6" s="1"/>
    </row>
    <row r="7" spans="1:7" ht="15">
      <c r="A7" s="90"/>
      <c r="B7" s="216"/>
      <c r="C7" s="216"/>
      <c r="D7" s="216"/>
      <c r="E7" s="92" t="s">
        <v>61</v>
      </c>
      <c r="F7" s="94" t="s">
        <v>60</v>
      </c>
      <c r="G7" s="1"/>
    </row>
    <row r="8" spans="1:7" ht="15">
      <c r="A8" s="90" t="s">
        <v>122</v>
      </c>
      <c r="B8" s="142"/>
      <c r="C8" s="142"/>
      <c r="D8" s="142"/>
      <c r="E8" s="92"/>
      <c r="F8" s="94"/>
      <c r="G8" s="1"/>
    </row>
    <row r="9" spans="1:7" ht="15">
      <c r="A9" s="90" t="s">
        <v>123</v>
      </c>
      <c r="B9" s="142"/>
      <c r="C9" s="142"/>
      <c r="D9" s="142"/>
      <c r="E9" s="92"/>
      <c r="F9" s="94"/>
      <c r="G9" s="1"/>
    </row>
    <row r="10" spans="1:7" ht="15">
      <c r="A10" s="90" t="s">
        <v>124</v>
      </c>
      <c r="B10" s="142"/>
      <c r="C10" s="142"/>
      <c r="D10" s="142"/>
      <c r="E10" s="92"/>
      <c r="F10" s="94"/>
      <c r="G10" s="1"/>
    </row>
    <row r="11" spans="1:7" ht="25.5" thickBot="1">
      <c r="A11" s="198" t="s">
        <v>125</v>
      </c>
      <c r="B11" s="142"/>
      <c r="C11" s="142"/>
      <c r="D11" s="142"/>
      <c r="E11" s="92"/>
      <c r="F11" s="94"/>
      <c r="G11" s="1"/>
    </row>
    <row r="12" spans="1:7" ht="15" thickBot="1">
      <c r="A12" s="1"/>
      <c r="B12" s="195" t="s">
        <v>10</v>
      </c>
      <c r="C12" s="196" t="s">
        <v>62</v>
      </c>
      <c r="D12" s="196" t="s">
        <v>63</v>
      </c>
      <c r="E12" s="197" t="s">
        <v>64</v>
      </c>
      <c r="F12" s="75"/>
      <c r="G12" s="1"/>
    </row>
    <row r="13" spans="2:5" ht="15">
      <c r="B13" s="95" t="s">
        <v>65</v>
      </c>
      <c r="C13" s="96">
        <f>Přívod!F4</f>
        <v>0</v>
      </c>
      <c r="D13" s="96">
        <f>Přívod!F14</f>
        <v>0</v>
      </c>
      <c r="E13" s="97">
        <f>Přívod!F2</f>
        <v>0</v>
      </c>
    </row>
    <row r="14" spans="2:5" ht="15">
      <c r="B14" s="98" t="s">
        <v>203</v>
      </c>
      <c r="C14" s="99">
        <f>SUM('Rozvaděč RDC 1.1 - 6.1'!G5:G19)</f>
        <v>0</v>
      </c>
      <c r="D14" s="99">
        <f>SUM('Rozvaděč RDC 1-6'!H5:H19)+'Rozvaděč RDC 1-6'!I20+'Rozvaděč RDC 1-6'!I21+'Rozvaděč RDC 1-6'!I22+'Rozvaděč RDC 1-6'!I23</f>
        <v>0</v>
      </c>
      <c r="E14" s="97">
        <f aca="true" t="shared" si="0" ref="E14:E18">D14+C14</f>
        <v>0</v>
      </c>
    </row>
    <row r="15" spans="2:5" ht="15">
      <c r="B15" s="98" t="s">
        <v>204</v>
      </c>
      <c r="C15" s="99">
        <f>SUM('Rozvaděč RDC 1-6'!G5:G20)</f>
        <v>0</v>
      </c>
      <c r="D15" s="99">
        <f>SUM('Rozvaděč RDC 1.1 - 6.1'!H5:H19)+'Rozvaděč RDC 1.1 - 6.1'!I20+'Rozvaděč RDC 1.1 - 6.1'!I21+'Rozvaděč RDC 1.1 - 6.1'!I22+'Rozvaděč RDC 1.1 - 6.1'!I23</f>
        <v>0</v>
      </c>
      <c r="E15" s="97">
        <f aca="true" t="shared" si="1" ref="E15">D15+C15</f>
        <v>0</v>
      </c>
    </row>
    <row r="16" spans="2:5" ht="15">
      <c r="B16" s="98" t="s">
        <v>106</v>
      </c>
      <c r="C16" s="99">
        <f>SUM('Rozvaděč R-FVE-AC'!G5:G38)</f>
        <v>0</v>
      </c>
      <c r="D16" s="99">
        <f>SUM('Rozvaděč R-FVE-AC'!H5:H38)+'Rozvaděč R-FVE-AC'!I39+'Rozvaděč R-FVE-AC'!I40+'Rozvaděč R-FVE-AC'!I41+'Rozvaděč R-FVE-AC'!I42</f>
        <v>0</v>
      </c>
      <c r="E16" s="97">
        <f>D16+C16</f>
        <v>0</v>
      </c>
    </row>
    <row r="17" spans="2:5" ht="15">
      <c r="B17" s="98" t="s">
        <v>94</v>
      </c>
      <c r="C17" s="99">
        <f>SUM('Trasy vedení'!G5:G13)</f>
        <v>0</v>
      </c>
      <c r="D17" s="99">
        <f>SUM('Trasy vedení'!H5:H17)</f>
        <v>0</v>
      </c>
      <c r="E17" s="97">
        <f t="shared" si="0"/>
        <v>0</v>
      </c>
    </row>
    <row r="18" spans="2:5" ht="15">
      <c r="B18" s="189" t="s">
        <v>118</v>
      </c>
      <c r="C18" s="99">
        <f>SUM('FVE Položky'!G6:G29)</f>
        <v>0</v>
      </c>
      <c r="D18" s="99">
        <f>SUM('FVE Položky'!H6:H35)</f>
        <v>0</v>
      </c>
      <c r="E18" s="97">
        <f t="shared" si="0"/>
        <v>0</v>
      </c>
    </row>
    <row r="19" spans="2:5" ht="15">
      <c r="B19" s="189" t="s">
        <v>227</v>
      </c>
      <c r="C19" s="99"/>
      <c r="D19" s="99"/>
      <c r="E19" s="97">
        <f>'Stavba a konstrukce'!E2</f>
        <v>0</v>
      </c>
    </row>
    <row r="20" spans="2:5" ht="15">
      <c r="B20" s="98" t="s">
        <v>66</v>
      </c>
      <c r="C20" s="99"/>
      <c r="D20" s="99"/>
      <c r="E20" s="100">
        <f>'Ostatní položky'!F2</f>
        <v>0</v>
      </c>
    </row>
    <row r="21" spans="2:5" ht="16" thickBot="1">
      <c r="B21" s="101" t="s">
        <v>15</v>
      </c>
      <c r="C21" s="102"/>
      <c r="D21" s="102"/>
      <c r="E21" s="103">
        <f>SUM(E13:E20)</f>
        <v>0</v>
      </c>
    </row>
  </sheetData>
  <mergeCells count="1"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4A9F-CB22-47A6-B088-7C3C754CA47A}">
  <dimension ref="A1:I21"/>
  <sheetViews>
    <sheetView view="pageBreakPreview" zoomScale="115" zoomScaleSheetLayoutView="115" workbookViewId="0" topLeftCell="A1">
      <selection activeCell="E15" sqref="E15:E18"/>
    </sheetView>
  </sheetViews>
  <sheetFormatPr defaultColWidth="9.140625" defaultRowHeight="15"/>
  <cols>
    <col min="1" max="1" width="8.57421875" style="5" customWidth="1"/>
    <col min="2" max="2" width="31.57421875" style="158" customWidth="1"/>
    <col min="3" max="3" width="8.57421875" style="5" customWidth="1"/>
    <col min="4" max="4" width="10.7109375" style="5" customWidth="1"/>
    <col min="5" max="5" width="13.28125" style="40" customWidth="1"/>
    <col min="6" max="6" width="15.8515625" style="5" bestFit="1" customWidth="1"/>
    <col min="7" max="8" width="8.57421875" style="5" customWidth="1"/>
    <col min="9" max="9" width="10.28125" style="5" customWidth="1"/>
    <col min="10" max="1024" width="8.57421875" style="5" customWidth="1"/>
  </cols>
  <sheetData>
    <row r="1" spans="1:9" ht="23">
      <c r="A1" s="2" t="s">
        <v>9</v>
      </c>
      <c r="B1" s="2" t="s">
        <v>10</v>
      </c>
      <c r="C1" s="2" t="s">
        <v>11</v>
      </c>
      <c r="D1" s="2" t="s">
        <v>12</v>
      </c>
      <c r="E1" s="3" t="s">
        <v>28</v>
      </c>
      <c r="F1" s="4" t="s">
        <v>14</v>
      </c>
      <c r="H1" s="217"/>
      <c r="I1" s="217"/>
    </row>
    <row r="2" spans="1:9" ht="15.5">
      <c r="A2" s="6" t="s">
        <v>15</v>
      </c>
      <c r="B2" s="154"/>
      <c r="C2" s="7"/>
      <c r="D2" s="7"/>
      <c r="E2" s="8"/>
      <c r="F2" s="9">
        <f>F4+F14</f>
        <v>0</v>
      </c>
      <c r="H2" s="10"/>
      <c r="I2" s="11"/>
    </row>
    <row r="3" spans="1:9" ht="15">
      <c r="A3" s="12"/>
      <c r="B3" s="155" t="s">
        <v>16</v>
      </c>
      <c r="C3" s="13"/>
      <c r="D3" s="13"/>
      <c r="E3" s="14"/>
      <c r="F3" s="15"/>
      <c r="H3" s="10"/>
      <c r="I3" s="10"/>
    </row>
    <row r="4" spans="1:9" ht="15">
      <c r="A4" s="16" t="s">
        <v>17</v>
      </c>
      <c r="B4" s="156" t="s">
        <v>18</v>
      </c>
      <c r="C4" s="17"/>
      <c r="D4" s="17"/>
      <c r="E4" s="18"/>
      <c r="F4" s="19">
        <f>SUM(F5:F12)</f>
        <v>0</v>
      </c>
      <c r="H4" s="10"/>
      <c r="I4" s="10"/>
    </row>
    <row r="5" spans="1:9" ht="15">
      <c r="A5" s="20" t="s">
        <v>17</v>
      </c>
      <c r="B5" s="41" t="s">
        <v>205</v>
      </c>
      <c r="C5" s="20" t="s">
        <v>19</v>
      </c>
      <c r="D5" s="21">
        <v>15</v>
      </c>
      <c r="E5" s="22"/>
      <c r="F5" s="23">
        <f aca="true" t="shared" si="0" ref="F5:F10">E5*D5</f>
        <v>0</v>
      </c>
      <c r="H5" s="10"/>
      <c r="I5" s="10"/>
    </row>
    <row r="6" spans="1:9" ht="15">
      <c r="A6" s="20" t="s">
        <v>17</v>
      </c>
      <c r="B6" s="41" t="s">
        <v>206</v>
      </c>
      <c r="C6" s="20" t="s">
        <v>20</v>
      </c>
      <c r="D6" s="21">
        <v>3</v>
      </c>
      <c r="E6" s="22"/>
      <c r="F6" s="23">
        <f t="shared" si="0"/>
        <v>0</v>
      </c>
      <c r="H6" s="10"/>
      <c r="I6" s="10"/>
    </row>
    <row r="7" spans="1:9" ht="15">
      <c r="A7" s="20" t="s">
        <v>17</v>
      </c>
      <c r="B7" s="41" t="s">
        <v>207</v>
      </c>
      <c r="C7" s="20" t="s">
        <v>20</v>
      </c>
      <c r="D7" s="21">
        <v>1</v>
      </c>
      <c r="E7" s="22"/>
      <c r="F7" s="23">
        <f t="shared" si="0"/>
        <v>0</v>
      </c>
      <c r="H7" s="10"/>
      <c r="I7" s="10"/>
    </row>
    <row r="8" spans="1:9" ht="24">
      <c r="A8" s="20" t="s">
        <v>17</v>
      </c>
      <c r="B8" s="41" t="s">
        <v>208</v>
      </c>
      <c r="C8" s="20" t="s">
        <v>19</v>
      </c>
      <c r="D8" s="21">
        <v>1</v>
      </c>
      <c r="E8" s="22"/>
      <c r="F8" s="23">
        <f t="shared" si="0"/>
        <v>0</v>
      </c>
      <c r="H8" s="10"/>
      <c r="I8" s="10"/>
    </row>
    <row r="9" spans="1:9" ht="24">
      <c r="A9" s="20" t="s">
        <v>17</v>
      </c>
      <c r="B9" s="41" t="s">
        <v>129</v>
      </c>
      <c r="C9" s="20" t="s">
        <v>20</v>
      </c>
      <c r="D9" s="21">
        <v>1</v>
      </c>
      <c r="E9" s="22"/>
      <c r="F9" s="23">
        <f t="shared" si="0"/>
        <v>0</v>
      </c>
      <c r="H9" s="10"/>
      <c r="I9" s="10"/>
    </row>
    <row r="10" spans="1:9" ht="15">
      <c r="A10" s="20" t="s">
        <v>17</v>
      </c>
      <c r="B10" s="41" t="s">
        <v>209</v>
      </c>
      <c r="C10" s="20" t="s">
        <v>20</v>
      </c>
      <c r="D10" s="21">
        <v>3</v>
      </c>
      <c r="E10" s="22"/>
      <c r="F10" s="23">
        <f t="shared" si="0"/>
        <v>0</v>
      </c>
      <c r="H10" s="10"/>
      <c r="I10" s="10"/>
    </row>
    <row r="11" spans="1:9" ht="15">
      <c r="A11" s="20" t="s">
        <v>17</v>
      </c>
      <c r="B11" s="24" t="s">
        <v>21</v>
      </c>
      <c r="C11" s="25"/>
      <c r="D11" s="27">
        <v>0.1</v>
      </c>
      <c r="E11" s="22">
        <f>SUM(F5:F8)</f>
        <v>0</v>
      </c>
      <c r="F11" s="23">
        <f>E11*0.1</f>
        <v>0</v>
      </c>
      <c r="H11" s="10"/>
      <c r="I11" s="10"/>
    </row>
    <row r="12" spans="1:9" ht="15">
      <c r="A12" s="20" t="s">
        <v>17</v>
      </c>
      <c r="B12" s="24" t="s">
        <v>22</v>
      </c>
      <c r="C12" s="25"/>
      <c r="D12" s="27">
        <v>0.03</v>
      </c>
      <c r="E12" s="22">
        <f>SUM(F5:F10)</f>
        <v>0</v>
      </c>
      <c r="F12" s="23">
        <f>E12*D12</f>
        <v>0</v>
      </c>
      <c r="H12" s="10"/>
      <c r="I12" s="10"/>
    </row>
    <row r="13" spans="1:9" ht="15">
      <c r="A13" s="20"/>
      <c r="B13" s="24"/>
      <c r="C13" s="25"/>
      <c r="D13" s="26"/>
      <c r="E13" s="28"/>
      <c r="F13" s="29"/>
      <c r="H13" s="10"/>
      <c r="I13" s="10"/>
    </row>
    <row r="14" spans="1:9" ht="15">
      <c r="A14" s="30" t="s">
        <v>23</v>
      </c>
      <c r="B14" s="31" t="s">
        <v>24</v>
      </c>
      <c r="C14" s="32"/>
      <c r="D14" s="33"/>
      <c r="E14" s="34"/>
      <c r="F14" s="35">
        <f>SUM(F15:F18)+F20+F21+F19</f>
        <v>0</v>
      </c>
      <c r="H14" s="10"/>
      <c r="I14" s="10"/>
    </row>
    <row r="15" spans="1:9" ht="24">
      <c r="A15" s="20" t="s">
        <v>25</v>
      </c>
      <c r="B15" s="157" t="s">
        <v>210</v>
      </c>
      <c r="C15" s="25" t="s">
        <v>19</v>
      </c>
      <c r="D15" s="26">
        <v>15</v>
      </c>
      <c r="E15" s="28"/>
      <c r="F15" s="29">
        <f aca="true" t="shared" si="1" ref="F15:F21">E15*D15</f>
        <v>0</v>
      </c>
      <c r="H15" s="10"/>
      <c r="I15" s="10"/>
    </row>
    <row r="16" spans="1:9" ht="15">
      <c r="A16" s="20" t="s">
        <v>25</v>
      </c>
      <c r="B16" s="157" t="s">
        <v>211</v>
      </c>
      <c r="C16" s="25" t="s">
        <v>39</v>
      </c>
      <c r="D16" s="26">
        <v>1</v>
      </c>
      <c r="E16" s="28"/>
      <c r="F16" s="29">
        <f t="shared" si="1"/>
        <v>0</v>
      </c>
      <c r="H16" s="10"/>
      <c r="I16" s="10"/>
    </row>
    <row r="17" spans="1:9" ht="24">
      <c r="A17" s="20" t="s">
        <v>25</v>
      </c>
      <c r="B17" s="157" t="s">
        <v>130</v>
      </c>
      <c r="C17" s="25" t="s">
        <v>26</v>
      </c>
      <c r="D17" s="26">
        <v>1</v>
      </c>
      <c r="E17" s="28"/>
      <c r="F17" s="29">
        <f t="shared" si="1"/>
        <v>0</v>
      </c>
      <c r="H17" s="10"/>
      <c r="I17" s="10"/>
    </row>
    <row r="18" spans="1:9" ht="24">
      <c r="A18" s="20" t="s">
        <v>25</v>
      </c>
      <c r="B18" s="157" t="s">
        <v>131</v>
      </c>
      <c r="C18" s="25" t="s">
        <v>26</v>
      </c>
      <c r="D18" s="26">
        <v>1</v>
      </c>
      <c r="E18" s="28"/>
      <c r="F18" s="29">
        <f t="shared" si="1"/>
        <v>0</v>
      </c>
      <c r="H18" s="10"/>
      <c r="I18" s="10"/>
    </row>
    <row r="19" spans="1:9" ht="15">
      <c r="A19" s="20" t="s">
        <v>25</v>
      </c>
      <c r="B19" s="157" t="s">
        <v>27</v>
      </c>
      <c r="C19" s="36"/>
      <c r="D19" s="37">
        <v>0.03</v>
      </c>
      <c r="E19" s="38">
        <f>SUM(F15:F18)</f>
        <v>0</v>
      </c>
      <c r="F19" s="39">
        <f t="shared" si="1"/>
        <v>0</v>
      </c>
      <c r="H19" s="10"/>
      <c r="I19" s="10"/>
    </row>
    <row r="20" spans="1:6" ht="15">
      <c r="A20" s="20" t="s">
        <v>25</v>
      </c>
      <c r="B20" s="41" t="s">
        <v>29</v>
      </c>
      <c r="C20" s="20"/>
      <c r="D20" s="27">
        <v>0.045</v>
      </c>
      <c r="E20" s="42">
        <f>SUM(F5:F10)</f>
        <v>0</v>
      </c>
      <c r="F20" s="29">
        <f t="shared" si="1"/>
        <v>0</v>
      </c>
    </row>
    <row r="21" spans="1:6" ht="15">
      <c r="A21" s="20" t="s">
        <v>25</v>
      </c>
      <c r="B21" s="41" t="s">
        <v>30</v>
      </c>
      <c r="C21" s="20"/>
      <c r="D21" s="27">
        <v>0.03</v>
      </c>
      <c r="E21" s="42">
        <f>SUM(F5:F10)</f>
        <v>0</v>
      </c>
      <c r="F21" s="29">
        <f t="shared" si="1"/>
        <v>0</v>
      </c>
    </row>
  </sheetData>
  <mergeCells count="1">
    <mergeCell ref="H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150B-0C18-4FA8-969C-85474C9C0C2F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80</v>
      </c>
      <c r="C5" s="83" t="s">
        <v>26</v>
      </c>
      <c r="D5" s="152">
        <v>6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81</v>
      </c>
      <c r="C6" s="83" t="s">
        <v>26</v>
      </c>
      <c r="D6" s="152">
        <v>12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82</v>
      </c>
      <c r="C7" s="83" t="s">
        <v>26</v>
      </c>
      <c r="D7" s="152">
        <v>12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83</v>
      </c>
      <c r="C8" s="180" t="s">
        <v>26</v>
      </c>
      <c r="D8" s="181">
        <v>24</v>
      </c>
      <c r="E8" s="182"/>
      <c r="F8" s="182"/>
      <c r="G8" s="85">
        <f aca="true" t="shared" si="3" ref="G8">E8*D8</f>
        <v>0</v>
      </c>
      <c r="H8" s="85">
        <f aca="true" t="shared" si="4" ref="H8">F8*D8</f>
        <v>0</v>
      </c>
      <c r="I8" s="153">
        <f aca="true" t="shared" si="5" ref="I8">H8+G8</f>
        <v>0</v>
      </c>
    </row>
    <row r="9" spans="1:9" ht="15">
      <c r="A9" s="80" t="s">
        <v>51</v>
      </c>
      <c r="B9" s="129" t="s">
        <v>84</v>
      </c>
      <c r="C9" s="83" t="s">
        <v>26</v>
      </c>
      <c r="D9" s="152">
        <v>12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85</v>
      </c>
      <c r="C10" s="83" t="s">
        <v>26</v>
      </c>
      <c r="D10" s="152">
        <v>12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86</v>
      </c>
      <c r="C11" s="83" t="s">
        <v>26</v>
      </c>
      <c r="D11" s="152">
        <v>6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87</v>
      </c>
      <c r="C12" s="83" t="s">
        <v>26</v>
      </c>
      <c r="D12" s="152">
        <v>12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88</v>
      </c>
      <c r="C13" s="83" t="s">
        <v>26</v>
      </c>
      <c r="D13" s="152">
        <v>60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90</v>
      </c>
      <c r="C14" s="180" t="s">
        <v>26</v>
      </c>
      <c r="D14" s="181">
        <v>12</v>
      </c>
      <c r="E14" s="182"/>
      <c r="F14" s="182"/>
      <c r="G14" s="182">
        <f t="shared" si="0"/>
        <v>0</v>
      </c>
      <c r="H14" s="85">
        <f aca="true" t="shared" si="6" ref="H14:H15">F14*D14</f>
        <v>0</v>
      </c>
      <c r="I14" s="153">
        <f aca="true" t="shared" si="7" ref="I14:I15">H14+G14</f>
        <v>0</v>
      </c>
    </row>
    <row r="15" spans="1:9" ht="15">
      <c r="A15" s="80" t="s">
        <v>51</v>
      </c>
      <c r="B15" s="129" t="s">
        <v>89</v>
      </c>
      <c r="C15" s="83" t="s">
        <v>26</v>
      </c>
      <c r="D15" s="152">
        <v>12</v>
      </c>
      <c r="E15" s="85"/>
      <c r="F15" s="85"/>
      <c r="G15" s="85">
        <f t="shared" si="0"/>
        <v>0</v>
      </c>
      <c r="H15" s="85">
        <f t="shared" si="6"/>
        <v>0</v>
      </c>
      <c r="I15" s="153">
        <f t="shared" si="7"/>
        <v>0</v>
      </c>
    </row>
    <row r="16" spans="1:9" ht="15">
      <c r="A16" s="80" t="s">
        <v>51</v>
      </c>
      <c r="B16" s="129" t="s">
        <v>91</v>
      </c>
      <c r="C16" s="83" t="s">
        <v>26</v>
      </c>
      <c r="D16" s="152">
        <v>6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132</v>
      </c>
      <c r="C17" s="180" t="s">
        <v>26</v>
      </c>
      <c r="D17" s="181">
        <v>48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92</v>
      </c>
      <c r="C18" s="83" t="s">
        <v>26</v>
      </c>
      <c r="D18" s="152">
        <v>24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6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6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1153-98C8-4497-85E6-E979A4FEBC74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80</v>
      </c>
      <c r="C5" s="83" t="s">
        <v>26</v>
      </c>
      <c r="D5" s="152">
        <v>6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81</v>
      </c>
      <c r="C6" s="83" t="s">
        <v>26</v>
      </c>
      <c r="D6" s="152">
        <v>12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82</v>
      </c>
      <c r="C7" s="83" t="s">
        <v>26</v>
      </c>
      <c r="D7" s="152">
        <v>12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133</v>
      </c>
      <c r="C8" s="180" t="s">
        <v>26</v>
      </c>
      <c r="D8" s="181">
        <v>24</v>
      </c>
      <c r="E8" s="182"/>
      <c r="F8" s="182"/>
      <c r="G8" s="85">
        <f t="shared" si="0"/>
        <v>0</v>
      </c>
      <c r="H8" s="85">
        <f t="shared" si="1"/>
        <v>0</v>
      </c>
      <c r="I8" s="153">
        <f t="shared" si="2"/>
        <v>0</v>
      </c>
    </row>
    <row r="9" spans="1:9" ht="15">
      <c r="A9" s="80" t="s">
        <v>51</v>
      </c>
      <c r="B9" s="129" t="s">
        <v>84</v>
      </c>
      <c r="C9" s="83" t="s">
        <v>26</v>
      </c>
      <c r="D9" s="152">
        <v>12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85</v>
      </c>
      <c r="C10" s="83" t="s">
        <v>26</v>
      </c>
      <c r="D10" s="152">
        <v>12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86</v>
      </c>
      <c r="C11" s="83" t="s">
        <v>26</v>
      </c>
      <c r="D11" s="152">
        <v>6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87</v>
      </c>
      <c r="C12" s="83" t="s">
        <v>26</v>
      </c>
      <c r="D12" s="152">
        <v>12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88</v>
      </c>
      <c r="C13" s="83" t="s">
        <v>26</v>
      </c>
      <c r="D13" s="152">
        <v>60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90</v>
      </c>
      <c r="C14" s="180" t="s">
        <v>26</v>
      </c>
      <c r="D14" s="181">
        <v>12</v>
      </c>
      <c r="E14" s="182"/>
      <c r="F14" s="182"/>
      <c r="G14" s="182">
        <f t="shared" si="0"/>
        <v>0</v>
      </c>
      <c r="H14" s="85">
        <f t="shared" si="1"/>
        <v>0</v>
      </c>
      <c r="I14" s="153">
        <f t="shared" si="2"/>
        <v>0</v>
      </c>
    </row>
    <row r="15" spans="1:9" ht="15">
      <c r="A15" s="80" t="s">
        <v>51</v>
      </c>
      <c r="B15" s="129" t="s">
        <v>89</v>
      </c>
      <c r="C15" s="83" t="s">
        <v>26</v>
      </c>
      <c r="D15" s="152">
        <v>12</v>
      </c>
      <c r="E15" s="85"/>
      <c r="F15" s="85"/>
      <c r="G15" s="85">
        <f t="shared" si="0"/>
        <v>0</v>
      </c>
      <c r="H15" s="85">
        <f t="shared" si="1"/>
        <v>0</v>
      </c>
      <c r="I15" s="153">
        <f t="shared" si="2"/>
        <v>0</v>
      </c>
    </row>
    <row r="16" spans="1:9" ht="15">
      <c r="A16" s="80" t="s">
        <v>51</v>
      </c>
      <c r="B16" s="129" t="s">
        <v>91</v>
      </c>
      <c r="C16" s="83" t="s">
        <v>26</v>
      </c>
      <c r="D16" s="152">
        <v>6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132</v>
      </c>
      <c r="C17" s="180" t="s">
        <v>26</v>
      </c>
      <c r="D17" s="181">
        <v>48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92</v>
      </c>
      <c r="C18" s="83" t="s">
        <v>26</v>
      </c>
      <c r="D18" s="152">
        <v>24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6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6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6DE5-EBA2-490D-B32F-CEB6FD93CB66}">
  <dimension ref="A1:I43"/>
  <sheetViews>
    <sheetView view="pageBreakPreview" zoomScale="115" zoomScaleSheetLayoutView="115" workbookViewId="0" topLeftCell="A10">
      <selection activeCell="H40" sqref="H4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</f>
        <v>0</v>
      </c>
    </row>
    <row r="3" spans="1:9" ht="15">
      <c r="A3" s="199"/>
      <c r="B3" s="200" t="s">
        <v>16</v>
      </c>
      <c r="C3" s="201"/>
      <c r="D3" s="201"/>
      <c r="E3" s="201"/>
      <c r="F3" s="202"/>
      <c r="G3" s="202"/>
      <c r="H3" s="202"/>
      <c r="I3" s="203"/>
    </row>
    <row r="4" spans="1:9" ht="15">
      <c r="A4" s="204" t="s">
        <v>51</v>
      </c>
      <c r="B4" s="205" t="s">
        <v>70</v>
      </c>
      <c r="C4" s="206"/>
      <c r="D4" s="207"/>
      <c r="E4" s="207"/>
      <c r="F4" s="208"/>
      <c r="G4" s="208"/>
      <c r="H4" s="208"/>
      <c r="I4" s="209">
        <f>SUM(I5:I43)</f>
        <v>0</v>
      </c>
    </row>
    <row r="5" spans="1:9" ht="23">
      <c r="A5" s="178" t="s">
        <v>51</v>
      </c>
      <c r="B5" s="179" t="s">
        <v>95</v>
      </c>
      <c r="C5" s="180" t="s">
        <v>26</v>
      </c>
      <c r="D5" s="181">
        <v>1</v>
      </c>
      <c r="E5" s="182"/>
      <c r="F5" s="182"/>
      <c r="G5" s="182">
        <f>E5*D5</f>
        <v>0</v>
      </c>
      <c r="H5" s="182">
        <f>F5*D5</f>
        <v>0</v>
      </c>
      <c r="I5" s="183">
        <f>H5+G5</f>
        <v>0</v>
      </c>
    </row>
    <row r="6" spans="1:9" ht="23">
      <c r="A6" s="178" t="s">
        <v>51</v>
      </c>
      <c r="B6" s="179" t="s">
        <v>99</v>
      </c>
      <c r="C6" s="180" t="s">
        <v>26</v>
      </c>
      <c r="D6" s="181">
        <v>1</v>
      </c>
      <c r="E6" s="182"/>
      <c r="F6" s="182"/>
      <c r="G6" s="182">
        <f aca="true" t="shared" si="0" ref="G6:G39">E6*D6</f>
        <v>0</v>
      </c>
      <c r="H6" s="182">
        <f aca="true" t="shared" si="1" ref="H6:H39">F6*D6</f>
        <v>0</v>
      </c>
      <c r="I6" s="183">
        <f aca="true" t="shared" si="2" ref="I6:I39">H6+G6</f>
        <v>0</v>
      </c>
    </row>
    <row r="7" spans="1:9" ht="15">
      <c r="A7" s="178" t="s">
        <v>51</v>
      </c>
      <c r="B7" s="179" t="s">
        <v>212</v>
      </c>
      <c r="C7" s="180" t="s">
        <v>26</v>
      </c>
      <c r="D7" s="181">
        <v>1</v>
      </c>
      <c r="E7" s="182"/>
      <c r="F7" s="182"/>
      <c r="G7" s="182">
        <f t="shared" si="0"/>
        <v>0</v>
      </c>
      <c r="H7" s="182">
        <f t="shared" si="1"/>
        <v>0</v>
      </c>
      <c r="I7" s="183">
        <f t="shared" si="2"/>
        <v>0</v>
      </c>
    </row>
    <row r="8" spans="1:9" ht="23">
      <c r="A8" s="178" t="s">
        <v>51</v>
      </c>
      <c r="B8" s="179" t="s">
        <v>134</v>
      </c>
      <c r="C8" s="180" t="s">
        <v>26</v>
      </c>
      <c r="D8" s="181">
        <v>1</v>
      </c>
      <c r="E8" s="182"/>
      <c r="F8" s="182"/>
      <c r="G8" s="182">
        <f t="shared" si="0"/>
        <v>0</v>
      </c>
      <c r="H8" s="182">
        <f t="shared" si="1"/>
        <v>0</v>
      </c>
      <c r="I8" s="183">
        <f t="shared" si="2"/>
        <v>0</v>
      </c>
    </row>
    <row r="9" spans="1:9" ht="23">
      <c r="A9" s="178" t="s">
        <v>51</v>
      </c>
      <c r="B9" s="179" t="s">
        <v>135</v>
      </c>
      <c r="C9" s="180" t="s">
        <v>26</v>
      </c>
      <c r="D9" s="181">
        <v>1</v>
      </c>
      <c r="E9" s="182"/>
      <c r="F9" s="182"/>
      <c r="G9" s="182">
        <f t="shared" si="0"/>
        <v>0</v>
      </c>
      <c r="H9" s="182">
        <f t="shared" si="1"/>
        <v>0</v>
      </c>
      <c r="I9" s="183">
        <f t="shared" si="2"/>
        <v>0</v>
      </c>
    </row>
    <row r="10" spans="1:9" ht="23">
      <c r="A10" s="178" t="s">
        <v>51</v>
      </c>
      <c r="B10" s="179" t="s">
        <v>136</v>
      </c>
      <c r="C10" s="180" t="s">
        <v>26</v>
      </c>
      <c r="D10" s="181">
        <v>1</v>
      </c>
      <c r="E10" s="182"/>
      <c r="F10" s="182"/>
      <c r="G10" s="182">
        <f t="shared" si="0"/>
        <v>0</v>
      </c>
      <c r="H10" s="182">
        <f t="shared" si="1"/>
        <v>0</v>
      </c>
      <c r="I10" s="183">
        <f t="shared" si="2"/>
        <v>0</v>
      </c>
    </row>
    <row r="11" spans="1:9" ht="23">
      <c r="A11" s="178" t="s">
        <v>51</v>
      </c>
      <c r="B11" s="179" t="s">
        <v>137</v>
      </c>
      <c r="C11" s="180" t="s">
        <v>26</v>
      </c>
      <c r="D11" s="181">
        <v>1</v>
      </c>
      <c r="E11" s="182"/>
      <c r="F11" s="182"/>
      <c r="G11" s="182">
        <f t="shared" si="0"/>
        <v>0</v>
      </c>
      <c r="H11" s="182">
        <f t="shared" si="1"/>
        <v>0</v>
      </c>
      <c r="I11" s="183">
        <f t="shared" si="2"/>
        <v>0</v>
      </c>
    </row>
    <row r="12" spans="1:9" ht="23">
      <c r="A12" s="178" t="s">
        <v>51</v>
      </c>
      <c r="B12" s="179" t="s">
        <v>138</v>
      </c>
      <c r="C12" s="180" t="s">
        <v>26</v>
      </c>
      <c r="D12" s="181">
        <v>1</v>
      </c>
      <c r="E12" s="182"/>
      <c r="F12" s="182"/>
      <c r="G12" s="182">
        <f t="shared" si="0"/>
        <v>0</v>
      </c>
      <c r="H12" s="182">
        <f t="shared" si="1"/>
        <v>0</v>
      </c>
      <c r="I12" s="183">
        <f t="shared" si="2"/>
        <v>0</v>
      </c>
    </row>
    <row r="13" spans="1:9" ht="15">
      <c r="A13" s="178" t="s">
        <v>51</v>
      </c>
      <c r="B13" s="179" t="s">
        <v>96</v>
      </c>
      <c r="C13" s="180" t="s">
        <v>26</v>
      </c>
      <c r="D13" s="181">
        <v>3</v>
      </c>
      <c r="E13" s="182"/>
      <c r="F13" s="182"/>
      <c r="G13" s="182">
        <f t="shared" si="0"/>
        <v>0</v>
      </c>
      <c r="H13" s="182">
        <f t="shared" si="1"/>
        <v>0</v>
      </c>
      <c r="I13" s="183">
        <f t="shared" si="2"/>
        <v>0</v>
      </c>
    </row>
    <row r="14" spans="1:9" ht="23">
      <c r="A14" s="178" t="s">
        <v>51</v>
      </c>
      <c r="B14" s="179" t="s">
        <v>139</v>
      </c>
      <c r="C14" s="180"/>
      <c r="D14" s="181">
        <v>1</v>
      </c>
      <c r="E14" s="182"/>
      <c r="F14" s="182"/>
      <c r="G14" s="182">
        <f t="shared" si="0"/>
        <v>0</v>
      </c>
      <c r="H14" s="182">
        <f t="shared" si="1"/>
        <v>0</v>
      </c>
      <c r="I14" s="183">
        <f t="shared" si="2"/>
        <v>0</v>
      </c>
    </row>
    <row r="15" spans="1:9" ht="15">
      <c r="A15" s="178" t="s">
        <v>51</v>
      </c>
      <c r="B15" s="179" t="s">
        <v>97</v>
      </c>
      <c r="C15" s="180" t="s">
        <v>26</v>
      </c>
      <c r="D15" s="181">
        <v>3</v>
      </c>
      <c r="E15" s="182"/>
      <c r="F15" s="182"/>
      <c r="G15" s="182">
        <f t="shared" si="0"/>
        <v>0</v>
      </c>
      <c r="H15" s="182">
        <f t="shared" si="1"/>
        <v>0</v>
      </c>
      <c r="I15" s="183">
        <f t="shared" si="2"/>
        <v>0</v>
      </c>
    </row>
    <row r="16" spans="1:9" ht="15">
      <c r="A16" s="178" t="s">
        <v>51</v>
      </c>
      <c r="B16" s="179" t="s">
        <v>98</v>
      </c>
      <c r="C16" s="180" t="s">
        <v>26</v>
      </c>
      <c r="D16" s="181">
        <v>1</v>
      </c>
      <c r="E16" s="182"/>
      <c r="F16" s="182"/>
      <c r="G16" s="182">
        <f t="shared" si="0"/>
        <v>0</v>
      </c>
      <c r="H16" s="182">
        <f t="shared" si="1"/>
        <v>0</v>
      </c>
      <c r="I16" s="183">
        <f t="shared" si="2"/>
        <v>0</v>
      </c>
    </row>
    <row r="17" spans="1:9" ht="15">
      <c r="A17" s="178" t="s">
        <v>51</v>
      </c>
      <c r="B17" s="210" t="s">
        <v>140</v>
      </c>
      <c r="C17" s="180" t="s">
        <v>26</v>
      </c>
      <c r="D17" s="181">
        <v>2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178" t="s">
        <v>51</v>
      </c>
      <c r="B18" s="179" t="s">
        <v>141</v>
      </c>
      <c r="C18" s="180" t="s">
        <v>26</v>
      </c>
      <c r="D18" s="181">
        <v>3</v>
      </c>
      <c r="E18" s="184"/>
      <c r="F18" s="182"/>
      <c r="G18" s="182">
        <f t="shared" si="0"/>
        <v>0</v>
      </c>
      <c r="H18" s="182">
        <f t="shared" si="1"/>
        <v>0</v>
      </c>
      <c r="I18" s="183">
        <f t="shared" si="2"/>
        <v>0</v>
      </c>
    </row>
    <row r="19" spans="1:9" ht="15">
      <c r="A19" s="178" t="s">
        <v>51</v>
      </c>
      <c r="B19" s="179" t="s">
        <v>215</v>
      </c>
      <c r="C19" s="180" t="s">
        <v>26</v>
      </c>
      <c r="D19" s="181">
        <v>2</v>
      </c>
      <c r="E19" s="184"/>
      <c r="F19" s="182"/>
      <c r="G19" s="182">
        <f t="shared" si="0"/>
        <v>0</v>
      </c>
      <c r="H19" s="182">
        <f t="shared" si="1"/>
        <v>0</v>
      </c>
      <c r="I19" s="183">
        <f t="shared" si="2"/>
        <v>0</v>
      </c>
    </row>
    <row r="20" spans="1:9" ht="15">
      <c r="A20" s="178" t="s">
        <v>51</v>
      </c>
      <c r="B20" s="179" t="s">
        <v>142</v>
      </c>
      <c r="C20" s="180" t="s">
        <v>26</v>
      </c>
      <c r="D20" s="181">
        <v>5</v>
      </c>
      <c r="E20" s="182"/>
      <c r="F20" s="182"/>
      <c r="G20" s="182">
        <f t="shared" si="0"/>
        <v>0</v>
      </c>
      <c r="H20" s="182">
        <f t="shared" si="1"/>
        <v>0</v>
      </c>
      <c r="I20" s="183">
        <f t="shared" si="2"/>
        <v>0</v>
      </c>
    </row>
    <row r="21" spans="1:9" ht="23">
      <c r="A21" s="178" t="s">
        <v>51</v>
      </c>
      <c r="B21" s="179" t="s">
        <v>213</v>
      </c>
      <c r="C21" s="180" t="s">
        <v>26</v>
      </c>
      <c r="D21" s="181">
        <v>1</v>
      </c>
      <c r="E21" s="182"/>
      <c r="F21" s="182"/>
      <c r="G21" s="182">
        <f t="shared" si="0"/>
        <v>0</v>
      </c>
      <c r="H21" s="182">
        <f t="shared" si="1"/>
        <v>0</v>
      </c>
      <c r="I21" s="183">
        <f t="shared" si="2"/>
        <v>0</v>
      </c>
    </row>
    <row r="22" spans="1:9" ht="15">
      <c r="A22" s="178" t="s">
        <v>51</v>
      </c>
      <c r="B22" s="179" t="s">
        <v>143</v>
      </c>
      <c r="C22" s="180" t="s">
        <v>26</v>
      </c>
      <c r="D22" s="181">
        <v>1</v>
      </c>
      <c r="E22" s="182"/>
      <c r="F22" s="182"/>
      <c r="G22" s="182">
        <f t="shared" si="0"/>
        <v>0</v>
      </c>
      <c r="H22" s="182">
        <f t="shared" si="1"/>
        <v>0</v>
      </c>
      <c r="I22" s="183">
        <f t="shared" si="2"/>
        <v>0</v>
      </c>
    </row>
    <row r="23" spans="1:9" ht="15">
      <c r="A23" s="178" t="s">
        <v>51</v>
      </c>
      <c r="B23" s="179" t="s">
        <v>144</v>
      </c>
      <c r="C23" s="180" t="s">
        <v>26</v>
      </c>
      <c r="D23" s="181">
        <v>1</v>
      </c>
      <c r="E23" s="182"/>
      <c r="F23" s="182"/>
      <c r="G23" s="182">
        <f t="shared" si="0"/>
        <v>0</v>
      </c>
      <c r="H23" s="182">
        <f t="shared" si="1"/>
        <v>0</v>
      </c>
      <c r="I23" s="183">
        <f t="shared" si="2"/>
        <v>0</v>
      </c>
    </row>
    <row r="24" spans="1:9" ht="23">
      <c r="A24" s="178" t="s">
        <v>51</v>
      </c>
      <c r="B24" s="179" t="s">
        <v>189</v>
      </c>
      <c r="C24" s="180" t="s">
        <v>26</v>
      </c>
      <c r="D24" s="181">
        <v>1</v>
      </c>
      <c r="E24" s="182"/>
      <c r="F24" s="182"/>
      <c r="G24" s="182">
        <f t="shared" si="0"/>
        <v>0</v>
      </c>
      <c r="H24" s="182">
        <f t="shared" si="1"/>
        <v>0</v>
      </c>
      <c r="I24" s="183">
        <f t="shared" si="2"/>
        <v>0</v>
      </c>
    </row>
    <row r="25" spans="1:9" ht="23">
      <c r="A25" s="178" t="s">
        <v>51</v>
      </c>
      <c r="B25" s="179" t="s">
        <v>149</v>
      </c>
      <c r="C25" s="180" t="s">
        <v>20</v>
      </c>
      <c r="D25" s="181">
        <v>1</v>
      </c>
      <c r="E25" s="182"/>
      <c r="F25" s="182"/>
      <c r="G25" s="182">
        <f t="shared" si="0"/>
        <v>0</v>
      </c>
      <c r="H25" s="182">
        <f t="shared" si="1"/>
        <v>0</v>
      </c>
      <c r="I25" s="183">
        <f t="shared" si="2"/>
        <v>0</v>
      </c>
    </row>
    <row r="26" spans="1:9" ht="23">
      <c r="A26" s="178" t="s">
        <v>51</v>
      </c>
      <c r="B26" s="179" t="s">
        <v>150</v>
      </c>
      <c r="C26" s="180" t="s">
        <v>26</v>
      </c>
      <c r="D26" s="181">
        <v>3</v>
      </c>
      <c r="E26" s="182"/>
      <c r="F26" s="182"/>
      <c r="G26" s="182">
        <f t="shared" si="0"/>
        <v>0</v>
      </c>
      <c r="H26" s="182">
        <f t="shared" si="1"/>
        <v>0</v>
      </c>
      <c r="I26" s="183">
        <f t="shared" si="2"/>
        <v>0</v>
      </c>
    </row>
    <row r="27" spans="1:9" ht="23">
      <c r="A27" s="178" t="s">
        <v>51</v>
      </c>
      <c r="B27" s="179" t="s">
        <v>101</v>
      </c>
      <c r="C27" s="180" t="s">
        <v>26</v>
      </c>
      <c r="D27" s="181">
        <v>2</v>
      </c>
      <c r="E27" s="182"/>
      <c r="F27" s="182"/>
      <c r="G27" s="182">
        <f t="shared" si="0"/>
        <v>0</v>
      </c>
      <c r="H27" s="182">
        <f t="shared" si="1"/>
        <v>0</v>
      </c>
      <c r="I27" s="183">
        <f t="shared" si="2"/>
        <v>0</v>
      </c>
    </row>
    <row r="28" spans="1:9" ht="23">
      <c r="A28" s="178" t="s">
        <v>51</v>
      </c>
      <c r="B28" s="179" t="s">
        <v>102</v>
      </c>
      <c r="C28" s="180" t="s">
        <v>26</v>
      </c>
      <c r="D28" s="181">
        <v>1</v>
      </c>
      <c r="E28" s="182"/>
      <c r="F28" s="182"/>
      <c r="G28" s="182">
        <f t="shared" si="0"/>
        <v>0</v>
      </c>
      <c r="H28" s="182">
        <f t="shared" si="1"/>
        <v>0</v>
      </c>
      <c r="I28" s="183">
        <f t="shared" si="2"/>
        <v>0</v>
      </c>
    </row>
    <row r="29" spans="1:9" ht="23">
      <c r="A29" s="178" t="s">
        <v>51</v>
      </c>
      <c r="B29" s="179" t="s">
        <v>104</v>
      </c>
      <c r="C29" s="180" t="s">
        <v>26</v>
      </c>
      <c r="D29" s="181">
        <v>1</v>
      </c>
      <c r="E29" s="182"/>
      <c r="F29" s="182"/>
      <c r="G29" s="182">
        <f t="shared" si="0"/>
        <v>0</v>
      </c>
      <c r="H29" s="182">
        <f t="shared" si="1"/>
        <v>0</v>
      </c>
      <c r="I29" s="183">
        <f t="shared" si="2"/>
        <v>0</v>
      </c>
    </row>
    <row r="30" spans="1:9" ht="23">
      <c r="A30" s="178" t="s">
        <v>51</v>
      </c>
      <c r="B30" s="179" t="s">
        <v>148</v>
      </c>
      <c r="C30" s="180" t="s">
        <v>26</v>
      </c>
      <c r="D30" s="181">
        <v>1</v>
      </c>
      <c r="E30" s="182"/>
      <c r="F30" s="182"/>
      <c r="G30" s="182">
        <f t="shared" si="0"/>
        <v>0</v>
      </c>
      <c r="H30" s="182">
        <f t="shared" si="1"/>
        <v>0</v>
      </c>
      <c r="I30" s="183">
        <f t="shared" si="2"/>
        <v>0</v>
      </c>
    </row>
    <row r="31" spans="1:9" ht="15">
      <c r="A31" s="178" t="s">
        <v>51</v>
      </c>
      <c r="B31" s="179" t="s">
        <v>100</v>
      </c>
      <c r="C31" s="180" t="s">
        <v>26</v>
      </c>
      <c r="D31" s="181">
        <v>1</v>
      </c>
      <c r="E31" s="182"/>
      <c r="F31" s="182"/>
      <c r="G31" s="182">
        <f t="shared" si="0"/>
        <v>0</v>
      </c>
      <c r="H31" s="182">
        <f t="shared" si="1"/>
        <v>0</v>
      </c>
      <c r="I31" s="183">
        <f t="shared" si="2"/>
        <v>0</v>
      </c>
    </row>
    <row r="32" spans="1:9" ht="15">
      <c r="A32" s="178" t="s">
        <v>51</v>
      </c>
      <c r="B32" s="179" t="s">
        <v>214</v>
      </c>
      <c r="C32" s="180" t="s">
        <v>26</v>
      </c>
      <c r="D32" s="181">
        <v>5</v>
      </c>
      <c r="E32" s="182"/>
      <c r="F32" s="182"/>
      <c r="G32" s="182">
        <f t="shared" si="0"/>
        <v>0</v>
      </c>
      <c r="H32" s="182">
        <f t="shared" si="1"/>
        <v>0</v>
      </c>
      <c r="I32" s="183">
        <f t="shared" si="2"/>
        <v>0</v>
      </c>
    </row>
    <row r="33" spans="1:9" ht="15">
      <c r="A33" s="178" t="s">
        <v>51</v>
      </c>
      <c r="B33" s="179" t="s">
        <v>145</v>
      </c>
      <c r="C33" s="180" t="s">
        <v>26</v>
      </c>
      <c r="D33" s="181">
        <v>23</v>
      </c>
      <c r="E33" s="182"/>
      <c r="F33" s="182"/>
      <c r="G33" s="182">
        <f t="shared" si="0"/>
        <v>0</v>
      </c>
      <c r="H33" s="182">
        <f t="shared" si="1"/>
        <v>0</v>
      </c>
      <c r="I33" s="183">
        <f t="shared" si="2"/>
        <v>0</v>
      </c>
    </row>
    <row r="34" spans="1:9" ht="15">
      <c r="A34" s="178" t="s">
        <v>51</v>
      </c>
      <c r="B34" s="179" t="s">
        <v>146</v>
      </c>
      <c r="C34" s="180" t="s">
        <v>26</v>
      </c>
      <c r="D34" s="181">
        <v>4</v>
      </c>
      <c r="E34" s="182"/>
      <c r="F34" s="182"/>
      <c r="G34" s="182">
        <f t="shared" si="0"/>
        <v>0</v>
      </c>
      <c r="H34" s="182">
        <f t="shared" si="1"/>
        <v>0</v>
      </c>
      <c r="I34" s="183">
        <f t="shared" si="2"/>
        <v>0</v>
      </c>
    </row>
    <row r="35" spans="1:9" ht="15">
      <c r="A35" s="178" t="s">
        <v>51</v>
      </c>
      <c r="B35" s="179" t="s">
        <v>78</v>
      </c>
      <c r="C35" s="180" t="s">
        <v>26</v>
      </c>
      <c r="D35" s="181">
        <v>10</v>
      </c>
      <c r="E35" s="182"/>
      <c r="F35" s="182"/>
      <c r="G35" s="182">
        <f t="shared" si="0"/>
        <v>0</v>
      </c>
      <c r="H35" s="182">
        <f t="shared" si="1"/>
        <v>0</v>
      </c>
      <c r="I35" s="183">
        <f t="shared" si="2"/>
        <v>0</v>
      </c>
    </row>
    <row r="36" spans="1:9" ht="15">
      <c r="A36" s="178" t="s">
        <v>51</v>
      </c>
      <c r="B36" s="179" t="s">
        <v>79</v>
      </c>
      <c r="C36" s="180" t="s">
        <v>26</v>
      </c>
      <c r="D36" s="181">
        <v>2</v>
      </c>
      <c r="E36" s="182"/>
      <c r="F36" s="182"/>
      <c r="G36" s="182">
        <f t="shared" si="0"/>
        <v>0</v>
      </c>
      <c r="H36" s="182">
        <f t="shared" si="1"/>
        <v>0</v>
      </c>
      <c r="I36" s="183">
        <f t="shared" si="2"/>
        <v>0</v>
      </c>
    </row>
    <row r="37" spans="1:9" ht="23">
      <c r="A37" s="178" t="s">
        <v>51</v>
      </c>
      <c r="B37" s="210" t="s">
        <v>71</v>
      </c>
      <c r="C37" s="180" t="s">
        <v>26</v>
      </c>
      <c r="D37" s="181">
        <v>1</v>
      </c>
      <c r="E37" s="182"/>
      <c r="F37" s="182"/>
      <c r="G37" s="182">
        <f t="shared" si="0"/>
        <v>0</v>
      </c>
      <c r="H37" s="182">
        <f t="shared" si="1"/>
        <v>0</v>
      </c>
      <c r="I37" s="183">
        <f t="shared" si="2"/>
        <v>0</v>
      </c>
    </row>
    <row r="38" spans="1:9" ht="15">
      <c r="A38" s="178" t="s">
        <v>51</v>
      </c>
      <c r="B38" s="210" t="s">
        <v>147</v>
      </c>
      <c r="C38" s="180" t="s">
        <v>26</v>
      </c>
      <c r="D38" s="181">
        <v>1</v>
      </c>
      <c r="E38" s="182"/>
      <c r="F38" s="182"/>
      <c r="G38" s="182">
        <f t="shared" si="0"/>
        <v>0</v>
      </c>
      <c r="H38" s="182">
        <f t="shared" si="1"/>
        <v>0</v>
      </c>
      <c r="I38" s="183">
        <f t="shared" si="2"/>
        <v>0</v>
      </c>
    </row>
    <row r="39" spans="1:9" ht="46">
      <c r="A39" s="178" t="s">
        <v>51</v>
      </c>
      <c r="B39" s="210" t="s">
        <v>103</v>
      </c>
      <c r="C39" s="180" t="s">
        <v>39</v>
      </c>
      <c r="D39" s="181">
        <v>1</v>
      </c>
      <c r="E39" s="181"/>
      <c r="F39" s="182"/>
      <c r="G39" s="182">
        <f t="shared" si="0"/>
        <v>0</v>
      </c>
      <c r="H39" s="182">
        <f t="shared" si="1"/>
        <v>0</v>
      </c>
      <c r="I39" s="183">
        <f t="shared" si="2"/>
        <v>0</v>
      </c>
    </row>
    <row r="40" spans="1:9" ht="34.5">
      <c r="A40" s="178"/>
      <c r="B40" s="210" t="s">
        <v>72</v>
      </c>
      <c r="C40" s="180" t="s">
        <v>39</v>
      </c>
      <c r="D40" s="181">
        <v>1</v>
      </c>
      <c r="E40" s="181"/>
      <c r="F40" s="211"/>
      <c r="G40" s="182"/>
      <c r="H40" s="182"/>
      <c r="I40" s="183">
        <f>E40+H40*D40</f>
        <v>0</v>
      </c>
    </row>
    <row r="41" spans="1:9" ht="15">
      <c r="A41" s="211"/>
      <c r="B41" s="210" t="s">
        <v>27</v>
      </c>
      <c r="C41" s="180"/>
      <c r="D41" s="212">
        <v>0.03</v>
      </c>
      <c r="E41" s="211"/>
      <c r="F41" s="211"/>
      <c r="G41" s="182"/>
      <c r="H41" s="182">
        <f>SUM(H5:H38)</f>
        <v>0</v>
      </c>
      <c r="I41" s="213">
        <f>0.03*H41</f>
        <v>0</v>
      </c>
    </row>
    <row r="42" spans="1:9" ht="15">
      <c r="A42" s="211"/>
      <c r="B42" s="214" t="s">
        <v>52</v>
      </c>
      <c r="C42" s="180"/>
      <c r="D42" s="215">
        <v>0.045</v>
      </c>
      <c r="E42" s="211"/>
      <c r="F42" s="211"/>
      <c r="G42" s="182"/>
      <c r="H42" s="182">
        <f>SUM(H5:H38)</f>
        <v>0</v>
      </c>
      <c r="I42" s="213">
        <f>0.045*H42</f>
        <v>0</v>
      </c>
    </row>
    <row r="43" spans="1:9" ht="15">
      <c r="A43" s="211"/>
      <c r="B43" s="210" t="s">
        <v>53</v>
      </c>
      <c r="C43" s="180"/>
      <c r="D43" s="212">
        <v>0.03</v>
      </c>
      <c r="E43" s="211"/>
      <c r="F43" s="211"/>
      <c r="G43" s="182"/>
      <c r="H43" s="182">
        <f>SUM(G5:G38)</f>
        <v>0</v>
      </c>
      <c r="I43" s="213">
        <f>0.03*H43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ECD1-7B18-4E39-976F-13FA6859F513}">
  <dimension ref="A1:L17"/>
  <sheetViews>
    <sheetView view="pageBreakPreview" zoomScale="115" zoomScaleSheetLayoutView="115" workbookViewId="0" topLeftCell="B1">
      <selection activeCell="E5" sqref="E5:F13"/>
    </sheetView>
  </sheetViews>
  <sheetFormatPr defaultColWidth="9.140625" defaultRowHeight="15"/>
  <cols>
    <col min="1" max="1" width="8.57421875" style="107" customWidth="1"/>
    <col min="2" max="2" width="71.421875" style="107" customWidth="1"/>
    <col min="3" max="3" width="8.57421875" style="107" customWidth="1"/>
    <col min="4" max="5" width="10.7109375" style="107" customWidth="1"/>
    <col min="6" max="6" width="10.7109375" style="138" customWidth="1"/>
    <col min="7" max="7" width="10.7109375" style="107" customWidth="1"/>
    <col min="8" max="8" width="11.140625" style="107" bestFit="1" customWidth="1"/>
    <col min="9" max="9" width="15.140625" style="107" customWidth="1"/>
    <col min="10" max="10" width="8.57421875" style="107" customWidth="1"/>
    <col min="11" max="11" width="8.8515625" style="107" customWidth="1"/>
    <col min="12" max="12" width="9.00390625" style="107" customWidth="1"/>
    <col min="13" max="13" width="8.8515625" style="107" customWidth="1"/>
    <col min="14" max="1022" width="8.57421875" style="107" customWidth="1"/>
  </cols>
  <sheetData>
    <row r="1" spans="1:9" ht="34.5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09"/>
      <c r="E2" s="109"/>
      <c r="F2" s="137"/>
      <c r="G2" s="109"/>
      <c r="H2" s="110"/>
      <c r="I2" s="111">
        <f>I4</f>
        <v>0</v>
      </c>
    </row>
    <row r="3" spans="1:9" ht="15">
      <c r="A3" s="112"/>
      <c r="B3" s="112" t="s">
        <v>94</v>
      </c>
      <c r="C3" s="113"/>
      <c r="D3" s="113"/>
      <c r="E3" s="133"/>
      <c r="F3" s="133"/>
      <c r="G3" s="113"/>
      <c r="H3" s="114"/>
      <c r="I3" s="115"/>
    </row>
    <row r="4" spans="1:9" ht="15">
      <c r="A4" s="117" t="s">
        <v>17</v>
      </c>
      <c r="B4" s="118" t="s">
        <v>93</v>
      </c>
      <c r="C4" s="119"/>
      <c r="D4" s="120"/>
      <c r="E4" s="134"/>
      <c r="F4" s="134"/>
      <c r="G4" s="120"/>
      <c r="H4" s="121"/>
      <c r="I4" s="122">
        <f>SUM(I5:I17)</f>
        <v>0</v>
      </c>
    </row>
    <row r="5" spans="1:12" ht="15">
      <c r="A5" s="116" t="s">
        <v>51</v>
      </c>
      <c r="B5" s="24" t="s">
        <v>166</v>
      </c>
      <c r="C5" s="124" t="s">
        <v>19</v>
      </c>
      <c r="D5" s="26">
        <v>250</v>
      </c>
      <c r="E5" s="159"/>
      <c r="F5" s="159"/>
      <c r="G5" s="26">
        <f aca="true" t="shared" si="0" ref="G5">D5*E5</f>
        <v>0</v>
      </c>
      <c r="H5" s="160">
        <f aca="true" t="shared" si="1" ref="H5">F5*D5</f>
        <v>0</v>
      </c>
      <c r="I5" s="29">
        <f aca="true" t="shared" si="2" ref="I5:I13">G5+H5</f>
        <v>0</v>
      </c>
      <c r="L5" s="138"/>
    </row>
    <row r="6" spans="1:12" ht="15">
      <c r="A6" s="116" t="s">
        <v>51</v>
      </c>
      <c r="B6" s="24" t="s">
        <v>160</v>
      </c>
      <c r="C6" s="25" t="s">
        <v>19</v>
      </c>
      <c r="D6" s="26">
        <v>250</v>
      </c>
      <c r="E6" s="159"/>
      <c r="F6" s="159"/>
      <c r="G6" s="26">
        <f aca="true" t="shared" si="3" ref="G6:G13">D6*E6</f>
        <v>0</v>
      </c>
      <c r="H6" s="160">
        <f aca="true" t="shared" si="4" ref="H6:H13">F6*D6</f>
        <v>0</v>
      </c>
      <c r="I6" s="29">
        <f t="shared" si="2"/>
        <v>0</v>
      </c>
      <c r="L6" s="138"/>
    </row>
    <row r="7" spans="1:12" ht="15">
      <c r="A7" s="116" t="s">
        <v>51</v>
      </c>
      <c r="B7" s="123" t="s">
        <v>161</v>
      </c>
      <c r="C7" s="124" t="s">
        <v>26</v>
      </c>
      <c r="D7" s="125">
        <v>500</v>
      </c>
      <c r="E7" s="135"/>
      <c r="F7" s="135"/>
      <c r="G7" s="26">
        <f t="shared" si="3"/>
        <v>0</v>
      </c>
      <c r="H7" s="160">
        <f t="shared" si="4"/>
        <v>0</v>
      </c>
      <c r="I7" s="29">
        <f t="shared" si="2"/>
        <v>0</v>
      </c>
      <c r="L7" s="138"/>
    </row>
    <row r="8" spans="1:12" ht="15">
      <c r="A8" s="116" t="s">
        <v>51</v>
      </c>
      <c r="B8" s="123" t="s">
        <v>162</v>
      </c>
      <c r="C8" s="124" t="s">
        <v>26</v>
      </c>
      <c r="D8" s="125">
        <v>1000</v>
      </c>
      <c r="E8" s="135"/>
      <c r="F8" s="135"/>
      <c r="G8" s="26">
        <f t="shared" si="3"/>
        <v>0</v>
      </c>
      <c r="H8" s="160">
        <f t="shared" si="4"/>
        <v>0</v>
      </c>
      <c r="I8" s="29">
        <f t="shared" si="2"/>
        <v>0</v>
      </c>
      <c r="L8" s="138"/>
    </row>
    <row r="9" spans="1:12" ht="15">
      <c r="A9" s="116" t="s">
        <v>51</v>
      </c>
      <c r="B9" s="123" t="s">
        <v>163</v>
      </c>
      <c r="C9" s="124" t="s">
        <v>26</v>
      </c>
      <c r="D9" s="125">
        <v>15</v>
      </c>
      <c r="E9" s="135"/>
      <c r="F9" s="135"/>
      <c r="G9" s="26">
        <f t="shared" si="3"/>
        <v>0</v>
      </c>
      <c r="H9" s="160">
        <f t="shared" si="4"/>
        <v>0</v>
      </c>
      <c r="I9" s="29">
        <f t="shared" si="2"/>
        <v>0</v>
      </c>
      <c r="L9" s="138"/>
    </row>
    <row r="10" spans="1:12" ht="15">
      <c r="A10" s="116" t="s">
        <v>51</v>
      </c>
      <c r="B10" s="123" t="s">
        <v>190</v>
      </c>
      <c r="C10" s="124" t="s">
        <v>26</v>
      </c>
      <c r="D10" s="125">
        <v>500</v>
      </c>
      <c r="E10" s="135"/>
      <c r="F10" s="135"/>
      <c r="G10" s="26">
        <f t="shared" si="3"/>
        <v>0</v>
      </c>
      <c r="H10" s="160">
        <f t="shared" si="4"/>
        <v>0</v>
      </c>
      <c r="I10" s="29">
        <f t="shared" si="2"/>
        <v>0</v>
      </c>
      <c r="L10" s="138"/>
    </row>
    <row r="11" spans="1:9" ht="15">
      <c r="A11" s="116"/>
      <c r="B11" s="123"/>
      <c r="C11" s="124"/>
      <c r="D11" s="125"/>
      <c r="E11" s="135"/>
      <c r="F11" s="135"/>
      <c r="G11" s="26"/>
      <c r="H11" s="160"/>
      <c r="I11" s="29"/>
    </row>
    <row r="12" spans="1:9" ht="15">
      <c r="A12" s="116" t="s">
        <v>51</v>
      </c>
      <c r="B12" s="24" t="s">
        <v>164</v>
      </c>
      <c r="C12" s="124" t="s">
        <v>39</v>
      </c>
      <c r="D12" s="26">
        <v>1</v>
      </c>
      <c r="E12" s="159"/>
      <c r="F12" s="159"/>
      <c r="G12" s="26">
        <f t="shared" si="3"/>
        <v>0</v>
      </c>
      <c r="H12" s="160">
        <f t="shared" si="4"/>
        <v>0</v>
      </c>
      <c r="I12" s="29">
        <f t="shared" si="2"/>
        <v>0</v>
      </c>
    </row>
    <row r="13" spans="1:9" ht="15">
      <c r="A13" s="20"/>
      <c r="B13" s="24" t="s">
        <v>165</v>
      </c>
      <c r="C13" s="25" t="s">
        <v>39</v>
      </c>
      <c r="D13" s="26">
        <v>1</v>
      </c>
      <c r="E13" s="159"/>
      <c r="F13" s="159"/>
      <c r="G13" s="26">
        <f t="shared" si="3"/>
        <v>0</v>
      </c>
      <c r="H13" s="160">
        <f t="shared" si="4"/>
        <v>0</v>
      </c>
      <c r="I13" s="29">
        <f t="shared" si="2"/>
        <v>0</v>
      </c>
    </row>
    <row r="14" spans="1:9" ht="15">
      <c r="A14" s="116"/>
      <c r="B14" s="24"/>
      <c r="C14" s="25"/>
      <c r="D14" s="26"/>
      <c r="E14" s="159"/>
      <c r="F14" s="159"/>
      <c r="G14" s="125"/>
      <c r="H14" s="126"/>
      <c r="I14" s="127"/>
    </row>
    <row r="15" spans="1:9" ht="15">
      <c r="A15" s="116" t="s">
        <v>25</v>
      </c>
      <c r="B15" s="128" t="s">
        <v>27</v>
      </c>
      <c r="C15" s="124"/>
      <c r="D15" s="131">
        <v>0.03</v>
      </c>
      <c r="E15" s="135"/>
      <c r="F15" s="135">
        <f>0.03*SUM(H5:H12)</f>
        <v>0</v>
      </c>
      <c r="G15" s="131"/>
      <c r="H15" s="132">
        <f aca="true" t="shared" si="5" ref="H15:H16">F15</f>
        <v>0</v>
      </c>
      <c r="I15" s="127">
        <f>H15+G15</f>
        <v>0</v>
      </c>
    </row>
    <row r="16" spans="1:9" ht="15">
      <c r="A16" s="116" t="s">
        <v>25</v>
      </c>
      <c r="B16" s="130" t="s">
        <v>29</v>
      </c>
      <c r="C16" s="116"/>
      <c r="D16" s="131">
        <v>0.045</v>
      </c>
      <c r="E16" s="135"/>
      <c r="F16" s="135">
        <f>0.045*SUM(G1:G12)</f>
        <v>0</v>
      </c>
      <c r="G16" s="131"/>
      <c r="H16" s="132">
        <f t="shared" si="5"/>
        <v>0</v>
      </c>
      <c r="I16" s="127">
        <f>H16+G16</f>
        <v>0</v>
      </c>
    </row>
    <row r="17" spans="1:9" ht="15">
      <c r="A17" s="116" t="s">
        <v>25</v>
      </c>
      <c r="B17" s="130" t="s">
        <v>30</v>
      </c>
      <c r="C17" s="116"/>
      <c r="D17" s="131">
        <v>0.03</v>
      </c>
      <c r="E17" s="135"/>
      <c r="F17" s="135">
        <f>SUM(G5:G12)*0.03</f>
        <v>0</v>
      </c>
      <c r="G17" s="135"/>
      <c r="H17" s="132">
        <f>F17</f>
        <v>0</v>
      </c>
      <c r="I17" s="127">
        <f>H17+G17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5D94-EF24-4B5F-AA8A-B1921BB81785}">
  <dimension ref="A1:I35"/>
  <sheetViews>
    <sheetView workbookViewId="0" topLeftCell="A1">
      <selection activeCell="E6" sqref="E6:F31"/>
    </sheetView>
  </sheetViews>
  <sheetFormatPr defaultColWidth="9.140625" defaultRowHeight="15"/>
  <cols>
    <col min="1" max="1" width="8.57421875" style="0" customWidth="1"/>
    <col min="2" max="2" width="49.7109375" style="0" bestFit="1" customWidth="1"/>
    <col min="3" max="3" width="8.57421875" style="0" customWidth="1"/>
    <col min="4" max="4" width="10.7109375" style="0" customWidth="1"/>
    <col min="5" max="6" width="12.421875" style="0" bestFit="1" customWidth="1"/>
    <col min="7" max="7" width="13.8515625" style="0" bestFit="1" customWidth="1"/>
    <col min="8" max="8" width="12.421875" style="0" bestFit="1" customWidth="1"/>
    <col min="9" max="9" width="15.140625" style="0" customWidth="1"/>
  </cols>
  <sheetData>
    <row r="1" spans="1:9" ht="23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61"/>
      <c r="E2" s="161"/>
      <c r="F2" s="162"/>
      <c r="G2" s="161"/>
      <c r="H2" s="163"/>
      <c r="I2" s="111">
        <f>I5+I22</f>
        <v>0</v>
      </c>
    </row>
    <row r="3" spans="1:9" ht="15">
      <c r="A3" s="164"/>
      <c r="B3" s="164" t="s">
        <v>107</v>
      </c>
      <c r="C3" s="17"/>
      <c r="D3" s="16"/>
      <c r="E3" s="165"/>
      <c r="F3" s="165"/>
      <c r="G3" s="16"/>
      <c r="H3" s="166"/>
      <c r="I3" s="19"/>
    </row>
    <row r="4" spans="1:9" ht="15">
      <c r="A4" s="36"/>
      <c r="B4" s="36"/>
      <c r="C4" s="36"/>
      <c r="D4" s="167"/>
      <c r="E4" s="167"/>
      <c r="F4" s="168"/>
      <c r="G4" s="167"/>
      <c r="H4" s="167"/>
      <c r="I4" s="36"/>
    </row>
    <row r="5" spans="1:9" ht="15">
      <c r="A5" s="169" t="s">
        <v>51</v>
      </c>
      <c r="B5" s="170" t="s">
        <v>108</v>
      </c>
      <c r="C5" s="171"/>
      <c r="D5" s="172"/>
      <c r="E5" s="173"/>
      <c r="F5" s="173"/>
      <c r="G5" s="172"/>
      <c r="H5" s="174"/>
      <c r="I5" s="175">
        <f>SUM(I6:I20)</f>
        <v>0</v>
      </c>
    </row>
    <row r="6" spans="1:9" ht="24">
      <c r="A6" s="20" t="s">
        <v>51</v>
      </c>
      <c r="B6" s="157" t="s">
        <v>154</v>
      </c>
      <c r="C6" s="20" t="s">
        <v>26</v>
      </c>
      <c r="D6" s="176">
        <v>208</v>
      </c>
      <c r="E6" s="177"/>
      <c r="F6" s="177"/>
      <c r="G6" s="177">
        <f aca="true" t="shared" si="0" ref="G6:G10">E6*D6</f>
        <v>0</v>
      </c>
      <c r="H6" s="177">
        <f aca="true" t="shared" si="1" ref="H6:H10">F6*D6</f>
        <v>0</v>
      </c>
      <c r="I6" s="29">
        <f aca="true" t="shared" si="2" ref="I6:I10">H6+G6</f>
        <v>0</v>
      </c>
    </row>
    <row r="7" spans="1:9" ht="15">
      <c r="A7" s="20" t="s">
        <v>51</v>
      </c>
      <c r="B7" s="157" t="s">
        <v>216</v>
      </c>
      <c r="C7" s="20" t="s">
        <v>26</v>
      </c>
      <c r="D7" s="176">
        <v>2</v>
      </c>
      <c r="E7" s="177"/>
      <c r="F7" s="177"/>
      <c r="G7" s="177">
        <f t="shared" si="0"/>
        <v>0</v>
      </c>
      <c r="H7" s="177">
        <f t="shared" si="1"/>
        <v>0</v>
      </c>
      <c r="I7" s="29">
        <f t="shared" si="2"/>
        <v>0</v>
      </c>
    </row>
    <row r="8" spans="1:9" ht="15">
      <c r="A8" s="20" t="s">
        <v>51</v>
      </c>
      <c r="B8" s="157" t="s">
        <v>217</v>
      </c>
      <c r="C8" s="20" t="s">
        <v>26</v>
      </c>
      <c r="D8" s="176">
        <v>2</v>
      </c>
      <c r="E8" s="177"/>
      <c r="F8" s="177"/>
      <c r="G8" s="177">
        <f t="shared" si="0"/>
        <v>0</v>
      </c>
      <c r="H8" s="177">
        <f t="shared" si="1"/>
        <v>0</v>
      </c>
      <c r="I8" s="29">
        <f t="shared" si="2"/>
        <v>0</v>
      </c>
    </row>
    <row r="9" spans="1:9" ht="24">
      <c r="A9" s="20" t="s">
        <v>51</v>
      </c>
      <c r="B9" s="157" t="s">
        <v>188</v>
      </c>
      <c r="C9" s="20" t="s">
        <v>39</v>
      </c>
      <c r="D9" s="176">
        <v>1</v>
      </c>
      <c r="E9" s="177"/>
      <c r="F9" s="177"/>
      <c r="G9" s="177">
        <f t="shared" si="0"/>
        <v>0</v>
      </c>
      <c r="H9" s="177">
        <f t="shared" si="1"/>
        <v>0</v>
      </c>
      <c r="I9" s="29">
        <f t="shared" si="2"/>
        <v>0</v>
      </c>
    </row>
    <row r="10" spans="1:9" ht="15">
      <c r="A10" s="20" t="s">
        <v>51</v>
      </c>
      <c r="B10" s="157" t="s">
        <v>218</v>
      </c>
      <c r="C10" s="20" t="s">
        <v>26</v>
      </c>
      <c r="D10" s="176">
        <v>1</v>
      </c>
      <c r="E10" s="177"/>
      <c r="F10" s="177"/>
      <c r="G10" s="177">
        <f t="shared" si="0"/>
        <v>0</v>
      </c>
      <c r="H10" s="177">
        <f t="shared" si="1"/>
        <v>0</v>
      </c>
      <c r="I10" s="29">
        <f t="shared" si="2"/>
        <v>0</v>
      </c>
    </row>
    <row r="11" spans="1:9" ht="15">
      <c r="A11" s="20"/>
      <c r="B11" s="157"/>
      <c r="C11" s="20"/>
      <c r="D11" s="176"/>
      <c r="E11" s="177"/>
      <c r="F11" s="177"/>
      <c r="G11" s="177"/>
      <c r="H11" s="177"/>
      <c r="I11" s="29"/>
    </row>
    <row r="12" spans="1:9" ht="15">
      <c r="A12" s="20" t="s">
        <v>51</v>
      </c>
      <c r="B12" s="157" t="s">
        <v>219</v>
      </c>
      <c r="C12" s="20" t="s">
        <v>26</v>
      </c>
      <c r="D12" s="176">
        <v>208</v>
      </c>
      <c r="E12" s="177"/>
      <c r="F12" s="177"/>
      <c r="G12" s="177">
        <f aca="true" t="shared" si="3" ref="G12:G14">E12*D12</f>
        <v>0</v>
      </c>
      <c r="H12" s="177">
        <f aca="true" t="shared" si="4" ref="H12:H14">F12*D12</f>
        <v>0</v>
      </c>
      <c r="I12" s="29">
        <f aca="true" t="shared" si="5" ref="I12:I14">H12+G12</f>
        <v>0</v>
      </c>
    </row>
    <row r="13" spans="1:9" ht="15">
      <c r="A13" s="20" t="s">
        <v>51</v>
      </c>
      <c r="B13" s="157" t="s">
        <v>109</v>
      </c>
      <c r="C13" s="20" t="s">
        <v>39</v>
      </c>
      <c r="D13" s="176">
        <v>1</v>
      </c>
      <c r="E13" s="177"/>
      <c r="F13" s="177"/>
      <c r="G13" s="177">
        <f t="shared" si="3"/>
        <v>0</v>
      </c>
      <c r="H13" s="177">
        <f t="shared" si="4"/>
        <v>0</v>
      </c>
      <c r="I13" s="29">
        <f t="shared" si="5"/>
        <v>0</v>
      </c>
    </row>
    <row r="14" spans="1:9" ht="15">
      <c r="A14" s="20" t="s">
        <v>51</v>
      </c>
      <c r="B14" s="157" t="s">
        <v>155</v>
      </c>
      <c r="C14" s="20" t="s">
        <v>26</v>
      </c>
      <c r="D14" s="176">
        <v>104</v>
      </c>
      <c r="E14" s="177"/>
      <c r="F14" s="177"/>
      <c r="G14" s="177">
        <f t="shared" si="3"/>
        <v>0</v>
      </c>
      <c r="H14" s="177">
        <f t="shared" si="4"/>
        <v>0</v>
      </c>
      <c r="I14" s="29">
        <f t="shared" si="5"/>
        <v>0</v>
      </c>
    </row>
    <row r="15" spans="1:9" ht="15">
      <c r="A15" s="20"/>
      <c r="B15" s="157"/>
      <c r="C15" s="20"/>
      <c r="D15" s="176"/>
      <c r="E15" s="177"/>
      <c r="F15" s="177"/>
      <c r="G15" s="177"/>
      <c r="H15" s="177"/>
      <c r="I15" s="29"/>
    </row>
    <row r="16" spans="1:9" ht="15">
      <c r="A16" s="20" t="s">
        <v>51</v>
      </c>
      <c r="B16" s="157" t="s">
        <v>116</v>
      </c>
      <c r="C16" s="20" t="s">
        <v>26</v>
      </c>
      <c r="D16" s="176">
        <f>D6+D14</f>
        <v>312</v>
      </c>
      <c r="E16" s="177"/>
      <c r="F16" s="177"/>
      <c r="G16" s="177">
        <f aca="true" t="shared" si="6" ref="G16:G20">E16*D16</f>
        <v>0</v>
      </c>
      <c r="H16" s="177">
        <f aca="true" t="shared" si="7" ref="H16:H20">F16*D16</f>
        <v>0</v>
      </c>
      <c r="I16" s="29">
        <f aca="true" t="shared" si="8" ref="I16:I20">H16+G16</f>
        <v>0</v>
      </c>
    </row>
    <row r="17" spans="1:9" ht="15">
      <c r="A17" s="20" t="s">
        <v>51</v>
      </c>
      <c r="B17" s="157" t="s">
        <v>156</v>
      </c>
      <c r="C17" s="20" t="s">
        <v>26</v>
      </c>
      <c r="D17" s="176">
        <v>1</v>
      </c>
      <c r="E17" s="177"/>
      <c r="F17" s="177"/>
      <c r="G17" s="177">
        <f t="shared" si="6"/>
        <v>0</v>
      </c>
      <c r="H17" s="177">
        <f t="shared" si="7"/>
        <v>0</v>
      </c>
      <c r="I17" s="29">
        <f t="shared" si="8"/>
        <v>0</v>
      </c>
    </row>
    <row r="18" spans="1:9" ht="15">
      <c r="A18" s="20" t="s">
        <v>51</v>
      </c>
      <c r="B18" s="157" t="s">
        <v>157</v>
      </c>
      <c r="C18" s="20" t="s">
        <v>39</v>
      </c>
      <c r="D18" s="176">
        <v>4</v>
      </c>
      <c r="E18" s="177"/>
      <c r="F18" s="177"/>
      <c r="G18" s="177">
        <f t="shared" si="6"/>
        <v>0</v>
      </c>
      <c r="H18" s="177">
        <f t="shared" si="7"/>
        <v>0</v>
      </c>
      <c r="I18" s="29">
        <f t="shared" si="8"/>
        <v>0</v>
      </c>
    </row>
    <row r="19" spans="1:9" ht="15">
      <c r="A19" s="20" t="s">
        <v>51</v>
      </c>
      <c r="B19" s="157" t="s">
        <v>158</v>
      </c>
      <c r="C19" s="20" t="s">
        <v>26</v>
      </c>
      <c r="D19" s="176">
        <v>1</v>
      </c>
      <c r="E19" s="177"/>
      <c r="F19" s="177"/>
      <c r="G19" s="177">
        <f t="shared" si="6"/>
        <v>0</v>
      </c>
      <c r="H19" s="177">
        <f t="shared" si="7"/>
        <v>0</v>
      </c>
      <c r="I19" s="29">
        <f t="shared" si="8"/>
        <v>0</v>
      </c>
    </row>
    <row r="20" spans="1:9" ht="24">
      <c r="A20" s="20" t="s">
        <v>51</v>
      </c>
      <c r="B20" s="157" t="s">
        <v>168</v>
      </c>
      <c r="C20" s="20" t="s">
        <v>26</v>
      </c>
      <c r="D20" s="176">
        <v>350</v>
      </c>
      <c r="E20" s="177"/>
      <c r="F20" s="177"/>
      <c r="G20" s="177">
        <f t="shared" si="6"/>
        <v>0</v>
      </c>
      <c r="H20" s="177">
        <f t="shared" si="7"/>
        <v>0</v>
      </c>
      <c r="I20" s="29">
        <f t="shared" si="8"/>
        <v>0</v>
      </c>
    </row>
    <row r="21" spans="1:9" ht="15">
      <c r="A21" s="20"/>
      <c r="B21" s="157"/>
      <c r="C21" s="20"/>
      <c r="D21" s="176"/>
      <c r="E21" s="177"/>
      <c r="F21" s="177"/>
      <c r="G21" s="177"/>
      <c r="H21" s="177"/>
      <c r="I21" s="29"/>
    </row>
    <row r="22" spans="1:9" ht="15">
      <c r="A22" s="169" t="s">
        <v>51</v>
      </c>
      <c r="B22" s="170" t="s">
        <v>110</v>
      </c>
      <c r="C22" s="171"/>
      <c r="D22" s="172"/>
      <c r="E22" s="173"/>
      <c r="F22" s="173"/>
      <c r="G22" s="172"/>
      <c r="H22" s="174"/>
      <c r="I22" s="175">
        <f>SUM(I23:I35)</f>
        <v>0</v>
      </c>
    </row>
    <row r="23" spans="1:9" ht="15">
      <c r="A23" s="20" t="s">
        <v>51</v>
      </c>
      <c r="B23" s="185" t="s">
        <v>220</v>
      </c>
      <c r="C23" s="20" t="s">
        <v>19</v>
      </c>
      <c r="D23" s="176">
        <v>30</v>
      </c>
      <c r="E23" s="177"/>
      <c r="F23" s="177"/>
      <c r="G23" s="177">
        <f aca="true" t="shared" si="9" ref="G23">E23*D23</f>
        <v>0</v>
      </c>
      <c r="H23" s="177">
        <f>F23*D23</f>
        <v>0</v>
      </c>
      <c r="I23" s="29">
        <f aca="true" t="shared" si="10" ref="I23">H23+G23</f>
        <v>0</v>
      </c>
    </row>
    <row r="24" spans="1:9" ht="15">
      <c r="A24" s="20" t="s">
        <v>51</v>
      </c>
      <c r="B24" s="185" t="s">
        <v>111</v>
      </c>
      <c r="C24" s="20" t="s">
        <v>19</v>
      </c>
      <c r="D24" s="176">
        <v>250</v>
      </c>
      <c r="E24" s="177"/>
      <c r="F24" s="177"/>
      <c r="G24" s="177">
        <f aca="true" t="shared" si="11" ref="G24:G30">E24*D24</f>
        <v>0</v>
      </c>
      <c r="H24" s="177">
        <f aca="true" t="shared" si="12" ref="H24:H30">F24*D24</f>
        <v>0</v>
      </c>
      <c r="I24" s="29">
        <f aca="true" t="shared" si="13" ref="I24:I30">H24+G24</f>
        <v>0</v>
      </c>
    </row>
    <row r="25" spans="1:9" ht="15">
      <c r="A25" s="20" t="s">
        <v>51</v>
      </c>
      <c r="B25" s="185" t="s">
        <v>112</v>
      </c>
      <c r="C25" s="20" t="s">
        <v>19</v>
      </c>
      <c r="D25" s="176">
        <v>30</v>
      </c>
      <c r="E25" s="177"/>
      <c r="F25" s="177"/>
      <c r="G25" s="177">
        <f t="shared" si="11"/>
        <v>0</v>
      </c>
      <c r="H25" s="177">
        <f t="shared" si="12"/>
        <v>0</v>
      </c>
      <c r="I25" s="29">
        <f t="shared" si="13"/>
        <v>0</v>
      </c>
    </row>
    <row r="26" spans="1:9" ht="15">
      <c r="A26" s="20" t="s">
        <v>51</v>
      </c>
      <c r="B26" s="185" t="s">
        <v>113</v>
      </c>
      <c r="C26" s="20" t="s">
        <v>19</v>
      </c>
      <c r="D26" s="176">
        <v>3150</v>
      </c>
      <c r="E26" s="177"/>
      <c r="F26" s="177"/>
      <c r="G26" s="177">
        <f t="shared" si="11"/>
        <v>0</v>
      </c>
      <c r="H26" s="177">
        <f t="shared" si="12"/>
        <v>0</v>
      </c>
      <c r="I26" s="29">
        <f t="shared" si="13"/>
        <v>0</v>
      </c>
    </row>
    <row r="27" spans="1:9" ht="15">
      <c r="A27" s="20" t="s">
        <v>51</v>
      </c>
      <c r="B27" s="185" t="s">
        <v>0</v>
      </c>
      <c r="C27" s="20" t="s">
        <v>19</v>
      </c>
      <c r="D27" s="176">
        <v>10</v>
      </c>
      <c r="E27" s="177"/>
      <c r="F27" s="177"/>
      <c r="G27" s="177">
        <f t="shared" si="11"/>
        <v>0</v>
      </c>
      <c r="H27" s="177">
        <f t="shared" si="12"/>
        <v>0</v>
      </c>
      <c r="I27" s="29">
        <f t="shared" si="13"/>
        <v>0</v>
      </c>
    </row>
    <row r="28" spans="1:9" ht="15">
      <c r="A28" s="20" t="s">
        <v>51</v>
      </c>
      <c r="B28" s="185" t="s">
        <v>114</v>
      </c>
      <c r="C28" s="20" t="s">
        <v>19</v>
      </c>
      <c r="D28" s="176">
        <v>10</v>
      </c>
      <c r="E28" s="177"/>
      <c r="F28" s="177"/>
      <c r="G28" s="177">
        <f t="shared" si="11"/>
        <v>0</v>
      </c>
      <c r="H28" s="177">
        <f t="shared" si="12"/>
        <v>0</v>
      </c>
      <c r="I28" s="29">
        <f t="shared" si="13"/>
        <v>0</v>
      </c>
    </row>
    <row r="29" spans="1:9" ht="15">
      <c r="A29" s="20" t="s">
        <v>51</v>
      </c>
      <c r="B29" s="185" t="s">
        <v>115</v>
      </c>
      <c r="C29" s="20" t="s">
        <v>19</v>
      </c>
      <c r="D29" s="176">
        <v>20</v>
      </c>
      <c r="E29" s="177"/>
      <c r="F29" s="177"/>
      <c r="G29" s="177">
        <f t="shared" si="11"/>
        <v>0</v>
      </c>
      <c r="H29" s="177">
        <f t="shared" si="12"/>
        <v>0</v>
      </c>
      <c r="I29" s="29">
        <f t="shared" si="13"/>
        <v>0</v>
      </c>
    </row>
    <row r="30" spans="1:9" ht="15">
      <c r="A30" s="20" t="s">
        <v>51</v>
      </c>
      <c r="B30" s="185" t="s">
        <v>159</v>
      </c>
      <c r="C30" s="20" t="s">
        <v>19</v>
      </c>
      <c r="D30" s="176">
        <v>5</v>
      </c>
      <c r="E30" s="177"/>
      <c r="F30" s="177"/>
      <c r="G30" s="177">
        <f t="shared" si="11"/>
        <v>0</v>
      </c>
      <c r="H30" s="177">
        <f t="shared" si="12"/>
        <v>0</v>
      </c>
      <c r="I30" s="29">
        <f t="shared" si="13"/>
        <v>0</v>
      </c>
    </row>
    <row r="31" spans="1:9" ht="15">
      <c r="A31" s="20" t="s">
        <v>32</v>
      </c>
      <c r="B31" s="185" t="s">
        <v>76</v>
      </c>
      <c r="C31" s="20" t="s">
        <v>39</v>
      </c>
      <c r="D31" s="176">
        <v>1</v>
      </c>
      <c r="E31" s="177"/>
      <c r="F31" s="177"/>
      <c r="G31" s="177"/>
      <c r="H31" s="177">
        <f aca="true" t="shared" si="14" ref="H31">F31*D31</f>
        <v>0</v>
      </c>
      <c r="I31" s="29">
        <f aca="true" t="shared" si="15" ref="I31">H31+G31</f>
        <v>0</v>
      </c>
    </row>
    <row r="32" spans="1:9" ht="15">
      <c r="A32" s="20" t="s">
        <v>32</v>
      </c>
      <c r="B32" s="185" t="s">
        <v>27</v>
      </c>
      <c r="C32" s="20"/>
      <c r="D32" s="176">
        <v>0.03</v>
      </c>
      <c r="E32" s="177"/>
      <c r="F32" s="177">
        <f>0.03*SUM(H6:H13)</f>
        <v>0</v>
      </c>
      <c r="G32" s="177"/>
      <c r="H32" s="177">
        <f aca="true" t="shared" si="16" ref="H32:H33">F32</f>
        <v>0</v>
      </c>
      <c r="I32" s="29">
        <f>H32+G32</f>
        <v>0</v>
      </c>
    </row>
    <row r="33" spans="1:9" ht="15">
      <c r="A33" s="20" t="s">
        <v>32</v>
      </c>
      <c r="B33" s="130" t="s">
        <v>29</v>
      </c>
      <c r="C33" s="116"/>
      <c r="D33" s="187">
        <v>0.045</v>
      </c>
      <c r="E33" s="135"/>
      <c r="F33" s="135">
        <f>0.045*SUM(G6:G13)</f>
        <v>0</v>
      </c>
      <c r="G33" s="131"/>
      <c r="H33" s="132">
        <f t="shared" si="16"/>
        <v>0</v>
      </c>
      <c r="I33" s="127">
        <f>H33+G33</f>
        <v>0</v>
      </c>
    </row>
    <row r="34" spans="1:9" ht="15">
      <c r="A34" s="20" t="s">
        <v>32</v>
      </c>
      <c r="B34" s="130" t="s">
        <v>30</v>
      </c>
      <c r="C34" s="116"/>
      <c r="D34" s="187">
        <v>0.03</v>
      </c>
      <c r="E34" s="135"/>
      <c r="F34" s="135">
        <f>SUM(G6:G13)*0.03</f>
        <v>0</v>
      </c>
      <c r="G34" s="135"/>
      <c r="H34" s="132">
        <f>F34</f>
        <v>0</v>
      </c>
      <c r="I34" s="127">
        <f>H34+G34</f>
        <v>0</v>
      </c>
    </row>
    <row r="35" spans="1:9" ht="15">
      <c r="A35" s="20" t="s">
        <v>17</v>
      </c>
      <c r="B35" s="157" t="s">
        <v>77</v>
      </c>
      <c r="C35" s="20"/>
      <c r="D35" s="186" t="s">
        <v>105</v>
      </c>
      <c r="E35" s="177"/>
      <c r="F35" s="177">
        <f>(SUM(G23:G30))</f>
        <v>0</v>
      </c>
      <c r="G35" s="177"/>
      <c r="H35" s="177">
        <f aca="true" t="shared" si="17" ref="H35">F35*D35</f>
        <v>0</v>
      </c>
      <c r="I35" s="29">
        <f aca="true" t="shared" si="18" ref="I35">H35+G35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413-F350-4AE5-9ADE-762208D6FE07}">
  <dimension ref="A1:E46"/>
  <sheetViews>
    <sheetView workbookViewId="0" topLeftCell="A1">
      <selection activeCell="D6" sqref="D6:D46"/>
    </sheetView>
  </sheetViews>
  <sheetFormatPr defaultColWidth="9.140625" defaultRowHeight="15"/>
  <cols>
    <col min="1" max="1" width="49.7109375" style="0" bestFit="1" customWidth="1"/>
    <col min="2" max="2" width="8.57421875" style="0" customWidth="1"/>
    <col min="3" max="3" width="10.7109375" style="0" customWidth="1"/>
    <col min="4" max="4" width="11.8515625" style="0" bestFit="1" customWidth="1"/>
    <col min="5" max="5" width="15.140625" style="0" customWidth="1"/>
  </cols>
  <sheetData>
    <row r="1" spans="1:5" ht="15">
      <c r="A1" s="104" t="s">
        <v>10</v>
      </c>
      <c r="B1" s="104" t="s">
        <v>11</v>
      </c>
      <c r="C1" s="104" t="s">
        <v>12</v>
      </c>
      <c r="D1" s="105" t="s">
        <v>13</v>
      </c>
      <c r="E1" s="106" t="s">
        <v>14</v>
      </c>
    </row>
    <row r="2" spans="1:5" ht="15">
      <c r="A2" s="108" t="s">
        <v>15</v>
      </c>
      <c r="B2" s="109"/>
      <c r="C2" s="161"/>
      <c r="D2" s="161"/>
      <c r="E2" s="111">
        <f>E5+E8+E11+E14+E17+E23+E31+E44</f>
        <v>0</v>
      </c>
    </row>
    <row r="3" spans="1:5" ht="15">
      <c r="A3" s="164" t="s">
        <v>169</v>
      </c>
      <c r="B3" s="17"/>
      <c r="C3" s="16"/>
      <c r="D3" s="165"/>
      <c r="E3" s="19"/>
    </row>
    <row r="4" spans="1:5" ht="15">
      <c r="A4" s="185"/>
      <c r="B4" s="20"/>
      <c r="C4" s="176"/>
      <c r="D4" s="177"/>
      <c r="E4" s="29"/>
    </row>
    <row r="5" spans="1:5" ht="13.5" customHeight="1">
      <c r="A5" s="170" t="s">
        <v>191</v>
      </c>
      <c r="B5" s="171"/>
      <c r="C5" s="172"/>
      <c r="D5" s="173"/>
      <c r="E5" s="175">
        <f>SUMIF(AC6:AC6,"&lt;&gt;NOR",E6:E6)</f>
        <v>0</v>
      </c>
    </row>
    <row r="6" spans="1:5" ht="15">
      <c r="A6" s="185" t="s">
        <v>192</v>
      </c>
      <c r="B6" s="20" t="s">
        <v>174</v>
      </c>
      <c r="C6" s="176">
        <v>1</v>
      </c>
      <c r="D6" s="177"/>
      <c r="E6" s="29">
        <f>D6*C6</f>
        <v>0</v>
      </c>
    </row>
    <row r="7" spans="1:5" ht="15">
      <c r="A7" s="185"/>
      <c r="B7" s="20"/>
      <c r="C7" s="176"/>
      <c r="D7" s="177"/>
      <c r="E7" s="29"/>
    </row>
    <row r="8" spans="1:5" ht="13.5" customHeight="1">
      <c r="A8" s="170" t="s">
        <v>193</v>
      </c>
      <c r="B8" s="171"/>
      <c r="C8" s="172"/>
      <c r="D8" s="173"/>
      <c r="E8" s="175">
        <f>SUMIF(AC9:AC9,"&lt;&gt;NOR",E9:E9)</f>
        <v>0</v>
      </c>
    </row>
    <row r="9" spans="1:5" ht="15">
      <c r="A9" s="185" t="s">
        <v>221</v>
      </c>
      <c r="B9" s="20" t="s">
        <v>186</v>
      </c>
      <c r="C9" s="176">
        <v>1.8</v>
      </c>
      <c r="D9" s="177"/>
      <c r="E9" s="29">
        <f>D9*C9</f>
        <v>0</v>
      </c>
    </row>
    <row r="10" spans="1:5" ht="15">
      <c r="A10" s="185"/>
      <c r="B10" s="20"/>
      <c r="C10" s="176"/>
      <c r="D10" s="177"/>
      <c r="E10" s="29"/>
    </row>
    <row r="11" spans="1:5" ht="13.5" customHeight="1">
      <c r="A11" s="170" t="s">
        <v>170</v>
      </c>
      <c r="B11" s="171"/>
      <c r="C11" s="172"/>
      <c r="D11" s="173"/>
      <c r="E11" s="175">
        <f>SUMIF(AC12:AC12,"&lt;&gt;NOR",E12:E12)</f>
        <v>0</v>
      </c>
    </row>
    <row r="12" spans="1:5" ht="23">
      <c r="A12" s="185" t="s">
        <v>175</v>
      </c>
      <c r="B12" s="20" t="s">
        <v>35</v>
      </c>
      <c r="C12" s="176">
        <v>3</v>
      </c>
      <c r="D12" s="177"/>
      <c r="E12" s="29">
        <f>D12*C12</f>
        <v>0</v>
      </c>
    </row>
    <row r="13" spans="1:5" ht="15">
      <c r="A13" s="185"/>
      <c r="B13" s="20"/>
      <c r="C13" s="176"/>
      <c r="D13" s="177"/>
      <c r="E13" s="29"/>
    </row>
    <row r="14" spans="1:5" ht="13.5" customHeight="1">
      <c r="A14" s="170" t="s">
        <v>194</v>
      </c>
      <c r="B14" s="171"/>
      <c r="C14" s="172"/>
      <c r="D14" s="173"/>
      <c r="E14" s="175">
        <f>SUMIF(AC15:AC15,"&lt;&gt;NOR",E15:E15)</f>
        <v>0</v>
      </c>
    </row>
    <row r="15" spans="1:5" ht="15">
      <c r="A15" s="185" t="s">
        <v>195</v>
      </c>
      <c r="B15" s="20" t="s">
        <v>35</v>
      </c>
      <c r="C15" s="176">
        <v>16.58936</v>
      </c>
      <c r="D15" s="177"/>
      <c r="E15" s="29">
        <f>D15*C15</f>
        <v>0</v>
      </c>
    </row>
    <row r="16" spans="1:5" ht="15">
      <c r="A16" s="185"/>
      <c r="B16" s="20"/>
      <c r="C16" s="176"/>
      <c r="D16" s="177"/>
      <c r="E16" s="29"/>
    </row>
    <row r="17" spans="1:5" ht="13.5" customHeight="1">
      <c r="A17" s="170" t="s">
        <v>196</v>
      </c>
      <c r="B17" s="171"/>
      <c r="C17" s="172"/>
      <c r="D17" s="173"/>
      <c r="E17" s="175">
        <f>SUMIF(AC18:AC21,"&lt;&gt;NOR",E18:E21)</f>
        <v>0</v>
      </c>
    </row>
    <row r="18" spans="1:5" ht="15">
      <c r="A18" s="185" t="s">
        <v>197</v>
      </c>
      <c r="B18" s="20" t="s">
        <v>35</v>
      </c>
      <c r="C18" s="176">
        <v>0.04902</v>
      </c>
      <c r="D18" s="177"/>
      <c r="E18" s="29">
        <f>C18*D18</f>
        <v>0</v>
      </c>
    </row>
    <row r="19" spans="1:5" ht="15">
      <c r="A19" s="185" t="s">
        <v>198</v>
      </c>
      <c r="B19" s="20" t="s">
        <v>174</v>
      </c>
      <c r="C19" s="176">
        <v>1</v>
      </c>
      <c r="D19" s="177"/>
      <c r="E19" s="29">
        <f aca="true" t="shared" si="0" ref="E19:E21">C19*D19</f>
        <v>0</v>
      </c>
    </row>
    <row r="20" spans="1:5" ht="15">
      <c r="A20" s="185" t="s">
        <v>199</v>
      </c>
      <c r="B20" s="20" t="s">
        <v>174</v>
      </c>
      <c r="C20" s="176">
        <v>1</v>
      </c>
      <c r="D20" s="177"/>
      <c r="E20" s="29">
        <f t="shared" si="0"/>
        <v>0</v>
      </c>
    </row>
    <row r="21" spans="1:5" ht="15">
      <c r="A21" s="185" t="s">
        <v>200</v>
      </c>
      <c r="B21" s="20" t="s">
        <v>174</v>
      </c>
      <c r="C21" s="176">
        <v>1</v>
      </c>
      <c r="D21" s="177"/>
      <c r="E21" s="29">
        <f t="shared" si="0"/>
        <v>0</v>
      </c>
    </row>
    <row r="22" spans="1:5" ht="15">
      <c r="A22" s="185"/>
      <c r="B22" s="20"/>
      <c r="C22" s="176"/>
      <c r="D22" s="177"/>
      <c r="E22" s="29"/>
    </row>
    <row r="23" spans="1:5" ht="13.5" customHeight="1">
      <c r="A23" s="170" t="s">
        <v>201</v>
      </c>
      <c r="B23" s="171"/>
      <c r="C23" s="172"/>
      <c r="D23" s="173"/>
      <c r="E23" s="175">
        <f>SUMIF(AC24:AC28,"&lt;&gt;NOR",E24:E29)</f>
        <v>0</v>
      </c>
    </row>
    <row r="24" spans="1:5" ht="15">
      <c r="A24" s="185" t="s">
        <v>171</v>
      </c>
      <c r="B24" s="20" t="s">
        <v>173</v>
      </c>
      <c r="C24" s="176">
        <v>36196</v>
      </c>
      <c r="D24" s="177"/>
      <c r="E24" s="29">
        <f aca="true" t="shared" si="1" ref="E24:E28">D24*C24</f>
        <v>0</v>
      </c>
    </row>
    <row r="25" spans="1:5" ht="15">
      <c r="A25" s="185" t="s">
        <v>172</v>
      </c>
      <c r="B25" s="20" t="s">
        <v>35</v>
      </c>
      <c r="C25" s="176">
        <v>36.196</v>
      </c>
      <c r="D25" s="177"/>
      <c r="E25" s="29">
        <f t="shared" si="1"/>
        <v>0</v>
      </c>
    </row>
    <row r="26" spans="1:5" ht="15">
      <c r="A26" s="185" t="s">
        <v>222</v>
      </c>
      <c r="B26" s="20" t="s">
        <v>35</v>
      </c>
      <c r="C26" s="176">
        <v>5.274</v>
      </c>
      <c r="D26" s="177"/>
      <c r="E26" s="29">
        <f>D26*C26</f>
        <v>0</v>
      </c>
    </row>
    <row r="27" spans="1:5" ht="15">
      <c r="A27" s="185" t="s">
        <v>223</v>
      </c>
      <c r="B27" s="20" t="s">
        <v>19</v>
      </c>
      <c r="C27" s="176">
        <v>56</v>
      </c>
      <c r="D27" s="177"/>
      <c r="E27" s="29">
        <f t="shared" si="1"/>
        <v>0</v>
      </c>
    </row>
    <row r="28" spans="1:5" ht="15">
      <c r="A28" s="185" t="s">
        <v>224</v>
      </c>
      <c r="B28" s="20" t="s">
        <v>35</v>
      </c>
      <c r="C28" s="176">
        <v>21.568</v>
      </c>
      <c r="D28" s="177"/>
      <c r="E28" s="29">
        <f t="shared" si="1"/>
        <v>0</v>
      </c>
    </row>
    <row r="29" spans="1:5" ht="15">
      <c r="A29" s="157" t="s">
        <v>225</v>
      </c>
      <c r="B29" s="20" t="s">
        <v>35</v>
      </c>
      <c r="C29" s="176">
        <v>9.354</v>
      </c>
      <c r="D29" s="177"/>
      <c r="E29" s="29">
        <f>D29*C29</f>
        <v>0</v>
      </c>
    </row>
    <row r="30" spans="1:5" ht="15">
      <c r="A30" s="157"/>
      <c r="B30" s="20"/>
      <c r="C30" s="176"/>
      <c r="D30" s="177"/>
      <c r="E30" s="29"/>
    </row>
    <row r="31" spans="1:5" ht="15">
      <c r="A31" s="170" t="s">
        <v>187</v>
      </c>
      <c r="B31" s="171"/>
      <c r="C31" s="172"/>
      <c r="D31" s="173"/>
      <c r="E31" s="175">
        <f>SUM(E32:E42)</f>
        <v>0</v>
      </c>
    </row>
    <row r="32" spans="1:5" ht="15">
      <c r="A32" s="185" t="s">
        <v>176</v>
      </c>
      <c r="B32" s="20" t="s">
        <v>151</v>
      </c>
      <c r="C32" s="176">
        <v>1</v>
      </c>
      <c r="D32" s="177"/>
      <c r="E32" s="29">
        <f>D32*C32</f>
        <v>0</v>
      </c>
    </row>
    <row r="33" spans="1:5" ht="15">
      <c r="A33" s="185" t="s">
        <v>177</v>
      </c>
      <c r="B33" s="20" t="s">
        <v>151</v>
      </c>
      <c r="C33" s="176">
        <v>1</v>
      </c>
      <c r="D33" s="177"/>
      <c r="E33" s="29">
        <f aca="true" t="shared" si="2" ref="E33:E42">D33*C33</f>
        <v>0</v>
      </c>
    </row>
    <row r="34" spans="1:5" ht="15">
      <c r="A34" s="185" t="s">
        <v>178</v>
      </c>
      <c r="B34" s="20" t="s">
        <v>151</v>
      </c>
      <c r="C34" s="176">
        <v>1</v>
      </c>
      <c r="D34" s="177"/>
      <c r="E34" s="29">
        <f t="shared" si="2"/>
        <v>0</v>
      </c>
    </row>
    <row r="35" spans="1:5" ht="15">
      <c r="A35" s="185" t="s">
        <v>179</v>
      </c>
      <c r="B35" s="20" t="s">
        <v>151</v>
      </c>
      <c r="C35" s="176">
        <v>1</v>
      </c>
      <c r="D35" s="177"/>
      <c r="E35" s="29">
        <f t="shared" si="2"/>
        <v>0</v>
      </c>
    </row>
    <row r="36" spans="1:5" ht="15">
      <c r="A36" s="185" t="s">
        <v>180</v>
      </c>
      <c r="B36" s="20" t="s">
        <v>151</v>
      </c>
      <c r="C36" s="176">
        <v>1</v>
      </c>
      <c r="D36" s="177"/>
      <c r="E36" s="29">
        <f t="shared" si="2"/>
        <v>0</v>
      </c>
    </row>
    <row r="37" spans="1:5" ht="15">
      <c r="A37" s="185" t="s">
        <v>181</v>
      </c>
      <c r="B37" s="20" t="s">
        <v>151</v>
      </c>
      <c r="C37" s="176">
        <v>1</v>
      </c>
      <c r="D37" s="177"/>
      <c r="E37" s="29">
        <f t="shared" si="2"/>
        <v>0</v>
      </c>
    </row>
    <row r="38" spans="1:5" ht="15">
      <c r="A38" s="185" t="s">
        <v>182</v>
      </c>
      <c r="B38" s="20" t="s">
        <v>151</v>
      </c>
      <c r="C38" s="176">
        <v>1</v>
      </c>
      <c r="D38" s="177"/>
      <c r="E38" s="29">
        <f t="shared" si="2"/>
        <v>0</v>
      </c>
    </row>
    <row r="39" spans="1:5" ht="15">
      <c r="A39" s="185" t="s">
        <v>183</v>
      </c>
      <c r="B39" s="20" t="s">
        <v>151</v>
      </c>
      <c r="C39" s="176">
        <v>1</v>
      </c>
      <c r="D39" s="177"/>
      <c r="E39" s="29">
        <f t="shared" si="2"/>
        <v>0</v>
      </c>
    </row>
    <row r="40" spans="1:5" ht="15">
      <c r="A40" s="185" t="s">
        <v>184</v>
      </c>
      <c r="B40" s="20" t="s">
        <v>151</v>
      </c>
      <c r="C40" s="176">
        <v>2</v>
      </c>
      <c r="D40" s="177"/>
      <c r="E40" s="29">
        <f t="shared" si="2"/>
        <v>0</v>
      </c>
    </row>
    <row r="41" spans="1:5" ht="15">
      <c r="A41" s="185" t="s">
        <v>185</v>
      </c>
      <c r="B41" s="20" t="s">
        <v>39</v>
      </c>
      <c r="C41" s="176">
        <v>1</v>
      </c>
      <c r="D41" s="177"/>
      <c r="E41" s="29">
        <f t="shared" si="2"/>
        <v>0</v>
      </c>
    </row>
    <row r="42" spans="1:5" ht="34.5">
      <c r="A42" s="185" t="s">
        <v>226</v>
      </c>
      <c r="B42" s="20" t="s">
        <v>186</v>
      </c>
      <c r="C42" s="176">
        <v>197.1</v>
      </c>
      <c r="D42" s="177"/>
      <c r="E42" s="29">
        <f t="shared" si="2"/>
        <v>0</v>
      </c>
    </row>
    <row r="44" spans="1:5" ht="23">
      <c r="A44" s="170" t="s">
        <v>230</v>
      </c>
      <c r="B44" s="171"/>
      <c r="C44" s="172"/>
      <c r="D44" s="173"/>
      <c r="E44" s="175">
        <f>SUM(E45:E46)</f>
        <v>0</v>
      </c>
    </row>
    <row r="45" spans="1:5" ht="15">
      <c r="A45" s="185" t="s">
        <v>228</v>
      </c>
      <c r="B45" s="20" t="s">
        <v>186</v>
      </c>
      <c r="C45" s="176">
        <v>2030</v>
      </c>
      <c r="D45" s="177"/>
      <c r="E45" s="29">
        <f>C45*D45</f>
        <v>0</v>
      </c>
    </row>
    <row r="46" spans="1:5" ht="23">
      <c r="A46" s="185" t="s">
        <v>229</v>
      </c>
      <c r="B46" s="20" t="s">
        <v>186</v>
      </c>
      <c r="C46" s="176">
        <v>2030</v>
      </c>
      <c r="D46" s="177"/>
      <c r="E46" s="29">
        <f>C46*D46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EB5-2C94-496B-9710-134895083E25}">
  <dimension ref="A1:F33"/>
  <sheetViews>
    <sheetView view="pageBreakPreview" zoomScale="115" zoomScaleSheetLayoutView="115" workbookViewId="0" topLeftCell="A1">
      <selection activeCell="E5" sqref="E5:E33"/>
    </sheetView>
  </sheetViews>
  <sheetFormatPr defaultColWidth="9.140625" defaultRowHeight="15"/>
  <cols>
    <col min="1" max="1" width="4.8515625" style="0" customWidth="1"/>
    <col min="2" max="2" width="52.421875" style="0" customWidth="1"/>
    <col min="5" max="5" width="17.00390625" style="0" customWidth="1"/>
    <col min="6" max="6" width="17.421875" style="0" customWidth="1"/>
  </cols>
  <sheetData>
    <row r="1" spans="1:6" ht="15">
      <c r="A1" s="2" t="s">
        <v>9</v>
      </c>
      <c r="B1" s="2" t="s">
        <v>10</v>
      </c>
      <c r="C1" s="2" t="s">
        <v>11</v>
      </c>
      <c r="D1" s="43" t="s">
        <v>12</v>
      </c>
      <c r="E1" s="44" t="s">
        <v>13</v>
      </c>
      <c r="F1" s="4" t="s">
        <v>14</v>
      </c>
    </row>
    <row r="2" spans="1:6" ht="15.5">
      <c r="A2" s="6" t="s">
        <v>15</v>
      </c>
      <c r="B2" s="7"/>
      <c r="C2" s="45"/>
      <c r="D2" s="46"/>
      <c r="E2" s="47"/>
      <c r="F2" s="9">
        <f>SUM(F5:F33)</f>
        <v>0</v>
      </c>
    </row>
    <row r="3" spans="1:6" ht="15">
      <c r="A3" s="48"/>
      <c r="B3" s="49"/>
      <c r="C3" s="50"/>
      <c r="D3" s="51"/>
      <c r="E3" s="52"/>
      <c r="F3" s="53"/>
    </row>
    <row r="4" spans="1:6" ht="15">
      <c r="A4" s="54" t="s">
        <v>32</v>
      </c>
      <c r="B4" s="55" t="s">
        <v>33</v>
      </c>
      <c r="C4" s="54"/>
      <c r="D4" s="56"/>
      <c r="E4" s="57"/>
      <c r="F4" s="58"/>
    </row>
    <row r="5" spans="1:6" ht="15">
      <c r="A5" s="59" t="s">
        <v>32</v>
      </c>
      <c r="B5" s="60" t="s">
        <v>34</v>
      </c>
      <c r="C5" s="64" t="s">
        <v>31</v>
      </c>
      <c r="D5" s="70">
        <v>25</v>
      </c>
      <c r="E5" s="68"/>
      <c r="F5" s="61">
        <f>E5*D5</f>
        <v>0</v>
      </c>
    </row>
    <row r="6" spans="1:6" ht="15">
      <c r="A6" s="59" t="s">
        <v>32</v>
      </c>
      <c r="B6" s="62" t="s">
        <v>74</v>
      </c>
      <c r="C6" s="71" t="s">
        <v>35</v>
      </c>
      <c r="D6" s="72">
        <v>3</v>
      </c>
      <c r="E6" s="69"/>
      <c r="F6" s="61">
        <f aca="true" t="shared" si="0" ref="F6:F33">E6*D6</f>
        <v>0</v>
      </c>
    </row>
    <row r="7" spans="1:6" ht="15">
      <c r="A7" s="59" t="s">
        <v>32</v>
      </c>
      <c r="B7" s="62" t="s">
        <v>75</v>
      </c>
      <c r="C7" s="71" t="s">
        <v>35</v>
      </c>
      <c r="D7" s="72">
        <v>3</v>
      </c>
      <c r="E7" s="69"/>
      <c r="F7" s="61">
        <f t="shared" si="0"/>
        <v>0</v>
      </c>
    </row>
    <row r="8" spans="1:6" ht="15">
      <c r="A8" s="59" t="s">
        <v>32</v>
      </c>
      <c r="B8" s="62" t="s">
        <v>36</v>
      </c>
      <c r="C8" s="71" t="s">
        <v>31</v>
      </c>
      <c r="D8" s="72">
        <v>60</v>
      </c>
      <c r="E8" s="69"/>
      <c r="F8" s="61">
        <f t="shared" si="0"/>
        <v>0</v>
      </c>
    </row>
    <row r="9" spans="1:6" ht="15">
      <c r="A9" s="59" t="s">
        <v>32</v>
      </c>
      <c r="B9" s="63" t="s">
        <v>38</v>
      </c>
      <c r="C9" s="64" t="s">
        <v>151</v>
      </c>
      <c r="D9" s="65">
        <v>1</v>
      </c>
      <c r="E9" s="68"/>
      <c r="F9" s="61">
        <f t="shared" si="0"/>
        <v>0</v>
      </c>
    </row>
    <row r="10" spans="1:6" ht="15">
      <c r="A10" s="59" t="s">
        <v>32</v>
      </c>
      <c r="B10" s="66" t="s">
        <v>40</v>
      </c>
      <c r="C10" s="64" t="s">
        <v>151</v>
      </c>
      <c r="D10" s="70">
        <v>1</v>
      </c>
      <c r="E10" s="68"/>
      <c r="F10" s="61">
        <f t="shared" si="0"/>
        <v>0</v>
      </c>
    </row>
    <row r="11" spans="1:6" ht="15">
      <c r="A11" s="59" t="s">
        <v>32</v>
      </c>
      <c r="B11" s="66" t="s">
        <v>41</v>
      </c>
      <c r="C11" s="64" t="s">
        <v>31</v>
      </c>
      <c r="D11" s="70">
        <v>10</v>
      </c>
      <c r="E11" s="68"/>
      <c r="F11" s="61">
        <f t="shared" si="0"/>
        <v>0</v>
      </c>
    </row>
    <row r="12" spans="1:6" ht="15">
      <c r="A12" s="59" t="s">
        <v>32</v>
      </c>
      <c r="B12" s="60" t="s">
        <v>42</v>
      </c>
      <c r="C12" s="64" t="s">
        <v>31</v>
      </c>
      <c r="D12" s="70">
        <v>4</v>
      </c>
      <c r="E12" s="68"/>
      <c r="F12" s="61">
        <f t="shared" si="0"/>
        <v>0</v>
      </c>
    </row>
    <row r="13" spans="1:6" ht="15">
      <c r="A13" s="59" t="s">
        <v>32</v>
      </c>
      <c r="B13" s="67" t="s">
        <v>8</v>
      </c>
      <c r="C13" s="64" t="s">
        <v>31</v>
      </c>
      <c r="D13" s="70">
        <v>1</v>
      </c>
      <c r="E13" s="68"/>
      <c r="F13" s="61">
        <f t="shared" si="0"/>
        <v>0</v>
      </c>
    </row>
    <row r="14" spans="1:6" ht="15">
      <c r="A14" s="59" t="s">
        <v>32</v>
      </c>
      <c r="B14" s="67" t="s">
        <v>43</v>
      </c>
      <c r="C14" s="64" t="s">
        <v>31</v>
      </c>
      <c r="D14" s="70">
        <v>7</v>
      </c>
      <c r="E14" s="68"/>
      <c r="F14" s="61">
        <f t="shared" si="0"/>
        <v>0</v>
      </c>
    </row>
    <row r="15" spans="1:6" ht="15">
      <c r="A15" s="59" t="s">
        <v>32</v>
      </c>
      <c r="B15" s="66" t="s">
        <v>44</v>
      </c>
      <c r="C15" s="64" t="s">
        <v>39</v>
      </c>
      <c r="D15" s="70">
        <v>1</v>
      </c>
      <c r="E15" s="68"/>
      <c r="F15" s="61">
        <f t="shared" si="0"/>
        <v>0</v>
      </c>
    </row>
    <row r="16" spans="1:6" ht="15">
      <c r="A16" s="59" t="s">
        <v>32</v>
      </c>
      <c r="B16" s="66" t="s">
        <v>43</v>
      </c>
      <c r="C16" s="64" t="s">
        <v>31</v>
      </c>
      <c r="D16" s="70">
        <v>10</v>
      </c>
      <c r="E16" s="68"/>
      <c r="F16" s="61">
        <f t="shared" si="0"/>
        <v>0</v>
      </c>
    </row>
    <row r="17" spans="1:6" ht="15">
      <c r="A17" s="59" t="s">
        <v>32</v>
      </c>
      <c r="B17" s="66" t="s">
        <v>1</v>
      </c>
      <c r="C17" s="64" t="s">
        <v>45</v>
      </c>
      <c r="D17" s="70">
        <v>4</v>
      </c>
      <c r="E17" s="68"/>
      <c r="F17" s="61">
        <f t="shared" si="0"/>
        <v>0</v>
      </c>
    </row>
    <row r="18" spans="1:6" ht="15">
      <c r="A18" s="59" t="s">
        <v>32</v>
      </c>
      <c r="B18" s="66" t="s">
        <v>2</v>
      </c>
      <c r="C18" s="64" t="s">
        <v>151</v>
      </c>
      <c r="D18" s="70">
        <v>1</v>
      </c>
      <c r="E18" s="68"/>
      <c r="F18" s="61">
        <f t="shared" si="0"/>
        <v>0</v>
      </c>
    </row>
    <row r="19" spans="1:6" ht="15">
      <c r="A19" s="59" t="s">
        <v>32</v>
      </c>
      <c r="B19" s="66" t="s">
        <v>3</v>
      </c>
      <c r="C19" s="64" t="s">
        <v>151</v>
      </c>
      <c r="D19" s="70">
        <v>1</v>
      </c>
      <c r="E19" s="68"/>
      <c r="F19" s="61">
        <f t="shared" si="0"/>
        <v>0</v>
      </c>
    </row>
    <row r="20" spans="1:6" ht="15">
      <c r="A20" s="59" t="s">
        <v>32</v>
      </c>
      <c r="B20" s="66" t="s">
        <v>4</v>
      </c>
      <c r="C20" s="64" t="s">
        <v>31</v>
      </c>
      <c r="D20" s="70">
        <v>20</v>
      </c>
      <c r="E20" s="68"/>
      <c r="F20" s="61">
        <f t="shared" si="0"/>
        <v>0</v>
      </c>
    </row>
    <row r="21" spans="1:6" ht="15">
      <c r="A21" s="59" t="s">
        <v>32</v>
      </c>
      <c r="B21" s="66" t="s">
        <v>46</v>
      </c>
      <c r="C21" s="64" t="s">
        <v>31</v>
      </c>
      <c r="D21" s="70">
        <v>15</v>
      </c>
      <c r="E21" s="68"/>
      <c r="F21" s="61">
        <f t="shared" si="0"/>
        <v>0</v>
      </c>
    </row>
    <row r="22" spans="1:6" ht="15">
      <c r="A22" s="59" t="s">
        <v>32</v>
      </c>
      <c r="B22" s="66" t="s">
        <v>152</v>
      </c>
      <c r="C22" s="64" t="s">
        <v>31</v>
      </c>
      <c r="D22" s="70">
        <v>15</v>
      </c>
      <c r="E22" s="68"/>
      <c r="F22" s="61">
        <f t="shared" si="0"/>
        <v>0</v>
      </c>
    </row>
    <row r="23" spans="1:6" ht="15">
      <c r="A23" s="59" t="s">
        <v>32</v>
      </c>
      <c r="B23" s="188" t="s">
        <v>5</v>
      </c>
      <c r="C23" s="64" t="s">
        <v>31</v>
      </c>
      <c r="D23" s="70">
        <v>40</v>
      </c>
      <c r="E23" s="68"/>
      <c r="F23" s="61">
        <f t="shared" si="0"/>
        <v>0</v>
      </c>
    </row>
    <row r="24" spans="1:6" ht="15">
      <c r="A24" s="59" t="s">
        <v>32</v>
      </c>
      <c r="B24" s="66" t="s">
        <v>6</v>
      </c>
      <c r="C24" s="64" t="s">
        <v>151</v>
      </c>
      <c r="D24" s="70">
        <v>1</v>
      </c>
      <c r="E24" s="68"/>
      <c r="F24" s="61">
        <f t="shared" si="0"/>
        <v>0</v>
      </c>
    </row>
    <row r="25" spans="1:6" ht="15">
      <c r="A25" s="59" t="s">
        <v>32</v>
      </c>
      <c r="B25" s="66" t="s">
        <v>7</v>
      </c>
      <c r="C25" s="64" t="s">
        <v>31</v>
      </c>
      <c r="D25" s="70">
        <v>16</v>
      </c>
      <c r="E25" s="68"/>
      <c r="F25" s="61">
        <f t="shared" si="0"/>
        <v>0</v>
      </c>
    </row>
    <row r="26" spans="1:6" ht="15">
      <c r="A26" s="59" t="s">
        <v>32</v>
      </c>
      <c r="B26" s="66" t="s">
        <v>119</v>
      </c>
      <c r="C26" s="64" t="s">
        <v>151</v>
      </c>
      <c r="D26" s="70">
        <v>1</v>
      </c>
      <c r="E26" s="68"/>
      <c r="F26" s="61">
        <f t="shared" si="0"/>
        <v>0</v>
      </c>
    </row>
    <row r="27" spans="1:6" ht="15">
      <c r="A27" s="190" t="s">
        <v>32</v>
      </c>
      <c r="B27" s="191" t="s">
        <v>120</v>
      </c>
      <c r="C27" s="192" t="s">
        <v>151</v>
      </c>
      <c r="D27" s="193">
        <v>1</v>
      </c>
      <c r="E27" s="194"/>
      <c r="F27" s="61">
        <f t="shared" si="0"/>
        <v>0</v>
      </c>
    </row>
    <row r="28" spans="1:6" ht="15">
      <c r="A28" s="190" t="s">
        <v>32</v>
      </c>
      <c r="B28" s="191" t="s">
        <v>121</v>
      </c>
      <c r="C28" s="192" t="s">
        <v>151</v>
      </c>
      <c r="D28" s="193">
        <v>1</v>
      </c>
      <c r="E28" s="194"/>
      <c r="F28" s="61">
        <f t="shared" si="0"/>
        <v>0</v>
      </c>
    </row>
    <row r="29" spans="1:6" ht="15">
      <c r="A29" s="190" t="s">
        <v>32</v>
      </c>
      <c r="B29" s="191" t="s">
        <v>127</v>
      </c>
      <c r="C29" s="192" t="s">
        <v>151</v>
      </c>
      <c r="D29" s="193">
        <v>1</v>
      </c>
      <c r="E29" s="194"/>
      <c r="F29" s="61">
        <f t="shared" si="0"/>
        <v>0</v>
      </c>
    </row>
    <row r="30" spans="1:6" ht="15">
      <c r="A30" s="190" t="s">
        <v>32</v>
      </c>
      <c r="B30" s="191" t="s">
        <v>37</v>
      </c>
      <c r="C30" s="192" t="s">
        <v>151</v>
      </c>
      <c r="D30" s="193">
        <v>1</v>
      </c>
      <c r="E30" s="194"/>
      <c r="F30" s="61">
        <f t="shared" si="0"/>
        <v>0</v>
      </c>
    </row>
    <row r="31" spans="1:6" ht="15">
      <c r="A31" s="190" t="s">
        <v>32</v>
      </c>
      <c r="B31" s="191" t="s">
        <v>153</v>
      </c>
      <c r="C31" s="192" t="s">
        <v>151</v>
      </c>
      <c r="D31" s="193">
        <v>1</v>
      </c>
      <c r="E31" s="194"/>
      <c r="F31" s="61">
        <f t="shared" si="0"/>
        <v>0</v>
      </c>
    </row>
    <row r="32" spans="1:6" ht="15">
      <c r="A32" s="190" t="s">
        <v>126</v>
      </c>
      <c r="B32" s="191" t="s">
        <v>117</v>
      </c>
      <c r="C32" s="192" t="s">
        <v>31</v>
      </c>
      <c r="D32" s="193">
        <v>3</v>
      </c>
      <c r="E32" s="194"/>
      <c r="F32" s="61">
        <f t="shared" si="0"/>
        <v>0</v>
      </c>
    </row>
    <row r="33" spans="1:6" ht="15">
      <c r="A33" s="190" t="s">
        <v>32</v>
      </c>
      <c r="B33" s="191" t="s">
        <v>167</v>
      </c>
      <c r="C33" s="192" t="s">
        <v>151</v>
      </c>
      <c r="D33" s="193">
        <v>1</v>
      </c>
      <c r="E33" s="194"/>
      <c r="F33" s="61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Bělíček</dc:creator>
  <cp:keywords/>
  <dc:description/>
  <cp:lastModifiedBy>Lukáš Bělíček</cp:lastModifiedBy>
  <dcterms:created xsi:type="dcterms:W3CDTF">2022-04-14T06:36:08Z</dcterms:created>
  <dcterms:modified xsi:type="dcterms:W3CDTF">2024-03-21T09:40:02Z</dcterms:modified>
  <cp:category/>
  <cp:version/>
  <cp:contentType/>
  <cp:contentStatus/>
</cp:coreProperties>
</file>